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tiff" ContentType="image/tiff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1.xml" ContentType="application/vnd.openxmlformats-officedocument.drawing+xml"/>
  <Override PartName="/xl/comments1.xml" ContentType="application/vnd.openxmlformats-officedocument.spreadsheetml.comments+xml"/>
  <Override PartName="/xl/drawings/drawing12.xml" ContentType="application/vnd.openxmlformats-officedocument.drawing+xml"/>
  <Override PartName="/xl/comments2.xml" ContentType="application/vnd.openxmlformats-officedocument.spreadsheetml.comments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B. Marketing\eChook\"/>
    </mc:Choice>
  </mc:AlternateContent>
  <xr:revisionPtr revIDLastSave="0" documentId="8_{B651F0B7-E7A3-488F-84A2-BC4C112C0EF4}" xr6:coauthVersionLast="36" xr6:coauthVersionMax="36" xr10:uidLastSave="{00000000-0000-0000-0000-000000000000}"/>
  <bookViews>
    <workbookView xWindow="0" yWindow="0" windowWidth="28800" windowHeight="11625" xr2:uid="{D8F8A6FD-48D4-42D6-A174-421BBD645EB8}"/>
  </bookViews>
  <sheets>
    <sheet name="Title" sheetId="10" r:id="rId1"/>
    <sheet name="Introduction" sheetId="44" r:id="rId2"/>
    <sheet name="Directions" sheetId="15" r:id="rId3"/>
    <sheet name="Inputs &amp; Summary" sheetId="14" r:id="rId4"/>
    <sheet name="SAVE OUTPUTS" sheetId="69" r:id="rId5"/>
    <sheet name="Transformations" sheetId="17" r:id="rId6"/>
    <sheet name="Intuitive Method" sheetId="34" r:id="rId7"/>
    <sheet name="Abductive (Graybill) Method" sheetId="19" r:id="rId8"/>
    <sheet name="Sophistic Method" sheetId="41" r:id="rId9"/>
    <sheet name="Abductive Power Analysis" sheetId="59" r:id="rId10"/>
    <sheet name="Abductive Power Analysis (2)" sheetId="67" r:id="rId11"/>
    <sheet name="Abductive Power (Costs)" sheetId="66" r:id="rId12"/>
    <sheet name="Lab Spreadsheet" sheetId="43" r:id="rId13"/>
    <sheet name="EV2 Model" sheetId="21" r:id="rId14"/>
    <sheet name="Slope Comparison" sheetId="47" r:id="rId15"/>
    <sheet name="Sheet1" sheetId="68" r:id="rId16"/>
    <sheet name="Sheet2" sheetId="61" r:id="rId17"/>
    <sheet name="Sheet3" sheetId="62" r:id="rId18"/>
  </sheets>
  <definedNames>
    <definedName name="_xlnm.Print_Area" localSheetId="3">'Inputs &amp; Summary'!$C$1:$S$31</definedName>
    <definedName name="solver_adj" localSheetId="7" hidden="1">'Abductive (Graybill) Method'!#REF!</definedName>
    <definedName name="solver_adj" localSheetId="11" hidden="1">'Abductive Power (Costs)'!#REF!</definedName>
    <definedName name="solver_adj" localSheetId="9" hidden="1">'Abductive Power Analysis'!#REF!</definedName>
    <definedName name="solver_adj" localSheetId="10" hidden="1">'Abductive Power Analysis (2)'!#REF!</definedName>
    <definedName name="solver_adj" localSheetId="13" hidden="1">'EV2 Model'!$R$8:$R$9</definedName>
    <definedName name="solver_adj" localSheetId="6" hidden="1">'Intuitive Method'!#REF!</definedName>
    <definedName name="solver_adj" localSheetId="12" hidden="1">'Lab Spreadsheet'!#REF!</definedName>
    <definedName name="solver_adj" localSheetId="14" hidden="1">'Slope Comparison'!#REF!</definedName>
    <definedName name="solver_adj" localSheetId="8" hidden="1">'Sophistic Method'!#REF!</definedName>
    <definedName name="solver_cvg" localSheetId="7" hidden="1">0.000000001</definedName>
    <definedName name="solver_cvg" localSheetId="11" hidden="1">0.000000001</definedName>
    <definedName name="solver_cvg" localSheetId="9" hidden="1">0.000000001</definedName>
    <definedName name="solver_cvg" localSheetId="10" hidden="1">0.000000001</definedName>
    <definedName name="solver_cvg" localSheetId="13" hidden="1">0.000000001</definedName>
    <definedName name="solver_cvg" localSheetId="6" hidden="1">0.000000001</definedName>
    <definedName name="solver_cvg" localSheetId="12" hidden="1">0.000000001</definedName>
    <definedName name="solver_cvg" localSheetId="14" hidden="1">0.000000001</definedName>
    <definedName name="solver_cvg" localSheetId="8" hidden="1">0.000000001</definedName>
    <definedName name="solver_drv" localSheetId="7" hidden="1">2</definedName>
    <definedName name="solver_drv" localSheetId="11" hidden="1">2</definedName>
    <definedName name="solver_drv" localSheetId="9" hidden="1">2</definedName>
    <definedName name="solver_drv" localSheetId="10" hidden="1">2</definedName>
    <definedName name="solver_drv" localSheetId="13" hidden="1">2</definedName>
    <definedName name="solver_drv" localSheetId="6" hidden="1">2</definedName>
    <definedName name="solver_drv" localSheetId="12" hidden="1">2</definedName>
    <definedName name="solver_drv" localSheetId="14" hidden="1">2</definedName>
    <definedName name="solver_drv" localSheetId="8" hidden="1">2</definedName>
    <definedName name="solver_eng" localSheetId="7" hidden="1">1</definedName>
    <definedName name="solver_eng" localSheetId="11" hidden="1">1</definedName>
    <definedName name="solver_eng" localSheetId="9" hidden="1">1</definedName>
    <definedName name="solver_eng" localSheetId="10" hidden="1">1</definedName>
    <definedName name="solver_eng" localSheetId="13" hidden="1">1</definedName>
    <definedName name="solver_eng" localSheetId="6" hidden="1">1</definedName>
    <definedName name="solver_eng" localSheetId="12" hidden="1">1</definedName>
    <definedName name="solver_eng" localSheetId="14" hidden="1">1</definedName>
    <definedName name="solver_eng" localSheetId="8" hidden="1">1</definedName>
    <definedName name="solver_est" localSheetId="7" hidden="1">1</definedName>
    <definedName name="solver_est" localSheetId="11" hidden="1">1</definedName>
    <definedName name="solver_est" localSheetId="9" hidden="1">1</definedName>
    <definedName name="solver_est" localSheetId="10" hidden="1">1</definedName>
    <definedName name="solver_est" localSheetId="13" hidden="1">1</definedName>
    <definedName name="solver_est" localSheetId="6" hidden="1">1</definedName>
    <definedName name="solver_est" localSheetId="12" hidden="1">1</definedName>
    <definedName name="solver_est" localSheetId="14" hidden="1">1</definedName>
    <definedName name="solver_est" localSheetId="8" hidden="1">1</definedName>
    <definedName name="solver_itr" localSheetId="7" hidden="1">100</definedName>
    <definedName name="solver_itr" localSheetId="11" hidden="1">100</definedName>
    <definedName name="solver_itr" localSheetId="9" hidden="1">100</definedName>
    <definedName name="solver_itr" localSheetId="10" hidden="1">100</definedName>
    <definedName name="solver_itr" localSheetId="13" hidden="1">100</definedName>
    <definedName name="solver_itr" localSheetId="6" hidden="1">100</definedName>
    <definedName name="solver_itr" localSheetId="12" hidden="1">100</definedName>
    <definedName name="solver_itr" localSheetId="14" hidden="1">100</definedName>
    <definedName name="solver_itr" localSheetId="8" hidden="1">100</definedName>
    <definedName name="solver_lin" localSheetId="7" hidden="1">2</definedName>
    <definedName name="solver_lin" localSheetId="11" hidden="1">2</definedName>
    <definedName name="solver_lin" localSheetId="9" hidden="1">2</definedName>
    <definedName name="solver_lin" localSheetId="10" hidden="1">2</definedName>
    <definedName name="solver_lin" localSheetId="13" hidden="1">2</definedName>
    <definedName name="solver_lin" localSheetId="6" hidden="1">2</definedName>
    <definedName name="solver_lin" localSheetId="12" hidden="1">2</definedName>
    <definedName name="solver_lin" localSheetId="14" hidden="1">2</definedName>
    <definedName name="solver_lin" localSheetId="8" hidden="1">2</definedName>
    <definedName name="solver_mip" localSheetId="7" hidden="1">2147483647</definedName>
    <definedName name="solver_mip" localSheetId="11" hidden="1">2147483647</definedName>
    <definedName name="solver_mip" localSheetId="9" hidden="1">2147483647</definedName>
    <definedName name="solver_mip" localSheetId="10" hidden="1">2147483647</definedName>
    <definedName name="solver_mip" localSheetId="13" hidden="1">2147483647</definedName>
    <definedName name="solver_mip" localSheetId="6" hidden="1">2147483647</definedName>
    <definedName name="solver_mip" localSheetId="12" hidden="1">2147483647</definedName>
    <definedName name="solver_mip" localSheetId="14" hidden="1">2147483647</definedName>
    <definedName name="solver_mip" localSheetId="8" hidden="1">2147483647</definedName>
    <definedName name="solver_mni" localSheetId="7" hidden="1">30</definedName>
    <definedName name="solver_mni" localSheetId="11" hidden="1">30</definedName>
    <definedName name="solver_mni" localSheetId="9" hidden="1">30</definedName>
    <definedName name="solver_mni" localSheetId="10" hidden="1">30</definedName>
    <definedName name="solver_mni" localSheetId="13" hidden="1">30</definedName>
    <definedName name="solver_mni" localSheetId="6" hidden="1">30</definedName>
    <definedName name="solver_mni" localSheetId="12" hidden="1">30</definedName>
    <definedName name="solver_mni" localSheetId="14" hidden="1">30</definedName>
    <definedName name="solver_mni" localSheetId="8" hidden="1">30</definedName>
    <definedName name="solver_mrt" localSheetId="7" hidden="1">0.075</definedName>
    <definedName name="solver_mrt" localSheetId="11" hidden="1">0.075</definedName>
    <definedName name="solver_mrt" localSheetId="9" hidden="1">0.075</definedName>
    <definedName name="solver_mrt" localSheetId="10" hidden="1">0.075</definedName>
    <definedName name="solver_mrt" localSheetId="13" hidden="1">0.075</definedName>
    <definedName name="solver_mrt" localSheetId="6" hidden="1">0.075</definedName>
    <definedName name="solver_mrt" localSheetId="12" hidden="1">0.075</definedName>
    <definedName name="solver_mrt" localSheetId="14" hidden="1">0.075</definedName>
    <definedName name="solver_mrt" localSheetId="8" hidden="1">0.075</definedName>
    <definedName name="solver_msl" localSheetId="7" hidden="1">2</definedName>
    <definedName name="solver_msl" localSheetId="11" hidden="1">2</definedName>
    <definedName name="solver_msl" localSheetId="9" hidden="1">2</definedName>
    <definedName name="solver_msl" localSheetId="10" hidden="1">2</definedName>
    <definedName name="solver_msl" localSheetId="13" hidden="1">2</definedName>
    <definedName name="solver_msl" localSheetId="6" hidden="1">2</definedName>
    <definedName name="solver_msl" localSheetId="12" hidden="1">2</definedName>
    <definedName name="solver_msl" localSheetId="14" hidden="1">2</definedName>
    <definedName name="solver_msl" localSheetId="8" hidden="1">2</definedName>
    <definedName name="solver_neg" localSheetId="7" hidden="1">2</definedName>
    <definedName name="solver_neg" localSheetId="11" hidden="1">2</definedName>
    <definedName name="solver_neg" localSheetId="9" hidden="1">2</definedName>
    <definedName name="solver_neg" localSheetId="10" hidden="1">2</definedName>
    <definedName name="solver_neg" localSheetId="13" hidden="1">2</definedName>
    <definedName name="solver_neg" localSheetId="6" hidden="1">2</definedName>
    <definedName name="solver_neg" localSheetId="12" hidden="1">2</definedName>
    <definedName name="solver_neg" localSheetId="14" hidden="1">2</definedName>
    <definedName name="solver_neg" localSheetId="8" hidden="1">2</definedName>
    <definedName name="solver_nod" localSheetId="7" hidden="1">2147483647</definedName>
    <definedName name="solver_nod" localSheetId="11" hidden="1">2147483647</definedName>
    <definedName name="solver_nod" localSheetId="9" hidden="1">2147483647</definedName>
    <definedName name="solver_nod" localSheetId="10" hidden="1">2147483647</definedName>
    <definedName name="solver_nod" localSheetId="13" hidden="1">2147483647</definedName>
    <definedName name="solver_nod" localSheetId="6" hidden="1">2147483647</definedName>
    <definedName name="solver_nod" localSheetId="12" hidden="1">2147483647</definedName>
    <definedName name="solver_nod" localSheetId="14" hidden="1">2147483647</definedName>
    <definedName name="solver_nod" localSheetId="8" hidden="1">2147483647</definedName>
    <definedName name="solver_num" localSheetId="7" hidden="1">0</definedName>
    <definedName name="solver_num" localSheetId="11" hidden="1">0</definedName>
    <definedName name="solver_num" localSheetId="9" hidden="1">0</definedName>
    <definedName name="solver_num" localSheetId="10" hidden="1">0</definedName>
    <definedName name="solver_num" localSheetId="13" hidden="1">0</definedName>
    <definedName name="solver_num" localSheetId="6" hidden="1">0</definedName>
    <definedName name="solver_num" localSheetId="12" hidden="1">0</definedName>
    <definedName name="solver_num" localSheetId="14" hidden="1">0</definedName>
    <definedName name="solver_num" localSheetId="8" hidden="1">0</definedName>
    <definedName name="solver_nwt" localSheetId="7" hidden="1">1</definedName>
    <definedName name="solver_nwt" localSheetId="11" hidden="1">1</definedName>
    <definedName name="solver_nwt" localSheetId="9" hidden="1">1</definedName>
    <definedName name="solver_nwt" localSheetId="10" hidden="1">1</definedName>
    <definedName name="solver_nwt" localSheetId="13" hidden="1">1</definedName>
    <definedName name="solver_nwt" localSheetId="6" hidden="1">1</definedName>
    <definedName name="solver_nwt" localSheetId="12" hidden="1">1</definedName>
    <definedName name="solver_nwt" localSheetId="14" hidden="1">1</definedName>
    <definedName name="solver_nwt" localSheetId="8" hidden="1">1</definedName>
    <definedName name="solver_opt" localSheetId="7" hidden="1">'Abductive (Graybill) Method'!#REF!</definedName>
    <definedName name="solver_opt" localSheetId="11" hidden="1">'Abductive Power (Costs)'!#REF!</definedName>
    <definedName name="solver_opt" localSheetId="9" hidden="1">'Abductive Power Analysis'!#REF!</definedName>
    <definedName name="solver_opt" localSheetId="10" hidden="1">'Abductive Power Analysis (2)'!#REF!</definedName>
    <definedName name="solver_opt" localSheetId="13" hidden="1">'EV2 Model'!$R$6</definedName>
    <definedName name="solver_opt" localSheetId="6" hidden="1">'Intuitive Method'!#REF!</definedName>
    <definedName name="solver_opt" localSheetId="12" hidden="1">'Lab Spreadsheet'!#REF!</definedName>
    <definedName name="solver_opt" localSheetId="14" hidden="1">'Slope Comparison'!#REF!</definedName>
    <definedName name="solver_opt" localSheetId="8" hidden="1">'Sophistic Method'!#REF!</definedName>
    <definedName name="solver_pre" localSheetId="7" hidden="1">0.0000000001</definedName>
    <definedName name="solver_pre" localSheetId="11" hidden="1">0.0000000001</definedName>
    <definedName name="solver_pre" localSheetId="9" hidden="1">0.0000000001</definedName>
    <definedName name="solver_pre" localSheetId="10" hidden="1">0.0000000001</definedName>
    <definedName name="solver_pre" localSheetId="13" hidden="1">0.0000000001</definedName>
    <definedName name="solver_pre" localSheetId="6" hidden="1">0.0000000001</definedName>
    <definedName name="solver_pre" localSheetId="12" hidden="1">0.0000000001</definedName>
    <definedName name="solver_pre" localSheetId="14" hidden="1">0.0000000001</definedName>
    <definedName name="solver_pre" localSheetId="8" hidden="1">0.0000000001</definedName>
    <definedName name="solver_rbv" localSheetId="7" hidden="1">2</definedName>
    <definedName name="solver_rbv" localSheetId="11" hidden="1">2</definedName>
    <definedName name="solver_rbv" localSheetId="9" hidden="1">2</definedName>
    <definedName name="solver_rbv" localSheetId="10" hidden="1">2</definedName>
    <definedName name="solver_rbv" localSheetId="13" hidden="1">2</definedName>
    <definedName name="solver_rbv" localSheetId="6" hidden="1">2</definedName>
    <definedName name="solver_rbv" localSheetId="12" hidden="1">2</definedName>
    <definedName name="solver_rbv" localSheetId="14" hidden="1">2</definedName>
    <definedName name="solver_rbv" localSheetId="8" hidden="1">2</definedName>
    <definedName name="solver_rlx" localSheetId="7" hidden="1">2</definedName>
    <definedName name="solver_rlx" localSheetId="11" hidden="1">2</definedName>
    <definedName name="solver_rlx" localSheetId="9" hidden="1">2</definedName>
    <definedName name="solver_rlx" localSheetId="10" hidden="1">2</definedName>
    <definedName name="solver_rlx" localSheetId="13" hidden="1">2</definedName>
    <definedName name="solver_rlx" localSheetId="6" hidden="1">2</definedName>
    <definedName name="solver_rlx" localSheetId="12" hidden="1">2</definedName>
    <definedName name="solver_rlx" localSheetId="14" hidden="1">2</definedName>
    <definedName name="solver_rlx" localSheetId="8" hidden="1">2</definedName>
    <definedName name="solver_rsd" localSheetId="7" hidden="1">0</definedName>
    <definedName name="solver_rsd" localSheetId="11" hidden="1">0</definedName>
    <definedName name="solver_rsd" localSheetId="9" hidden="1">0</definedName>
    <definedName name="solver_rsd" localSheetId="10" hidden="1">0</definedName>
    <definedName name="solver_rsd" localSheetId="13" hidden="1">0</definedName>
    <definedName name="solver_rsd" localSheetId="6" hidden="1">0</definedName>
    <definedName name="solver_rsd" localSheetId="12" hidden="1">0</definedName>
    <definedName name="solver_rsd" localSheetId="14" hidden="1">0</definedName>
    <definedName name="solver_rsd" localSheetId="8" hidden="1">0</definedName>
    <definedName name="solver_scl" localSheetId="7" hidden="1">2</definedName>
    <definedName name="solver_scl" localSheetId="11" hidden="1">2</definedName>
    <definedName name="solver_scl" localSheetId="9" hidden="1">2</definedName>
    <definedName name="solver_scl" localSheetId="10" hidden="1">2</definedName>
    <definedName name="solver_scl" localSheetId="13" hidden="1">2</definedName>
    <definedName name="solver_scl" localSheetId="6" hidden="1">2</definedName>
    <definedName name="solver_scl" localSheetId="12" hidden="1">2</definedName>
    <definedName name="solver_scl" localSheetId="14" hidden="1">2</definedName>
    <definedName name="solver_scl" localSheetId="8" hidden="1">2</definedName>
    <definedName name="solver_sho" localSheetId="7" hidden="1">2</definedName>
    <definedName name="solver_sho" localSheetId="11" hidden="1">2</definedName>
    <definedName name="solver_sho" localSheetId="9" hidden="1">2</definedName>
    <definedName name="solver_sho" localSheetId="10" hidden="1">2</definedName>
    <definedName name="solver_sho" localSheetId="13" hidden="1">2</definedName>
    <definedName name="solver_sho" localSheetId="6" hidden="1">2</definedName>
    <definedName name="solver_sho" localSheetId="12" hidden="1">2</definedName>
    <definedName name="solver_sho" localSheetId="14" hidden="1">2</definedName>
    <definedName name="solver_sho" localSheetId="8" hidden="1">2</definedName>
    <definedName name="solver_ssz" localSheetId="7" hidden="1">100</definedName>
    <definedName name="solver_ssz" localSheetId="11" hidden="1">100</definedName>
    <definedName name="solver_ssz" localSheetId="9" hidden="1">100</definedName>
    <definedName name="solver_ssz" localSheetId="10" hidden="1">100</definedName>
    <definedName name="solver_ssz" localSheetId="13" hidden="1">100</definedName>
    <definedName name="solver_ssz" localSheetId="6" hidden="1">100</definedName>
    <definedName name="solver_ssz" localSheetId="12" hidden="1">100</definedName>
    <definedName name="solver_ssz" localSheetId="14" hidden="1">100</definedName>
    <definedName name="solver_ssz" localSheetId="8" hidden="1">100</definedName>
    <definedName name="solver_tim" localSheetId="7" hidden="1">100</definedName>
    <definedName name="solver_tim" localSheetId="11" hidden="1">100</definedName>
    <definedName name="solver_tim" localSheetId="9" hidden="1">100</definedName>
    <definedName name="solver_tim" localSheetId="10" hidden="1">100</definedName>
    <definedName name="solver_tim" localSheetId="13" hidden="1">100</definedName>
    <definedName name="solver_tim" localSheetId="6" hidden="1">100</definedName>
    <definedName name="solver_tim" localSheetId="12" hidden="1">100</definedName>
    <definedName name="solver_tim" localSheetId="14" hidden="1">100</definedName>
    <definedName name="solver_tim" localSheetId="8" hidden="1">100</definedName>
    <definedName name="solver_tol" localSheetId="7" hidden="1">0.000000005</definedName>
    <definedName name="solver_tol" localSheetId="11" hidden="1">0.000000005</definedName>
    <definedName name="solver_tol" localSheetId="9" hidden="1">0.000000005</definedName>
    <definedName name="solver_tol" localSheetId="10" hidden="1">0.000000005</definedName>
    <definedName name="solver_tol" localSheetId="13" hidden="1">0.000000005</definedName>
    <definedName name="solver_tol" localSheetId="6" hidden="1">0.000000005</definedName>
    <definedName name="solver_tol" localSheetId="12" hidden="1">0.000000005</definedName>
    <definedName name="solver_tol" localSheetId="14" hidden="1">0.000000005</definedName>
    <definedName name="solver_tol" localSheetId="8" hidden="1">0.000000005</definedName>
    <definedName name="solver_typ" localSheetId="7" hidden="1">2</definedName>
    <definedName name="solver_typ" localSheetId="11" hidden="1">2</definedName>
    <definedName name="solver_typ" localSheetId="9" hidden="1">2</definedName>
    <definedName name="solver_typ" localSheetId="10" hidden="1">2</definedName>
    <definedName name="solver_typ" localSheetId="13" hidden="1">2</definedName>
    <definedName name="solver_typ" localSheetId="6" hidden="1">2</definedName>
    <definedName name="solver_typ" localSheetId="12" hidden="1">2</definedName>
    <definedName name="solver_typ" localSheetId="14" hidden="1">2</definedName>
    <definedName name="solver_typ" localSheetId="8" hidden="1">2</definedName>
    <definedName name="solver_val" localSheetId="7" hidden="1">0</definedName>
    <definedName name="solver_val" localSheetId="11" hidden="1">0</definedName>
    <definedName name="solver_val" localSheetId="9" hidden="1">0</definedName>
    <definedName name="solver_val" localSheetId="10" hidden="1">0</definedName>
    <definedName name="solver_val" localSheetId="13" hidden="1">0</definedName>
    <definedName name="solver_val" localSheetId="6" hidden="1">0</definedName>
    <definedName name="solver_val" localSheetId="12" hidden="1">0</definedName>
    <definedName name="solver_val" localSheetId="14" hidden="1">0</definedName>
    <definedName name="solver_val" localSheetId="8" hidden="1">0</definedName>
    <definedName name="solver_ver" localSheetId="7" hidden="1">3</definedName>
    <definedName name="solver_ver" localSheetId="11" hidden="1">3</definedName>
    <definedName name="solver_ver" localSheetId="9" hidden="1">3</definedName>
    <definedName name="solver_ver" localSheetId="10" hidden="1">3</definedName>
    <definedName name="solver_ver" localSheetId="13" hidden="1">3</definedName>
    <definedName name="solver_ver" localSheetId="6" hidden="1">3</definedName>
    <definedName name="solver_ver" localSheetId="12" hidden="1">3</definedName>
    <definedName name="solver_ver" localSheetId="14" hidden="1">3</definedName>
    <definedName name="solver_ver" localSheetId="8" hidden="1">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3" i="69" l="1"/>
  <c r="E35" i="69"/>
  <c r="E36" i="69"/>
  <c r="E38" i="69"/>
  <c r="E39" i="69"/>
  <c r="E41" i="69"/>
  <c r="E42" i="69"/>
  <c r="E44" i="69"/>
  <c r="E45" i="69"/>
  <c r="E47" i="69"/>
  <c r="E48" i="69"/>
  <c r="E32" i="69"/>
  <c r="T8" i="69"/>
  <c r="T10" i="69"/>
  <c r="T11" i="69"/>
  <c r="T13" i="69"/>
  <c r="T14" i="69"/>
  <c r="T16" i="69"/>
  <c r="T17" i="69"/>
  <c r="T19" i="69"/>
  <c r="T20" i="69"/>
  <c r="T22" i="69"/>
  <c r="T23" i="69"/>
  <c r="T7" i="69"/>
  <c r="Q9" i="17" l="1"/>
  <c r="AE63" i="66"/>
  <c r="AE62" i="66"/>
  <c r="R11" i="66"/>
  <c r="H24" i="66"/>
  <c r="H25" i="66"/>
  <c r="H23" i="66"/>
  <c r="H13" i="66"/>
  <c r="H10" i="66"/>
  <c r="H9" i="66"/>
  <c r="AN13" i="66"/>
  <c r="AN21" i="66" s="1"/>
  <c r="AN29" i="66" s="1"/>
  <c r="AN37" i="66" s="1"/>
  <c r="AN45" i="66" s="1"/>
  <c r="AN14" i="66"/>
  <c r="AN22" i="66" s="1"/>
  <c r="AN30" i="66" s="1"/>
  <c r="AN38" i="66" s="1"/>
  <c r="AN46" i="66" s="1"/>
  <c r="AN15" i="66"/>
  <c r="AN23" i="66" s="1"/>
  <c r="AN31" i="66" s="1"/>
  <c r="AN39" i="66" s="1"/>
  <c r="AN47" i="66" s="1"/>
  <c r="AN16" i="66"/>
  <c r="AN24" i="66" s="1"/>
  <c r="AN32" i="66" s="1"/>
  <c r="AN40" i="66" s="1"/>
  <c r="AN48" i="66" s="1"/>
  <c r="AN17" i="66"/>
  <c r="AN25" i="66" s="1"/>
  <c r="AN33" i="66" s="1"/>
  <c r="AN41" i="66" s="1"/>
  <c r="AN49" i="66" s="1"/>
  <c r="AN18" i="66"/>
  <c r="AN26" i="66" s="1"/>
  <c r="AN34" i="66" s="1"/>
  <c r="AN42" i="66" s="1"/>
  <c r="AN50" i="66" s="1"/>
  <c r="AN19" i="66"/>
  <c r="AN27" i="66" s="1"/>
  <c r="AN35" i="66" s="1"/>
  <c r="AN43" i="66" s="1"/>
  <c r="AN51" i="66" s="1"/>
  <c r="AN12" i="66"/>
  <c r="AN20" i="66" s="1"/>
  <c r="AN28" i="66" s="1"/>
  <c r="AN36" i="66" s="1"/>
  <c r="AN44" i="66" s="1"/>
  <c r="AM5" i="66"/>
  <c r="AM6" i="66" s="1"/>
  <c r="AM7" i="66" s="1"/>
  <c r="AM8" i="66" s="1"/>
  <c r="AM9" i="66" s="1"/>
  <c r="AM10" i="66" s="1"/>
  <c r="AM11" i="66" s="1"/>
  <c r="AM12" i="66" s="1"/>
  <c r="AM13" i="66" s="1"/>
  <c r="AM14" i="66" s="1"/>
  <c r="AM15" i="66" s="1"/>
  <c r="AM16" i="66" s="1"/>
  <c r="AM17" i="66" s="1"/>
  <c r="AM18" i="66" s="1"/>
  <c r="AM19" i="66" s="1"/>
  <c r="AM20" i="66" s="1"/>
  <c r="AM21" i="66" s="1"/>
  <c r="AM22" i="66" s="1"/>
  <c r="AM23" i="66" s="1"/>
  <c r="AM24" i="66" s="1"/>
  <c r="AM25" i="66" s="1"/>
  <c r="AM26" i="66" s="1"/>
  <c r="AM27" i="66" s="1"/>
  <c r="AM28" i="66" s="1"/>
  <c r="AM29" i="66" s="1"/>
  <c r="AM30" i="66" s="1"/>
  <c r="AM31" i="66" s="1"/>
  <c r="AM32" i="66" s="1"/>
  <c r="AM33" i="66" s="1"/>
  <c r="AM34" i="66" s="1"/>
  <c r="AM35" i="66" s="1"/>
  <c r="AM36" i="66" s="1"/>
  <c r="AM37" i="66" s="1"/>
  <c r="AM38" i="66" s="1"/>
  <c r="AM39" i="66" s="1"/>
  <c r="AM40" i="66" s="1"/>
  <c r="AM41" i="66" s="1"/>
  <c r="AM42" i="66" s="1"/>
  <c r="AM43" i="66" s="1"/>
  <c r="AM44" i="66" s="1"/>
  <c r="AM45" i="66" s="1"/>
  <c r="AM46" i="66" s="1"/>
  <c r="AM47" i="66" s="1"/>
  <c r="AM48" i="66" s="1"/>
  <c r="AM49" i="66" s="1"/>
  <c r="AM50" i="66" s="1"/>
  <c r="AM51" i="66" s="1"/>
  <c r="CM6" i="14"/>
  <c r="CM7" i="14" s="1"/>
  <c r="CM8" i="14" s="1"/>
  <c r="CM9" i="14" s="1"/>
  <c r="CM10" i="14" s="1"/>
  <c r="CM11" i="14" s="1"/>
  <c r="CM12" i="14" s="1"/>
  <c r="CM13" i="14" s="1"/>
  <c r="CM14" i="14" s="1"/>
  <c r="CM15" i="14" s="1"/>
  <c r="CM16" i="14" s="1"/>
  <c r="CM17" i="14" s="1"/>
  <c r="CM18" i="14" s="1"/>
  <c r="CM19" i="14" s="1"/>
  <c r="CM20" i="14" s="1"/>
  <c r="CM21" i="14" s="1"/>
  <c r="CM22" i="14" s="1"/>
  <c r="CM23" i="14" s="1"/>
  <c r="CM24" i="14" s="1"/>
  <c r="CM25" i="14" s="1"/>
  <c r="CM26" i="14" s="1"/>
  <c r="CM27" i="14" s="1"/>
  <c r="CM28" i="14" s="1"/>
  <c r="CM29" i="14" s="1"/>
  <c r="CM30" i="14" s="1"/>
  <c r="CM31" i="14" s="1"/>
  <c r="CM32" i="14" s="1"/>
  <c r="CM33" i="14" s="1"/>
  <c r="CM34" i="14" s="1"/>
  <c r="CM35" i="14" s="1"/>
  <c r="CM36" i="14" s="1"/>
  <c r="CM37" i="14" s="1"/>
  <c r="CM38" i="14" s="1"/>
  <c r="CM39" i="14" s="1"/>
  <c r="CM40" i="14" s="1"/>
  <c r="CM41" i="14" s="1"/>
  <c r="CM42" i="14" s="1"/>
  <c r="CM43" i="14" s="1"/>
  <c r="CM44" i="14" s="1"/>
  <c r="CM45" i="14" s="1"/>
  <c r="CM46" i="14" s="1"/>
  <c r="CM47" i="14" s="1"/>
  <c r="CM48" i="14" s="1"/>
  <c r="CM49" i="14" s="1"/>
  <c r="CM50" i="14" s="1"/>
  <c r="CM51" i="14" s="1"/>
  <c r="CM52" i="14" s="1"/>
  <c r="CM53" i="14" s="1"/>
  <c r="T12" i="66"/>
  <c r="U12" i="66" s="1"/>
  <c r="A84" i="67"/>
  <c r="A85" i="67" s="1"/>
  <c r="A86" i="67" s="1"/>
  <c r="A87" i="67" s="1"/>
  <c r="A88" i="67" s="1"/>
  <c r="A89" i="67" s="1"/>
  <c r="A90" i="67" s="1"/>
  <c r="A91" i="67" s="1"/>
  <c r="A92" i="67" s="1"/>
  <c r="A93" i="67" s="1"/>
  <c r="A94" i="67" s="1"/>
  <c r="A95" i="67" s="1"/>
  <c r="A96" i="67" s="1"/>
  <c r="A97" i="67" s="1"/>
  <c r="A98" i="67" s="1"/>
  <c r="A99" i="67" s="1"/>
  <c r="A100" i="67" s="1"/>
  <c r="A101" i="67" s="1"/>
  <c r="A102" i="67" s="1"/>
  <c r="A103" i="67" s="1"/>
  <c r="A104" i="67" s="1"/>
  <c r="A105" i="67" s="1"/>
  <c r="A106" i="67" s="1"/>
  <c r="A107" i="67" s="1"/>
  <c r="A108" i="67" s="1"/>
  <c r="A109" i="67" s="1"/>
  <c r="A110" i="67" s="1"/>
  <c r="A111" i="67" s="1"/>
  <c r="A112" i="67" s="1"/>
  <c r="A113" i="67" s="1"/>
  <c r="A114" i="67" s="1"/>
  <c r="A115" i="67" s="1"/>
  <c r="A116" i="67" s="1"/>
  <c r="A117" i="67" s="1"/>
  <c r="A118" i="67" s="1"/>
  <c r="A119" i="67" s="1"/>
  <c r="A120" i="67" s="1"/>
  <c r="A121" i="67" s="1"/>
  <c r="A122" i="67" s="1"/>
  <c r="A123" i="67" s="1"/>
  <c r="A124" i="67" s="1"/>
  <c r="A125" i="67" s="1"/>
  <c r="A126" i="67" s="1"/>
  <c r="A127" i="67" s="1"/>
  <c r="A128" i="67" s="1"/>
  <c r="A129" i="67" s="1"/>
  <c r="A130" i="67" s="1"/>
  <c r="A131" i="67" s="1"/>
  <c r="A132" i="67" s="1"/>
  <c r="F29" i="67"/>
  <c r="AA25" i="67"/>
  <c r="AA33" i="67" s="1"/>
  <c r="AA41" i="67" s="1"/>
  <c r="AA49" i="67" s="1"/>
  <c r="AA19" i="67"/>
  <c r="AA27" i="67" s="1"/>
  <c r="AA35" i="67" s="1"/>
  <c r="AA43" i="67" s="1"/>
  <c r="AA51" i="67" s="1"/>
  <c r="AA18" i="67"/>
  <c r="AA26" i="67" s="1"/>
  <c r="AA34" i="67" s="1"/>
  <c r="AA42" i="67" s="1"/>
  <c r="AA50" i="67" s="1"/>
  <c r="AA17" i="67"/>
  <c r="AA16" i="67"/>
  <c r="AA24" i="67" s="1"/>
  <c r="AA32" i="67" s="1"/>
  <c r="AA40" i="67" s="1"/>
  <c r="AA48" i="67" s="1"/>
  <c r="AA15" i="67"/>
  <c r="AA23" i="67" s="1"/>
  <c r="AA31" i="67" s="1"/>
  <c r="AA39" i="67" s="1"/>
  <c r="AA47" i="67" s="1"/>
  <c r="AA14" i="67"/>
  <c r="AA22" i="67" s="1"/>
  <c r="AA30" i="67" s="1"/>
  <c r="AA38" i="67" s="1"/>
  <c r="AA46" i="67" s="1"/>
  <c r="AA13" i="67"/>
  <c r="AA21" i="67" s="1"/>
  <c r="AA29" i="67" s="1"/>
  <c r="AA37" i="67" s="1"/>
  <c r="AA45" i="67" s="1"/>
  <c r="AA12" i="67"/>
  <c r="AA20" i="67" s="1"/>
  <c r="J12" i="67"/>
  <c r="J13" i="67" s="1"/>
  <c r="J14" i="67" s="1"/>
  <c r="J15" i="67" s="1"/>
  <c r="J16" i="67" s="1"/>
  <c r="J17" i="67" s="1"/>
  <c r="J18" i="67" s="1"/>
  <c r="J19" i="67" s="1"/>
  <c r="J20" i="67" s="1"/>
  <c r="J21" i="67" s="1"/>
  <c r="J22" i="67" s="1"/>
  <c r="Z5" i="67"/>
  <c r="Z6" i="67" s="1"/>
  <c r="Z7" i="67" s="1"/>
  <c r="Z8" i="67" s="1"/>
  <c r="Z9" i="67" s="1"/>
  <c r="Z10" i="67" s="1"/>
  <c r="Z11" i="67" s="1"/>
  <c r="Z12" i="67" s="1"/>
  <c r="Z13" i="67" s="1"/>
  <c r="Z14" i="67" s="1"/>
  <c r="Z15" i="67" s="1"/>
  <c r="Z16" i="67" s="1"/>
  <c r="Z17" i="67" s="1"/>
  <c r="Z18" i="67" s="1"/>
  <c r="Z19" i="67" s="1"/>
  <c r="Z20" i="67" s="1"/>
  <c r="Z21" i="67" s="1"/>
  <c r="Z22" i="67" s="1"/>
  <c r="Z23" i="67" s="1"/>
  <c r="Z24" i="67" s="1"/>
  <c r="Z25" i="67" s="1"/>
  <c r="Z26" i="67" s="1"/>
  <c r="Z27" i="67" s="1"/>
  <c r="Z28" i="67" s="1"/>
  <c r="Z29" i="67" s="1"/>
  <c r="Z30" i="67" s="1"/>
  <c r="Z31" i="67" s="1"/>
  <c r="Z32" i="67" s="1"/>
  <c r="Z33" i="67" s="1"/>
  <c r="Z34" i="67" s="1"/>
  <c r="Z35" i="67" s="1"/>
  <c r="Z36" i="67" s="1"/>
  <c r="Z37" i="67" s="1"/>
  <c r="Z38" i="67" s="1"/>
  <c r="Z39" i="67" s="1"/>
  <c r="Z40" i="67" s="1"/>
  <c r="Z41" i="67" s="1"/>
  <c r="Z42" i="67" s="1"/>
  <c r="Z43" i="67" s="1"/>
  <c r="Z44" i="67" s="1"/>
  <c r="Z45" i="67" s="1"/>
  <c r="Z46" i="67" s="1"/>
  <c r="Z47" i="67" s="1"/>
  <c r="Z48" i="67" s="1"/>
  <c r="Z49" i="67" s="1"/>
  <c r="Z50" i="67" s="1"/>
  <c r="Z51" i="67" s="1"/>
  <c r="Z52" i="67" s="1"/>
  <c r="Z53" i="67" s="1"/>
  <c r="AB4" i="67"/>
  <c r="AE2" i="67"/>
  <c r="AF2" i="67" s="1"/>
  <c r="AG2" i="67" s="1"/>
  <c r="AH2" i="67" s="1"/>
  <c r="AI2" i="67" s="1"/>
  <c r="AJ2" i="67" s="1"/>
  <c r="AK2" i="67" s="1"/>
  <c r="AL2" i="67" s="1"/>
  <c r="AM2" i="67" s="1"/>
  <c r="AN2" i="67" s="1"/>
  <c r="AO2" i="67" s="1"/>
  <c r="AP2" i="67" s="1"/>
  <c r="AQ2" i="67" s="1"/>
  <c r="AR2" i="67" s="1"/>
  <c r="AS2" i="67" s="1"/>
  <c r="AT2" i="67" s="1"/>
  <c r="AU2" i="67" s="1"/>
  <c r="AV2" i="67" s="1"/>
  <c r="AW2" i="67" s="1"/>
  <c r="AX2" i="67" s="1"/>
  <c r="AY2" i="67" s="1"/>
  <c r="AZ2" i="67" s="1"/>
  <c r="BA2" i="67" s="1"/>
  <c r="BB2" i="67" s="1"/>
  <c r="BC2" i="67" s="1"/>
  <c r="BD2" i="67" s="1"/>
  <c r="BE2" i="67" s="1"/>
  <c r="BF2" i="67" s="1"/>
  <c r="BG2" i="67" s="1"/>
  <c r="BH2" i="67" s="1"/>
  <c r="BI2" i="67" s="1"/>
  <c r="BJ2" i="67" s="1"/>
  <c r="BK2" i="67" s="1"/>
  <c r="BL2" i="67" s="1"/>
  <c r="BM2" i="67" s="1"/>
  <c r="BN2" i="67" s="1"/>
  <c r="BO2" i="67" s="1"/>
  <c r="BP2" i="67" s="1"/>
  <c r="BQ2" i="67" s="1"/>
  <c r="BR2" i="67" s="1"/>
  <c r="BS2" i="67" s="1"/>
  <c r="BT2" i="67" s="1"/>
  <c r="BU2" i="67" s="1"/>
  <c r="BV2" i="67" s="1"/>
  <c r="BW2" i="67" s="1"/>
  <c r="BX2" i="67" s="1"/>
  <c r="BY2" i="67" s="1"/>
  <c r="BZ2" i="67" s="1"/>
  <c r="CA2" i="67" s="1"/>
  <c r="AB30" i="67" l="1"/>
  <c r="AC4" i="67"/>
  <c r="AB12" i="67"/>
  <c r="AB13" i="67"/>
  <c r="AB14" i="67"/>
  <c r="AA28" i="67"/>
  <c r="AA36" i="67" s="1"/>
  <c r="AA44" i="67" s="1"/>
  <c r="AB44" i="67" s="1"/>
  <c r="AB20" i="67"/>
  <c r="AB18" i="67"/>
  <c r="AB15" i="67"/>
  <c r="AB16" i="67"/>
  <c r="AB28" i="67"/>
  <c r="AB21" i="67"/>
  <c r="AB50" i="67"/>
  <c r="AB42" i="67"/>
  <c r="AB47" i="67"/>
  <c r="AB39" i="67"/>
  <c r="AB49" i="67"/>
  <c r="AB41" i="67"/>
  <c r="AB46" i="67"/>
  <c r="AB51" i="67"/>
  <c r="AB43" i="67"/>
  <c r="AB48" i="67"/>
  <c r="AB45" i="67"/>
  <c r="AB33" i="67"/>
  <c r="AB40" i="67"/>
  <c r="AB36" i="67"/>
  <c r="AB35" i="67"/>
  <c r="AB32" i="67"/>
  <c r="AB22" i="67"/>
  <c r="AB37" i="67"/>
  <c r="AB19" i="67"/>
  <c r="AB26" i="67"/>
  <c r="AB25" i="67"/>
  <c r="AB24" i="67"/>
  <c r="AB23" i="67"/>
  <c r="AB38" i="67"/>
  <c r="AB31" i="67"/>
  <c r="AB29" i="67"/>
  <c r="AB27" i="67"/>
  <c r="AB34" i="67"/>
  <c r="AB17" i="67"/>
  <c r="AB5" i="67"/>
  <c r="AB6" i="67" s="1"/>
  <c r="AB7" i="67" s="1"/>
  <c r="AB8" i="67" s="1"/>
  <c r="AB9" i="67" s="1"/>
  <c r="AB10" i="67" s="1"/>
  <c r="AB11" i="67" s="1"/>
  <c r="CN54" i="14" l="1"/>
  <c r="CN5" i="14"/>
  <c r="CN6" i="14" l="1"/>
  <c r="CN7" i="14" s="1"/>
  <c r="CN8" i="14" s="1"/>
  <c r="CN9" i="14" s="1"/>
  <c r="CN10" i="14" s="1"/>
  <c r="CN11" i="14" s="1"/>
  <c r="CJ47" i="14"/>
  <c r="CN12" i="14" l="1"/>
  <c r="CN13" i="14" l="1"/>
  <c r="AC38" i="67"/>
  <c r="AC47" i="67"/>
  <c r="AC44" i="67"/>
  <c r="AC49" i="67"/>
  <c r="AC46" i="67"/>
  <c r="AC39" i="67"/>
  <c r="AC35" i="67"/>
  <c r="AC42" i="67"/>
  <c r="AC50" i="67"/>
  <c r="AC10" i="67"/>
  <c r="AC26" i="67"/>
  <c r="AC25" i="67"/>
  <c r="AC28" i="67"/>
  <c r="AC34" i="67"/>
  <c r="AC40" i="67"/>
  <c r="AC32" i="67"/>
  <c r="AC36" i="67"/>
  <c r="AC17" i="67"/>
  <c r="AC37" i="67"/>
  <c r="AC13" i="67"/>
  <c r="AC18" i="67"/>
  <c r="AC14" i="67"/>
  <c r="AC7" i="67"/>
  <c r="AC6" i="67"/>
  <c r="AC5" i="67"/>
  <c r="AC12" i="67"/>
  <c r="AC16" i="67" l="1"/>
  <c r="AC33" i="67"/>
  <c r="AC41" i="67"/>
  <c r="AC27" i="67"/>
  <c r="AC20" i="67"/>
  <c r="AC15" i="67"/>
  <c r="AC30" i="67"/>
  <c r="AC22" i="67"/>
  <c r="AC43" i="67"/>
  <c r="AC19" i="67"/>
  <c r="AC45" i="67"/>
  <c r="AC21" i="67"/>
  <c r="AC48" i="67"/>
  <c r="AC8" i="67"/>
  <c r="BB8" i="67" s="1"/>
  <c r="AC23" i="67"/>
  <c r="AW23" i="67" s="1"/>
  <c r="AC51" i="67"/>
  <c r="AC29" i="67"/>
  <c r="AC31" i="67"/>
  <c r="AC11" i="67"/>
  <c r="AC9" i="67"/>
  <c r="AC24" i="67"/>
  <c r="CN14" i="14"/>
  <c r="BN49" i="67"/>
  <c r="AX49" i="67"/>
  <c r="AH49" i="67"/>
  <c r="BM49" i="67"/>
  <c r="AW49" i="67"/>
  <c r="AG49" i="67"/>
  <c r="BL49" i="67"/>
  <c r="AV49" i="67"/>
  <c r="AF49" i="67"/>
  <c r="CA49" i="67"/>
  <c r="BK49" i="67"/>
  <c r="AU49" i="67"/>
  <c r="AE49" i="67"/>
  <c r="BZ49" i="67"/>
  <c r="BJ49" i="67"/>
  <c r="AT49" i="67"/>
  <c r="AD49" i="67"/>
  <c r="BY49" i="67"/>
  <c r="BI49" i="67"/>
  <c r="AS49" i="67"/>
  <c r="BX49" i="67"/>
  <c r="BH49" i="67"/>
  <c r="AR49" i="67"/>
  <c r="BW49" i="67"/>
  <c r="BG49" i="67"/>
  <c r="AQ49" i="67"/>
  <c r="BV49" i="67"/>
  <c r="BF49" i="67"/>
  <c r="AP49" i="67"/>
  <c r="BU49" i="67"/>
  <c r="BE49" i="67"/>
  <c r="AO49" i="67"/>
  <c r="BT49" i="67"/>
  <c r="BD49" i="67"/>
  <c r="AN49" i="67"/>
  <c r="BS49" i="67"/>
  <c r="BC49" i="67"/>
  <c r="AM49" i="67"/>
  <c r="BR49" i="67"/>
  <c r="BB49" i="67"/>
  <c r="AL49" i="67"/>
  <c r="BQ49" i="67"/>
  <c r="BA49" i="67"/>
  <c r="AK49" i="67"/>
  <c r="BP49" i="67"/>
  <c r="AZ49" i="67"/>
  <c r="AJ49" i="67"/>
  <c r="AY49" i="67"/>
  <c r="AI49" i="67"/>
  <c r="BO49" i="67"/>
  <c r="BV36" i="67"/>
  <c r="BF36" i="67"/>
  <c r="AP36" i="67"/>
  <c r="BL36" i="67"/>
  <c r="AU36" i="67"/>
  <c r="AD36" i="67"/>
  <c r="CA36" i="67"/>
  <c r="BJ36" i="67"/>
  <c r="AS36" i="67"/>
  <c r="BZ36" i="67"/>
  <c r="BI36" i="67"/>
  <c r="AR36" i="67"/>
  <c r="BY36" i="67"/>
  <c r="BH36" i="67"/>
  <c r="AQ36" i="67"/>
  <c r="BX36" i="67"/>
  <c r="BG36" i="67"/>
  <c r="AO36" i="67"/>
  <c r="BW36" i="67"/>
  <c r="BE36" i="67"/>
  <c r="AN36" i="67"/>
  <c r="BU36" i="67"/>
  <c r="BD36" i="67"/>
  <c r="AM36" i="67"/>
  <c r="AX36" i="67"/>
  <c r="AW36" i="67"/>
  <c r="BT36" i="67"/>
  <c r="AV36" i="67"/>
  <c r="BS36" i="67"/>
  <c r="AT36" i="67"/>
  <c r="BR36" i="67"/>
  <c r="AL36" i="67"/>
  <c r="BQ36" i="67"/>
  <c r="AK36" i="67"/>
  <c r="BP36" i="67"/>
  <c r="AJ36" i="67"/>
  <c r="BO36" i="67"/>
  <c r="AI36" i="67"/>
  <c r="BN36" i="67"/>
  <c r="AH36" i="67"/>
  <c r="BM36" i="67"/>
  <c r="AG36" i="67"/>
  <c r="BK36" i="67"/>
  <c r="AF36" i="67"/>
  <c r="BC36" i="67"/>
  <c r="AE36" i="67"/>
  <c r="BB36" i="67"/>
  <c r="BA36" i="67"/>
  <c r="AZ36" i="67"/>
  <c r="AY36" i="67"/>
  <c r="CA14" i="67"/>
  <c r="BK14" i="67"/>
  <c r="AU14" i="67"/>
  <c r="AE14" i="67"/>
  <c r="BW14" i="67"/>
  <c r="BG14" i="67"/>
  <c r="AQ14" i="67"/>
  <c r="BL14" i="67"/>
  <c r="AS14" i="67"/>
  <c r="BJ14" i="67"/>
  <c r="AR14" i="67"/>
  <c r="BI14" i="67"/>
  <c r="AP14" i="67"/>
  <c r="BZ14" i="67"/>
  <c r="BH14" i="67"/>
  <c r="AO14" i="67"/>
  <c r="BY14" i="67"/>
  <c r="BF14" i="67"/>
  <c r="AN14" i="67"/>
  <c r="BX14" i="67"/>
  <c r="BE14" i="67"/>
  <c r="AM14" i="67"/>
  <c r="BV14" i="67"/>
  <c r="BD14" i="67"/>
  <c r="AL14" i="67"/>
  <c r="BU14" i="67"/>
  <c r="BC14" i="67"/>
  <c r="AK14" i="67"/>
  <c r="BT14" i="67"/>
  <c r="BB14" i="67"/>
  <c r="AJ14" i="67"/>
  <c r="BS14" i="67"/>
  <c r="BA14" i="67"/>
  <c r="AI14" i="67"/>
  <c r="BR14" i="67"/>
  <c r="AZ14" i="67"/>
  <c r="AH14" i="67"/>
  <c r="BQ14" i="67"/>
  <c r="AY14" i="67"/>
  <c r="AG14" i="67"/>
  <c r="BP14" i="67"/>
  <c r="BO14" i="67"/>
  <c r="BN14" i="67"/>
  <c r="AV14" i="67"/>
  <c r="BM14" i="67"/>
  <c r="AT14" i="67"/>
  <c r="AX14" i="67"/>
  <c r="AW14" i="67"/>
  <c r="AF14" i="67"/>
  <c r="AD14" i="67"/>
  <c r="BW13" i="67"/>
  <c r="BG13" i="67"/>
  <c r="AQ13" i="67"/>
  <c r="BS13" i="67"/>
  <c r="BC13" i="67"/>
  <c r="AM13" i="67"/>
  <c r="BQ13" i="67"/>
  <c r="AY13" i="67"/>
  <c r="AG13" i="67"/>
  <c r="BP13" i="67"/>
  <c r="AX13" i="67"/>
  <c r="AF13" i="67"/>
  <c r="BO13" i="67"/>
  <c r="AW13" i="67"/>
  <c r="AE13" i="67"/>
  <c r="BN13" i="67"/>
  <c r="AV13" i="67"/>
  <c r="AD13" i="67"/>
  <c r="BM13" i="67"/>
  <c r="AU13" i="67"/>
  <c r="BL13" i="67"/>
  <c r="AT13" i="67"/>
  <c r="BK13" i="67"/>
  <c r="AS13" i="67"/>
  <c r="BJ13" i="67"/>
  <c r="AR13" i="67"/>
  <c r="CA13" i="67"/>
  <c r="BI13" i="67"/>
  <c r="AP13" i="67"/>
  <c r="BZ13" i="67"/>
  <c r="BH13" i="67"/>
  <c r="AO13" i="67"/>
  <c r="BY13" i="67"/>
  <c r="BF13" i="67"/>
  <c r="AN13" i="67"/>
  <c r="BX13" i="67"/>
  <c r="BE13" i="67"/>
  <c r="BT13" i="67"/>
  <c r="BA13" i="67"/>
  <c r="BV13" i="67"/>
  <c r="BU13" i="67"/>
  <c r="BR13" i="67"/>
  <c r="BD13" i="67"/>
  <c r="BB13" i="67"/>
  <c r="AZ13" i="67"/>
  <c r="AL13" i="67"/>
  <c r="AK13" i="67"/>
  <c r="AJ13" i="67"/>
  <c r="AI13" i="67"/>
  <c r="AH13" i="67"/>
  <c r="BN32" i="67"/>
  <c r="AX32" i="67"/>
  <c r="AH32" i="67"/>
  <c r="CA32" i="67"/>
  <c r="BK32" i="67"/>
  <c r="AU32" i="67"/>
  <c r="AE32" i="67"/>
  <c r="BZ32" i="67"/>
  <c r="BJ32" i="67"/>
  <c r="AT32" i="67"/>
  <c r="AD32" i="67"/>
  <c r="BY32" i="67"/>
  <c r="BI32" i="67"/>
  <c r="BX32" i="67"/>
  <c r="BH32" i="67"/>
  <c r="AR32" i="67"/>
  <c r="BW32" i="67"/>
  <c r="BG32" i="67"/>
  <c r="AQ32" i="67"/>
  <c r="BR32" i="67"/>
  <c r="AS32" i="67"/>
  <c r="BQ32" i="67"/>
  <c r="AP32" i="67"/>
  <c r="BP32" i="67"/>
  <c r="AO32" i="67"/>
  <c r="BO32" i="67"/>
  <c r="AN32" i="67"/>
  <c r="BM32" i="67"/>
  <c r="AM32" i="67"/>
  <c r="BL32" i="67"/>
  <c r="AL32" i="67"/>
  <c r="BF32" i="67"/>
  <c r="AK32" i="67"/>
  <c r="BE32" i="67"/>
  <c r="AJ32" i="67"/>
  <c r="BD32" i="67"/>
  <c r="AI32" i="67"/>
  <c r="BC32" i="67"/>
  <c r="BA32" i="67"/>
  <c r="BV32" i="67"/>
  <c r="BU32" i="67"/>
  <c r="BT32" i="67"/>
  <c r="BS32" i="67"/>
  <c r="BB32" i="67"/>
  <c r="AZ32" i="67"/>
  <c r="AY32" i="67"/>
  <c r="AW32" i="67"/>
  <c r="AV32" i="67"/>
  <c r="AG32" i="67"/>
  <c r="AF32" i="67"/>
  <c r="BZ47" i="67"/>
  <c r="BJ47" i="67"/>
  <c r="AT47" i="67"/>
  <c r="AD47" i="67"/>
  <c r="BY47" i="67"/>
  <c r="BI47" i="67"/>
  <c r="AS47" i="67"/>
  <c r="BX47" i="67"/>
  <c r="BH47" i="67"/>
  <c r="AR47" i="67"/>
  <c r="BW47" i="67"/>
  <c r="BG47" i="67"/>
  <c r="AQ47" i="67"/>
  <c r="BV47" i="67"/>
  <c r="BF47" i="67"/>
  <c r="AP47" i="67"/>
  <c r="BU47" i="67"/>
  <c r="BE47" i="67"/>
  <c r="AO47" i="67"/>
  <c r="BT47" i="67"/>
  <c r="BD47" i="67"/>
  <c r="AN47" i="67"/>
  <c r="BS47" i="67"/>
  <c r="BC47" i="67"/>
  <c r="AM47" i="67"/>
  <c r="BR47" i="67"/>
  <c r="BB47" i="67"/>
  <c r="AL47" i="67"/>
  <c r="BQ47" i="67"/>
  <c r="BA47" i="67"/>
  <c r="AK47" i="67"/>
  <c r="BP47" i="67"/>
  <c r="AZ47" i="67"/>
  <c r="AJ47" i="67"/>
  <c r="BO47" i="67"/>
  <c r="AY47" i="67"/>
  <c r="AI47" i="67"/>
  <c r="BN47" i="67"/>
  <c r="AX47" i="67"/>
  <c r="AH47" i="67"/>
  <c r="BM47" i="67"/>
  <c r="AW47" i="67"/>
  <c r="AG47" i="67"/>
  <c r="BL47" i="67"/>
  <c r="AV47" i="67"/>
  <c r="AF47" i="67"/>
  <c r="CA47" i="67"/>
  <c r="AU47" i="67"/>
  <c r="AE47" i="67"/>
  <c r="BK47" i="67"/>
  <c r="BL44" i="67"/>
  <c r="AV44" i="67"/>
  <c r="AF44" i="67"/>
  <c r="CA44" i="67"/>
  <c r="BK44" i="67"/>
  <c r="AU44" i="67"/>
  <c r="AE44" i="67"/>
  <c r="BZ44" i="67"/>
  <c r="BJ44" i="67"/>
  <c r="AT44" i="67"/>
  <c r="AD44" i="67"/>
  <c r="BY44" i="67"/>
  <c r="BI44" i="67"/>
  <c r="AS44" i="67"/>
  <c r="BX44" i="67"/>
  <c r="BH44" i="67"/>
  <c r="AR44" i="67"/>
  <c r="BW44" i="67"/>
  <c r="BG44" i="67"/>
  <c r="AQ44" i="67"/>
  <c r="BV44" i="67"/>
  <c r="BF44" i="67"/>
  <c r="AP44" i="67"/>
  <c r="BU44" i="67"/>
  <c r="BE44" i="67"/>
  <c r="AO44" i="67"/>
  <c r="BT44" i="67"/>
  <c r="BD44" i="67"/>
  <c r="AN44" i="67"/>
  <c r="BS44" i="67"/>
  <c r="BC44" i="67"/>
  <c r="AM44" i="67"/>
  <c r="BR44" i="67"/>
  <c r="BB44" i="67"/>
  <c r="AL44" i="67"/>
  <c r="BQ44" i="67"/>
  <c r="BA44" i="67"/>
  <c r="AK44" i="67"/>
  <c r="BP44" i="67"/>
  <c r="AZ44" i="67"/>
  <c r="AJ44" i="67"/>
  <c r="BO44" i="67"/>
  <c r="AY44" i="67"/>
  <c r="AI44" i="67"/>
  <c r="BN44" i="67"/>
  <c r="AX44" i="67"/>
  <c r="AH44" i="67"/>
  <c r="BM44" i="67"/>
  <c r="AW44" i="67"/>
  <c r="AG44" i="67"/>
  <c r="BR40" i="67"/>
  <c r="BB40" i="67"/>
  <c r="AL40" i="67"/>
  <c r="BQ40" i="67"/>
  <c r="BA40" i="67"/>
  <c r="AK40" i="67"/>
  <c r="BO40" i="67"/>
  <c r="AY40" i="67"/>
  <c r="AI40" i="67"/>
  <c r="BN40" i="67"/>
  <c r="AX40" i="67"/>
  <c r="AH40" i="67"/>
  <c r="BM40" i="67"/>
  <c r="AW40" i="67"/>
  <c r="AG40" i="67"/>
  <c r="BL40" i="67"/>
  <c r="AV40" i="67"/>
  <c r="AF40" i="67"/>
  <c r="CA40" i="67"/>
  <c r="BK40" i="67"/>
  <c r="BZ40" i="67"/>
  <c r="BJ40" i="67"/>
  <c r="AT40" i="67"/>
  <c r="AD40" i="67"/>
  <c r="BY40" i="67"/>
  <c r="BI40" i="67"/>
  <c r="BV40" i="67"/>
  <c r="BF40" i="67"/>
  <c r="AP40" i="67"/>
  <c r="BS40" i="67"/>
  <c r="AE40" i="67"/>
  <c r="BH40" i="67"/>
  <c r="BG40" i="67"/>
  <c r="BE40" i="67"/>
  <c r="BD40" i="67"/>
  <c r="BC40" i="67"/>
  <c r="AZ40" i="67"/>
  <c r="AQ40" i="67"/>
  <c r="BX40" i="67"/>
  <c r="AO40" i="67"/>
  <c r="BW40" i="67"/>
  <c r="BU40" i="67"/>
  <c r="BT40" i="67"/>
  <c r="BP40" i="67"/>
  <c r="AU40" i="67"/>
  <c r="AS40" i="67"/>
  <c r="AR40" i="67"/>
  <c r="AN40" i="67"/>
  <c r="AM40" i="67"/>
  <c r="AJ40" i="67"/>
  <c r="BX50" i="67"/>
  <c r="BH50" i="67"/>
  <c r="AR50" i="67"/>
  <c r="BW50" i="67"/>
  <c r="BG50" i="67"/>
  <c r="AQ50" i="67"/>
  <c r="BV50" i="67"/>
  <c r="BF50" i="67"/>
  <c r="AP50" i="67"/>
  <c r="BU50" i="67"/>
  <c r="BE50" i="67"/>
  <c r="AO50" i="67"/>
  <c r="BT50" i="67"/>
  <c r="BD50" i="67"/>
  <c r="AN50" i="67"/>
  <c r="BS50" i="67"/>
  <c r="BC50" i="67"/>
  <c r="AM50" i="67"/>
  <c r="BR50" i="67"/>
  <c r="BB50" i="67"/>
  <c r="AL50" i="67"/>
  <c r="BQ50" i="67"/>
  <c r="BA50" i="67"/>
  <c r="AK50" i="67"/>
  <c r="BP50" i="67"/>
  <c r="AZ50" i="67"/>
  <c r="AJ50" i="67"/>
  <c r="BO50" i="67"/>
  <c r="AY50" i="67"/>
  <c r="AI50" i="67"/>
  <c r="BN50" i="67"/>
  <c r="AX50" i="67"/>
  <c r="AH50" i="67"/>
  <c r="BM50" i="67"/>
  <c r="AW50" i="67"/>
  <c r="AG50" i="67"/>
  <c r="BL50" i="67"/>
  <c r="AV50" i="67"/>
  <c r="AF50" i="67"/>
  <c r="CA50" i="67"/>
  <c r="BK50" i="67"/>
  <c r="AU50" i="67"/>
  <c r="AE50" i="67"/>
  <c r="BZ50" i="67"/>
  <c r="BJ50" i="67"/>
  <c r="AT50" i="67"/>
  <c r="AD50" i="67"/>
  <c r="BY50" i="67"/>
  <c r="BI50" i="67"/>
  <c r="AS50" i="67"/>
  <c r="BY10" i="67"/>
  <c r="BI10" i="67"/>
  <c r="AS10" i="67"/>
  <c r="BU10" i="67"/>
  <c r="BE10" i="67"/>
  <c r="BO10" i="67"/>
  <c r="AW10" i="67"/>
  <c r="AF10" i="67"/>
  <c r="BN10" i="67"/>
  <c r="AV10" i="67"/>
  <c r="AE10" i="67"/>
  <c r="BM10" i="67"/>
  <c r="AU10" i="67"/>
  <c r="AD10" i="67"/>
  <c r="BL10" i="67"/>
  <c r="AT10" i="67"/>
  <c r="BK10" i="67"/>
  <c r="CA10" i="67"/>
  <c r="BH10" i="67"/>
  <c r="AP10" i="67"/>
  <c r="BX10" i="67"/>
  <c r="AY10" i="67"/>
  <c r="BV10" i="67"/>
  <c r="BW10" i="67"/>
  <c r="AX10" i="67"/>
  <c r="AR10" i="67"/>
  <c r="BT10" i="67"/>
  <c r="AQ10" i="67"/>
  <c r="AO10" i="67"/>
  <c r="BA10" i="67"/>
  <c r="BS10" i="67"/>
  <c r="BR10" i="67"/>
  <c r="AN10" i="67"/>
  <c r="BQ10" i="67"/>
  <c r="AM10" i="67"/>
  <c r="BP10" i="67"/>
  <c r="AL10" i="67"/>
  <c r="BJ10" i="67"/>
  <c r="AK10" i="67"/>
  <c r="BG10" i="67"/>
  <c r="AJ10" i="67"/>
  <c r="BF10" i="67"/>
  <c r="AI10" i="67"/>
  <c r="BD10" i="67"/>
  <c r="AH10" i="67"/>
  <c r="BC10" i="67"/>
  <c r="AG10" i="67"/>
  <c r="BB10" i="67"/>
  <c r="BZ10" i="67"/>
  <c r="AZ10" i="67"/>
  <c r="BX33" i="67"/>
  <c r="BH33" i="67"/>
  <c r="AR33" i="67"/>
  <c r="BU33" i="67"/>
  <c r="BE33" i="67"/>
  <c r="AO33" i="67"/>
  <c r="BT33" i="67"/>
  <c r="BD33" i="67"/>
  <c r="AN33" i="67"/>
  <c r="BS33" i="67"/>
  <c r="BC33" i="67"/>
  <c r="AM33" i="67"/>
  <c r="BR33" i="67"/>
  <c r="BB33" i="67"/>
  <c r="AL33" i="67"/>
  <c r="BQ33" i="67"/>
  <c r="BA33" i="67"/>
  <c r="AK33" i="67"/>
  <c r="BN33" i="67"/>
  <c r="AQ33" i="67"/>
  <c r="BM33" i="67"/>
  <c r="AP33" i="67"/>
  <c r="BL33" i="67"/>
  <c r="AJ33" i="67"/>
  <c r="BK33" i="67"/>
  <c r="AI33" i="67"/>
  <c r="BJ33" i="67"/>
  <c r="AH33" i="67"/>
  <c r="BI33" i="67"/>
  <c r="AG33" i="67"/>
  <c r="BG33" i="67"/>
  <c r="AF33" i="67"/>
  <c r="BF33" i="67"/>
  <c r="AE33" i="67"/>
  <c r="AZ33" i="67"/>
  <c r="AD33" i="67"/>
  <c r="CA33" i="67"/>
  <c r="AY33" i="67"/>
  <c r="BZ33" i="67"/>
  <c r="AX33" i="67"/>
  <c r="BY33" i="67"/>
  <c r="AW33" i="67"/>
  <c r="BW33" i="67"/>
  <c r="BP33" i="67"/>
  <c r="AT33" i="67"/>
  <c r="AU33" i="67"/>
  <c r="AS33" i="67"/>
  <c r="BV33" i="67"/>
  <c r="BO33" i="67"/>
  <c r="AV33" i="67"/>
  <c r="BZ17" i="67"/>
  <c r="BJ17" i="67"/>
  <c r="AT17" i="67"/>
  <c r="BY17" i="67"/>
  <c r="BH17" i="67"/>
  <c r="AQ17" i="67"/>
  <c r="BU17" i="67"/>
  <c r="BD17" i="67"/>
  <c r="AM17" i="67"/>
  <c r="BO17" i="67"/>
  <c r="AV17" i="67"/>
  <c r="BN17" i="67"/>
  <c r="AU17" i="67"/>
  <c r="BM17" i="67"/>
  <c r="AS17" i="67"/>
  <c r="BL17" i="67"/>
  <c r="AR17" i="67"/>
  <c r="BK17" i="67"/>
  <c r="AP17" i="67"/>
  <c r="BI17" i="67"/>
  <c r="AO17" i="67"/>
  <c r="BG17" i="67"/>
  <c r="AN17" i="67"/>
  <c r="CA17" i="67"/>
  <c r="BF17" i="67"/>
  <c r="AL17" i="67"/>
  <c r="BX17" i="67"/>
  <c r="BE17" i="67"/>
  <c r="AK17" i="67"/>
  <c r="BW17" i="67"/>
  <c r="BC17" i="67"/>
  <c r="AJ17" i="67"/>
  <c r="BV17" i="67"/>
  <c r="BB17" i="67"/>
  <c r="AI17" i="67"/>
  <c r="BT17" i="67"/>
  <c r="BA17" i="67"/>
  <c r="AH17" i="67"/>
  <c r="BS17" i="67"/>
  <c r="AZ17" i="67"/>
  <c r="AG17" i="67"/>
  <c r="BR17" i="67"/>
  <c r="AY17" i="67"/>
  <c r="AF17" i="67"/>
  <c r="BQ17" i="67"/>
  <c r="AX17" i="67"/>
  <c r="AE17" i="67"/>
  <c r="BP17" i="67"/>
  <c r="AW17" i="67"/>
  <c r="AD17" i="67"/>
  <c r="BR34" i="67"/>
  <c r="BB34" i="67"/>
  <c r="AL34" i="67"/>
  <c r="BP34" i="67"/>
  <c r="AZ34" i="67"/>
  <c r="BO34" i="67"/>
  <c r="AY34" i="67"/>
  <c r="AI34" i="67"/>
  <c r="BN34" i="67"/>
  <c r="AX34" i="67"/>
  <c r="AH34" i="67"/>
  <c r="BM34" i="67"/>
  <c r="AW34" i="67"/>
  <c r="AG34" i="67"/>
  <c r="BL34" i="67"/>
  <c r="AV34" i="67"/>
  <c r="AF34" i="67"/>
  <c r="CA34" i="67"/>
  <c r="BK34" i="67"/>
  <c r="AU34" i="67"/>
  <c r="AE34" i="67"/>
  <c r="BQ34" i="67"/>
  <c r="AN34" i="67"/>
  <c r="BJ34" i="67"/>
  <c r="AM34" i="67"/>
  <c r="BI34" i="67"/>
  <c r="AK34" i="67"/>
  <c r="BH34" i="67"/>
  <c r="AJ34" i="67"/>
  <c r="BG34" i="67"/>
  <c r="AD34" i="67"/>
  <c r="BF34" i="67"/>
  <c r="BE34" i="67"/>
  <c r="BD34" i="67"/>
  <c r="BZ34" i="67"/>
  <c r="BC34" i="67"/>
  <c r="BY34" i="67"/>
  <c r="BA34" i="67"/>
  <c r="BX34" i="67"/>
  <c r="AT34" i="67"/>
  <c r="BW34" i="67"/>
  <c r="AS34" i="67"/>
  <c r="BV34" i="67"/>
  <c r="AR34" i="67"/>
  <c r="BT34" i="67"/>
  <c r="AP34" i="67"/>
  <c r="BU34" i="67"/>
  <c r="BS34" i="67"/>
  <c r="AQ34" i="67"/>
  <c r="AO34" i="67"/>
  <c r="BX42" i="67"/>
  <c r="BH42" i="67"/>
  <c r="AR42" i="67"/>
  <c r="BW42" i="67"/>
  <c r="BG42" i="67"/>
  <c r="AQ42" i="67"/>
  <c r="BV42" i="67"/>
  <c r="BF42" i="67"/>
  <c r="AP42" i="67"/>
  <c r="BU42" i="67"/>
  <c r="BE42" i="67"/>
  <c r="AO42" i="67"/>
  <c r="BT42" i="67"/>
  <c r="BD42" i="67"/>
  <c r="AN42" i="67"/>
  <c r="BS42" i="67"/>
  <c r="BC42" i="67"/>
  <c r="AM42" i="67"/>
  <c r="BR42" i="67"/>
  <c r="BB42" i="67"/>
  <c r="AL42" i="67"/>
  <c r="BQ42" i="67"/>
  <c r="BA42" i="67"/>
  <c r="AK42" i="67"/>
  <c r="BP42" i="67"/>
  <c r="AZ42" i="67"/>
  <c r="AJ42" i="67"/>
  <c r="BO42" i="67"/>
  <c r="AY42" i="67"/>
  <c r="AI42" i="67"/>
  <c r="BN42" i="67"/>
  <c r="AX42" i="67"/>
  <c r="AH42" i="67"/>
  <c r="BM42" i="67"/>
  <c r="AW42" i="67"/>
  <c r="AG42" i="67"/>
  <c r="BL42" i="67"/>
  <c r="AV42" i="67"/>
  <c r="AF42" i="67"/>
  <c r="CA42" i="67"/>
  <c r="BK42" i="67"/>
  <c r="AU42" i="67"/>
  <c r="AE42" i="67"/>
  <c r="BZ42" i="67"/>
  <c r="BJ42" i="67"/>
  <c r="AT42" i="67"/>
  <c r="AD42" i="67"/>
  <c r="BI42" i="67"/>
  <c r="AS42" i="67"/>
  <c r="BY42" i="67"/>
  <c r="BS26" i="67"/>
  <c r="BC26" i="67"/>
  <c r="AM26" i="67"/>
  <c r="BM26" i="67"/>
  <c r="AW26" i="67"/>
  <c r="AG26" i="67"/>
  <c r="BP26" i="67"/>
  <c r="AX26" i="67"/>
  <c r="AE26" i="67"/>
  <c r="BO26" i="67"/>
  <c r="AV26" i="67"/>
  <c r="AD26" i="67"/>
  <c r="BN26" i="67"/>
  <c r="AU26" i="67"/>
  <c r="BL26" i="67"/>
  <c r="AT26" i="67"/>
  <c r="BK26" i="67"/>
  <c r="AS26" i="67"/>
  <c r="CA26" i="67"/>
  <c r="BI26" i="67"/>
  <c r="AQ26" i="67"/>
  <c r="BF26" i="67"/>
  <c r="AF26" i="67"/>
  <c r="BE26" i="67"/>
  <c r="BD26" i="67"/>
  <c r="BB26" i="67"/>
  <c r="BZ26" i="67"/>
  <c r="BA26" i="67"/>
  <c r="BY26" i="67"/>
  <c r="AZ26" i="67"/>
  <c r="BX26" i="67"/>
  <c r="AY26" i="67"/>
  <c r="BW26" i="67"/>
  <c r="AR26" i="67"/>
  <c r="BV26" i="67"/>
  <c r="AP26" i="67"/>
  <c r="BU26" i="67"/>
  <c r="AO26" i="67"/>
  <c r="BT26" i="67"/>
  <c r="AN26" i="67"/>
  <c r="BR26" i="67"/>
  <c r="AL26" i="67"/>
  <c r="BQ26" i="67"/>
  <c r="AK26" i="67"/>
  <c r="BJ26" i="67"/>
  <c r="AJ26" i="67"/>
  <c r="BH26" i="67"/>
  <c r="AI26" i="67"/>
  <c r="BG26" i="67"/>
  <c r="AH26" i="67"/>
  <c r="BN18" i="67"/>
  <c r="AX18" i="67"/>
  <c r="AH18" i="67"/>
  <c r="BX18" i="67"/>
  <c r="BH18" i="67"/>
  <c r="BR18" i="67"/>
  <c r="AZ18" i="67"/>
  <c r="AI18" i="67"/>
  <c r="BQ18" i="67"/>
  <c r="AY18" i="67"/>
  <c r="AG18" i="67"/>
  <c r="BM18" i="67"/>
  <c r="AU18" i="67"/>
  <c r="AD18" i="67"/>
  <c r="BS18" i="67"/>
  <c r="AT18" i="67"/>
  <c r="BP18" i="67"/>
  <c r="AS18" i="67"/>
  <c r="BO18" i="67"/>
  <c r="AR18" i="67"/>
  <c r="BL18" i="67"/>
  <c r="AQ18" i="67"/>
  <c r="BK18" i="67"/>
  <c r="AP18" i="67"/>
  <c r="BJ18" i="67"/>
  <c r="AO18" i="67"/>
  <c r="BI18" i="67"/>
  <c r="AN18" i="67"/>
  <c r="BG18" i="67"/>
  <c r="AM18" i="67"/>
  <c r="BF18" i="67"/>
  <c r="AL18" i="67"/>
  <c r="CA18" i="67"/>
  <c r="BE18" i="67"/>
  <c r="AK18" i="67"/>
  <c r="BZ18" i="67"/>
  <c r="BD18" i="67"/>
  <c r="AJ18" i="67"/>
  <c r="BY18" i="67"/>
  <c r="BC18" i="67"/>
  <c r="AF18" i="67"/>
  <c r="BW18" i="67"/>
  <c r="BB18" i="67"/>
  <c r="AE18" i="67"/>
  <c r="BV18" i="67"/>
  <c r="BA18" i="67"/>
  <c r="BU18" i="67"/>
  <c r="AW18" i="67"/>
  <c r="BT18" i="67"/>
  <c r="AV18" i="67"/>
  <c r="BP37" i="67"/>
  <c r="AZ37" i="67"/>
  <c r="AJ37" i="67"/>
  <c r="BO37" i="67"/>
  <c r="AY37" i="67"/>
  <c r="BJ37" i="67"/>
  <c r="AR37" i="67"/>
  <c r="BZ37" i="67"/>
  <c r="BH37" i="67"/>
  <c r="AP37" i="67"/>
  <c r="BY37" i="67"/>
  <c r="BG37" i="67"/>
  <c r="AO37" i="67"/>
  <c r="BX37" i="67"/>
  <c r="BF37" i="67"/>
  <c r="AN37" i="67"/>
  <c r="BW37" i="67"/>
  <c r="BE37" i="67"/>
  <c r="AM37" i="67"/>
  <c r="BV37" i="67"/>
  <c r="BD37" i="67"/>
  <c r="AL37" i="67"/>
  <c r="BU37" i="67"/>
  <c r="BC37" i="67"/>
  <c r="AK37" i="67"/>
  <c r="BB37" i="67"/>
  <c r="BA37" i="67"/>
  <c r="AX37" i="67"/>
  <c r="AW37" i="67"/>
  <c r="AV37" i="67"/>
  <c r="AU37" i="67"/>
  <c r="CA37" i="67"/>
  <c r="AT37" i="67"/>
  <c r="BT37" i="67"/>
  <c r="AS37" i="67"/>
  <c r="BS37" i="67"/>
  <c r="AQ37" i="67"/>
  <c r="BR37" i="67"/>
  <c r="AI37" i="67"/>
  <c r="BQ37" i="67"/>
  <c r="AH37" i="67"/>
  <c r="BN37" i="67"/>
  <c r="AG37" i="67"/>
  <c r="BM37" i="67"/>
  <c r="AF37" i="67"/>
  <c r="BL37" i="67"/>
  <c r="AE37" i="67"/>
  <c r="BK37" i="67"/>
  <c r="AD37" i="67"/>
  <c r="BI37" i="67"/>
  <c r="BL35" i="67"/>
  <c r="AV35" i="67"/>
  <c r="AF35" i="67"/>
  <c r="BO35" i="67"/>
  <c r="AX35" i="67"/>
  <c r="AG35" i="67"/>
  <c r="BM35" i="67"/>
  <c r="AU35" i="67"/>
  <c r="AD35" i="67"/>
  <c r="BK35" i="67"/>
  <c r="AT35" i="67"/>
  <c r="CA35" i="67"/>
  <c r="BJ35" i="67"/>
  <c r="AS35" i="67"/>
  <c r="BZ35" i="67"/>
  <c r="BI35" i="67"/>
  <c r="AR35" i="67"/>
  <c r="BY35" i="67"/>
  <c r="BH35" i="67"/>
  <c r="AQ35" i="67"/>
  <c r="BX35" i="67"/>
  <c r="BG35" i="67"/>
  <c r="AP35" i="67"/>
  <c r="BT35" i="67"/>
  <c r="AN35" i="67"/>
  <c r="BS35" i="67"/>
  <c r="AM35" i="67"/>
  <c r="BR35" i="67"/>
  <c r="AL35" i="67"/>
  <c r="BQ35" i="67"/>
  <c r="AK35" i="67"/>
  <c r="BP35" i="67"/>
  <c r="AJ35" i="67"/>
  <c r="BN35" i="67"/>
  <c r="AI35" i="67"/>
  <c r="BF35" i="67"/>
  <c r="AH35" i="67"/>
  <c r="BE35" i="67"/>
  <c r="AE35" i="67"/>
  <c r="BD35" i="67"/>
  <c r="BC35" i="67"/>
  <c r="BB35" i="67"/>
  <c r="BA35" i="67"/>
  <c r="AZ35" i="67"/>
  <c r="BV35" i="67"/>
  <c r="AW35" i="67"/>
  <c r="BW35" i="67"/>
  <c r="BU35" i="67"/>
  <c r="AY35" i="67"/>
  <c r="AO35" i="67"/>
  <c r="BQ6" i="67"/>
  <c r="BA6" i="67"/>
  <c r="AK6" i="67"/>
  <c r="BY6" i="67"/>
  <c r="BH6" i="67"/>
  <c r="AQ6" i="67"/>
  <c r="BX6" i="67"/>
  <c r="BG6" i="67"/>
  <c r="AP6" i="67"/>
  <c r="BW6" i="67"/>
  <c r="BF6" i="67"/>
  <c r="AO6" i="67"/>
  <c r="BV6" i="67"/>
  <c r="BE6" i="67"/>
  <c r="AN6" i="67"/>
  <c r="BD6" i="67"/>
  <c r="BB6" i="67"/>
  <c r="AF6" i="67"/>
  <c r="CA6" i="67"/>
  <c r="AZ6" i="67"/>
  <c r="AE6" i="67"/>
  <c r="BZ6" i="67"/>
  <c r="AY6" i="67"/>
  <c r="AD6" i="67"/>
  <c r="BU6" i="67"/>
  <c r="AX6" i="67"/>
  <c r="BT6" i="67"/>
  <c r="AW6" i="67"/>
  <c r="BS6" i="67"/>
  <c r="AV6" i="67"/>
  <c r="BR6" i="67"/>
  <c r="AU6" i="67"/>
  <c r="BP6" i="67"/>
  <c r="AT6" i="67"/>
  <c r="BO6" i="67"/>
  <c r="AS6" i="67"/>
  <c r="BI6" i="67"/>
  <c r="BN6" i="67"/>
  <c r="AR6" i="67"/>
  <c r="BM6" i="67"/>
  <c r="AM6" i="67"/>
  <c r="AH6" i="67"/>
  <c r="BL6" i="67"/>
  <c r="AL6" i="67"/>
  <c r="BK6" i="67"/>
  <c r="AJ6" i="67"/>
  <c r="BJ6" i="67"/>
  <c r="AI6" i="67"/>
  <c r="BC6" i="67"/>
  <c r="AG6" i="67"/>
  <c r="BM41" i="67"/>
  <c r="AW41" i="67"/>
  <c r="AG41" i="67"/>
  <c r="BL41" i="67"/>
  <c r="AV41" i="67"/>
  <c r="AF41" i="67"/>
  <c r="CA41" i="67"/>
  <c r="BK41" i="67"/>
  <c r="AU41" i="67"/>
  <c r="AE41" i="67"/>
  <c r="BZ41" i="67"/>
  <c r="BJ41" i="67"/>
  <c r="AT41" i="67"/>
  <c r="BY41" i="67"/>
  <c r="BI41" i="67"/>
  <c r="AS41" i="67"/>
  <c r="BX41" i="67"/>
  <c r="BH41" i="67"/>
  <c r="AR41" i="67"/>
  <c r="BW41" i="67"/>
  <c r="BG41" i="67"/>
  <c r="AQ41" i="67"/>
  <c r="BV41" i="67"/>
  <c r="BF41" i="67"/>
  <c r="AP41" i="67"/>
  <c r="BU41" i="67"/>
  <c r="BE41" i="67"/>
  <c r="AO41" i="67"/>
  <c r="BT41" i="67"/>
  <c r="BD41" i="67"/>
  <c r="AN41" i="67"/>
  <c r="BS41" i="67"/>
  <c r="BC41" i="67"/>
  <c r="AM41" i="67"/>
  <c r="BR41" i="67"/>
  <c r="BB41" i="67"/>
  <c r="AL41" i="67"/>
  <c r="BQ41" i="67"/>
  <c r="BA41" i="67"/>
  <c r="AK41" i="67"/>
  <c r="BP41" i="67"/>
  <c r="AZ41" i="67"/>
  <c r="AJ41" i="67"/>
  <c r="BO41" i="67"/>
  <c r="BN41" i="67"/>
  <c r="AY41" i="67"/>
  <c r="AX41" i="67"/>
  <c r="AD41" i="67"/>
  <c r="AI41" i="67"/>
  <c r="AH41" i="67"/>
  <c r="BL7" i="67"/>
  <c r="AV7" i="67"/>
  <c r="AF7" i="67"/>
  <c r="BW7" i="67"/>
  <c r="BF7" i="67"/>
  <c r="AO7" i="67"/>
  <c r="BV7" i="67"/>
  <c r="BE7" i="67"/>
  <c r="AN7" i="67"/>
  <c r="BU7" i="67"/>
  <c r="BD7" i="67"/>
  <c r="AM7" i="67"/>
  <c r="BT7" i="67"/>
  <c r="BC7" i="67"/>
  <c r="AL7" i="67"/>
  <c r="BS7" i="67"/>
  <c r="AK7" i="67"/>
  <c r="BB7" i="67"/>
  <c r="BQ7" i="67"/>
  <c r="BZ7" i="67"/>
  <c r="AX7" i="67"/>
  <c r="BY7" i="67"/>
  <c r="AW7" i="67"/>
  <c r="BP7" i="67"/>
  <c r="AZ7" i="67"/>
  <c r="BX7" i="67"/>
  <c r="AU7" i="67"/>
  <c r="BR7" i="67"/>
  <c r="AT7" i="67"/>
  <c r="AS7" i="67"/>
  <c r="BO7" i="67"/>
  <c r="AR7" i="67"/>
  <c r="BN7" i="67"/>
  <c r="AQ7" i="67"/>
  <c r="BM7" i="67"/>
  <c r="AP7" i="67"/>
  <c r="BK7" i="67"/>
  <c r="AJ7" i="67"/>
  <c r="BJ7" i="67"/>
  <c r="AI7" i="67"/>
  <c r="BI7" i="67"/>
  <c r="AH7" i="67"/>
  <c r="BH7" i="67"/>
  <c r="AG7" i="67"/>
  <c r="BG7" i="67"/>
  <c r="AE7" i="67"/>
  <c r="BA7" i="67"/>
  <c r="AD7" i="67"/>
  <c r="CA7" i="67"/>
  <c r="AY7" i="67"/>
  <c r="BW28" i="67"/>
  <c r="BG28" i="67"/>
  <c r="AQ28" i="67"/>
  <c r="BQ28" i="67"/>
  <c r="BA28" i="67"/>
  <c r="AK28" i="67"/>
  <c r="BR28" i="67"/>
  <c r="AY28" i="67"/>
  <c r="AG28" i="67"/>
  <c r="BP28" i="67"/>
  <c r="AX28" i="67"/>
  <c r="AF28" i="67"/>
  <c r="BO28" i="67"/>
  <c r="AW28" i="67"/>
  <c r="AE28" i="67"/>
  <c r="BN28" i="67"/>
  <c r="AV28" i="67"/>
  <c r="AD28" i="67"/>
  <c r="BM28" i="67"/>
  <c r="AU28" i="67"/>
  <c r="BK28" i="67"/>
  <c r="AS28" i="67"/>
  <c r="BS28" i="67"/>
  <c r="AM28" i="67"/>
  <c r="BL28" i="67"/>
  <c r="AL28" i="67"/>
  <c r="BJ28" i="67"/>
  <c r="AJ28" i="67"/>
  <c r="BI28" i="67"/>
  <c r="AI28" i="67"/>
  <c r="BH28" i="67"/>
  <c r="AH28" i="67"/>
  <c r="BF28" i="67"/>
  <c r="BE28" i="67"/>
  <c r="BD28" i="67"/>
  <c r="BC28" i="67"/>
  <c r="CA28" i="67"/>
  <c r="BB28" i="67"/>
  <c r="BZ28" i="67"/>
  <c r="AZ28" i="67"/>
  <c r="BY28" i="67"/>
  <c r="AT28" i="67"/>
  <c r="BX28" i="67"/>
  <c r="AR28" i="67"/>
  <c r="BV28" i="67"/>
  <c r="AP28" i="67"/>
  <c r="BU28" i="67"/>
  <c r="AO28" i="67"/>
  <c r="BT28" i="67"/>
  <c r="AN28" i="67"/>
  <c r="BM27" i="67"/>
  <c r="AW27" i="67"/>
  <c r="AG27" i="67"/>
  <c r="BW27" i="67"/>
  <c r="BG27" i="67"/>
  <c r="AQ27" i="67"/>
  <c r="BQ27" i="67"/>
  <c r="AY27" i="67"/>
  <c r="AF27" i="67"/>
  <c r="BP27" i="67"/>
  <c r="AX27" i="67"/>
  <c r="AE27" i="67"/>
  <c r="BO27" i="67"/>
  <c r="AV27" i="67"/>
  <c r="AD27" i="67"/>
  <c r="BN27" i="67"/>
  <c r="AU27" i="67"/>
  <c r="BL27" i="67"/>
  <c r="AT27" i="67"/>
  <c r="BJ27" i="67"/>
  <c r="AR27" i="67"/>
  <c r="BI27" i="67"/>
  <c r="AJ27" i="67"/>
  <c r="BH27" i="67"/>
  <c r="AI27" i="67"/>
  <c r="BF27" i="67"/>
  <c r="AH27" i="67"/>
  <c r="BE27" i="67"/>
  <c r="BD27" i="67"/>
  <c r="BC27" i="67"/>
  <c r="CA27" i="67"/>
  <c r="BB27" i="67"/>
  <c r="BZ27" i="67"/>
  <c r="BA27" i="67"/>
  <c r="BY27" i="67"/>
  <c r="AZ27" i="67"/>
  <c r="BX27" i="67"/>
  <c r="AS27" i="67"/>
  <c r="BV27" i="67"/>
  <c r="AP27" i="67"/>
  <c r="BU27" i="67"/>
  <c r="AO27" i="67"/>
  <c r="BT27" i="67"/>
  <c r="AN27" i="67"/>
  <c r="BS27" i="67"/>
  <c r="AM27" i="67"/>
  <c r="BR27" i="67"/>
  <c r="AL27" i="67"/>
  <c r="BK27" i="67"/>
  <c r="AK27" i="67"/>
  <c r="BR19" i="67"/>
  <c r="BB19" i="67"/>
  <c r="AL19" i="67"/>
  <c r="BL19" i="67"/>
  <c r="AV19" i="67"/>
  <c r="AF19" i="67"/>
  <c r="BM19" i="67"/>
  <c r="AT19" i="67"/>
  <c r="BK19" i="67"/>
  <c r="AS19" i="67"/>
  <c r="BJ19" i="67"/>
  <c r="AR19" i="67"/>
  <c r="BZ19" i="67"/>
  <c r="BH19" i="67"/>
  <c r="AP19" i="67"/>
  <c r="BY19" i="67"/>
  <c r="BC19" i="67"/>
  <c r="AE19" i="67"/>
  <c r="BX19" i="67"/>
  <c r="BA19" i="67"/>
  <c r="AD19" i="67"/>
  <c r="BW19" i="67"/>
  <c r="AZ19" i="67"/>
  <c r="BV19" i="67"/>
  <c r="AY19" i="67"/>
  <c r="BU19" i="67"/>
  <c r="AX19" i="67"/>
  <c r="BT19" i="67"/>
  <c r="AW19" i="67"/>
  <c r="BS19" i="67"/>
  <c r="AU19" i="67"/>
  <c r="BQ19" i="67"/>
  <c r="AQ19" i="67"/>
  <c r="BP19" i="67"/>
  <c r="AO19" i="67"/>
  <c r="BO19" i="67"/>
  <c r="AN19" i="67"/>
  <c r="BN19" i="67"/>
  <c r="AM19" i="67"/>
  <c r="BI19" i="67"/>
  <c r="AK19" i="67"/>
  <c r="BG19" i="67"/>
  <c r="AJ19" i="67"/>
  <c r="BF19" i="67"/>
  <c r="AI19" i="67"/>
  <c r="BE19" i="67"/>
  <c r="AH19" i="67"/>
  <c r="CA19" i="67"/>
  <c r="BD19" i="67"/>
  <c r="AG19" i="67"/>
  <c r="BP29" i="67"/>
  <c r="AZ29" i="67"/>
  <c r="AJ29" i="67"/>
  <c r="BM29" i="67"/>
  <c r="AW29" i="67"/>
  <c r="AG29" i="67"/>
  <c r="BL29" i="67"/>
  <c r="AV29" i="67"/>
  <c r="AF29" i="67"/>
  <c r="BZ29" i="67"/>
  <c r="BJ29" i="67"/>
  <c r="AT29" i="67"/>
  <c r="AD29" i="67"/>
  <c r="BX29" i="67"/>
  <c r="BD29" i="67"/>
  <c r="AI29" i="67"/>
  <c r="BW29" i="67"/>
  <c r="BC29" i="67"/>
  <c r="AH29" i="67"/>
  <c r="BV29" i="67"/>
  <c r="BB29" i="67"/>
  <c r="AE29" i="67"/>
  <c r="BU29" i="67"/>
  <c r="BA29" i="67"/>
  <c r="BT29" i="67"/>
  <c r="AY29" i="67"/>
  <c r="BS29" i="67"/>
  <c r="AX29" i="67"/>
  <c r="BR29" i="67"/>
  <c r="AU29" i="67"/>
  <c r="AQ29" i="67"/>
  <c r="AP29" i="67"/>
  <c r="AO29" i="67"/>
  <c r="CA29" i="67"/>
  <c r="AN29" i="67"/>
  <c r="BY29" i="67"/>
  <c r="AM29" i="67"/>
  <c r="BQ29" i="67"/>
  <c r="AL29" i="67"/>
  <c r="BO29" i="67"/>
  <c r="AK29" i="67"/>
  <c r="BN29" i="67"/>
  <c r="BK29" i="67"/>
  <c r="BI29" i="67"/>
  <c r="BH29" i="67"/>
  <c r="BG29" i="67"/>
  <c r="BF29" i="67"/>
  <c r="BE29" i="67"/>
  <c r="AS29" i="67"/>
  <c r="AR29" i="67"/>
  <c r="BV45" i="67"/>
  <c r="BF45" i="67"/>
  <c r="AP45" i="67"/>
  <c r="BU45" i="67"/>
  <c r="BE45" i="67"/>
  <c r="AO45" i="67"/>
  <c r="BT45" i="67"/>
  <c r="BD45" i="67"/>
  <c r="AN45" i="67"/>
  <c r="BS45" i="67"/>
  <c r="BC45" i="67"/>
  <c r="AM45" i="67"/>
  <c r="BR45" i="67"/>
  <c r="BB45" i="67"/>
  <c r="AL45" i="67"/>
  <c r="BQ45" i="67"/>
  <c r="BA45" i="67"/>
  <c r="AK45" i="67"/>
  <c r="BP45" i="67"/>
  <c r="AZ45" i="67"/>
  <c r="AJ45" i="67"/>
  <c r="BO45" i="67"/>
  <c r="AY45" i="67"/>
  <c r="AI45" i="67"/>
  <c r="BN45" i="67"/>
  <c r="AX45" i="67"/>
  <c r="AH45" i="67"/>
  <c r="BM45" i="67"/>
  <c r="AW45" i="67"/>
  <c r="AG45" i="67"/>
  <c r="BL45" i="67"/>
  <c r="AV45" i="67"/>
  <c r="AF45" i="67"/>
  <c r="CA45" i="67"/>
  <c r="BK45" i="67"/>
  <c r="AU45" i="67"/>
  <c r="AE45" i="67"/>
  <c r="BZ45" i="67"/>
  <c r="BJ45" i="67"/>
  <c r="AT45" i="67"/>
  <c r="AD45" i="67"/>
  <c r="BY45" i="67"/>
  <c r="BI45" i="67"/>
  <c r="AS45" i="67"/>
  <c r="BX45" i="67"/>
  <c r="BH45" i="67"/>
  <c r="AR45" i="67"/>
  <c r="BW45" i="67"/>
  <c r="BG45" i="67"/>
  <c r="AQ45" i="67"/>
  <c r="BV20" i="67"/>
  <c r="BF20" i="67"/>
  <c r="AP20" i="67"/>
  <c r="BP20" i="67"/>
  <c r="AZ20" i="67"/>
  <c r="AJ20" i="67"/>
  <c r="BZ20" i="67"/>
  <c r="BH20" i="67"/>
  <c r="AO20" i="67"/>
  <c r="BY20" i="67"/>
  <c r="BG20" i="67"/>
  <c r="AN20" i="67"/>
  <c r="BX20" i="67"/>
  <c r="BE20" i="67"/>
  <c r="AM20" i="67"/>
  <c r="BU20" i="67"/>
  <c r="BC20" i="67"/>
  <c r="AK20" i="67"/>
  <c r="BO20" i="67"/>
  <c r="AS20" i="67"/>
  <c r="BN20" i="67"/>
  <c r="AR20" i="67"/>
  <c r="BM20" i="67"/>
  <c r="AQ20" i="67"/>
  <c r="BL20" i="67"/>
  <c r="AL20" i="67"/>
  <c r="BK20" i="67"/>
  <c r="AI20" i="67"/>
  <c r="BJ20" i="67"/>
  <c r="AH20" i="67"/>
  <c r="BI20" i="67"/>
  <c r="AG20" i="67"/>
  <c r="BD20" i="67"/>
  <c r="AF20" i="67"/>
  <c r="BB20" i="67"/>
  <c r="AE20" i="67"/>
  <c r="BA20" i="67"/>
  <c r="AD20" i="67"/>
  <c r="CA20" i="67"/>
  <c r="AY20" i="67"/>
  <c r="BW20" i="67"/>
  <c r="AX20" i="67"/>
  <c r="BT20" i="67"/>
  <c r="AW20" i="67"/>
  <c r="BS20" i="67"/>
  <c r="AV20" i="67"/>
  <c r="BR20" i="67"/>
  <c r="AU20" i="67"/>
  <c r="BQ20" i="67"/>
  <c r="AT20" i="67"/>
  <c r="BZ21" i="67"/>
  <c r="BJ21" i="67"/>
  <c r="AT21" i="67"/>
  <c r="AD21" i="67"/>
  <c r="BT21" i="67"/>
  <c r="BD21" i="67"/>
  <c r="AN21" i="67"/>
  <c r="BU21" i="67"/>
  <c r="BB21" i="67"/>
  <c r="AJ21" i="67"/>
  <c r="BS21" i="67"/>
  <c r="BA21" i="67"/>
  <c r="AI21" i="67"/>
  <c r="BR21" i="67"/>
  <c r="AZ21" i="67"/>
  <c r="AH21" i="67"/>
  <c r="BQ21" i="67"/>
  <c r="BP21" i="67"/>
  <c r="AX21" i="67"/>
  <c r="AF21" i="67"/>
  <c r="BF21" i="67"/>
  <c r="AE21" i="67"/>
  <c r="BE21" i="67"/>
  <c r="BC21" i="67"/>
  <c r="CA21" i="67"/>
  <c r="AY21" i="67"/>
  <c r="AW21" i="67"/>
  <c r="BY21" i="67"/>
  <c r="BX21" i="67"/>
  <c r="AV21" i="67"/>
  <c r="BW21" i="67"/>
  <c r="AU21" i="67"/>
  <c r="BV21" i="67"/>
  <c r="AS21" i="67"/>
  <c r="BO21" i="67"/>
  <c r="AR21" i="67"/>
  <c r="BN21" i="67"/>
  <c r="AQ21" i="67"/>
  <c r="BM21" i="67"/>
  <c r="AP21" i="67"/>
  <c r="BL21" i="67"/>
  <c r="AO21" i="67"/>
  <c r="BK21" i="67"/>
  <c r="AM21" i="67"/>
  <c r="BI21" i="67"/>
  <c r="AL21" i="67"/>
  <c r="BH21" i="67"/>
  <c r="AK21" i="67"/>
  <c r="BG21" i="67"/>
  <c r="AG21" i="67"/>
  <c r="BT31" i="67"/>
  <c r="BD31" i="67"/>
  <c r="AN31" i="67"/>
  <c r="BQ31" i="67"/>
  <c r="BA31" i="67"/>
  <c r="AK31" i="67"/>
  <c r="BP31" i="67"/>
  <c r="AZ31" i="67"/>
  <c r="AJ31" i="67"/>
  <c r="BN31" i="67"/>
  <c r="AX31" i="67"/>
  <c r="AH31" i="67"/>
  <c r="BX31" i="67"/>
  <c r="BC31" i="67"/>
  <c r="AF31" i="67"/>
  <c r="BW31" i="67"/>
  <c r="BB31" i="67"/>
  <c r="AE31" i="67"/>
  <c r="BV31" i="67"/>
  <c r="AY31" i="67"/>
  <c r="AD31" i="67"/>
  <c r="BU31" i="67"/>
  <c r="AW31" i="67"/>
  <c r="BS31" i="67"/>
  <c r="AV31" i="67"/>
  <c r="BR31" i="67"/>
  <c r="AU31" i="67"/>
  <c r="BO31" i="67"/>
  <c r="AT31" i="67"/>
  <c r="BM31" i="67"/>
  <c r="AS31" i="67"/>
  <c r="BL31" i="67"/>
  <c r="AR31" i="67"/>
  <c r="BZ31" i="67"/>
  <c r="BY31" i="67"/>
  <c r="BK31" i="67"/>
  <c r="BJ31" i="67"/>
  <c r="BI31" i="67"/>
  <c r="BH31" i="67"/>
  <c r="BG31" i="67"/>
  <c r="BF31" i="67"/>
  <c r="BE31" i="67"/>
  <c r="AQ31" i="67"/>
  <c r="AP31" i="67"/>
  <c r="AO31" i="67"/>
  <c r="AM31" i="67"/>
  <c r="AL31" i="67"/>
  <c r="AI31" i="67"/>
  <c r="CA31" i="67"/>
  <c r="AG31" i="67"/>
  <c r="BT48" i="67"/>
  <c r="BD48" i="67"/>
  <c r="AN48" i="67"/>
  <c r="BS48" i="67"/>
  <c r="BC48" i="67"/>
  <c r="AM48" i="67"/>
  <c r="BR48" i="67"/>
  <c r="BB48" i="67"/>
  <c r="AL48" i="67"/>
  <c r="BQ48" i="67"/>
  <c r="BA48" i="67"/>
  <c r="AK48" i="67"/>
  <c r="BP48" i="67"/>
  <c r="AZ48" i="67"/>
  <c r="AJ48" i="67"/>
  <c r="BO48" i="67"/>
  <c r="AY48" i="67"/>
  <c r="AI48" i="67"/>
  <c r="BN48" i="67"/>
  <c r="AX48" i="67"/>
  <c r="AH48" i="67"/>
  <c r="BM48" i="67"/>
  <c r="AW48" i="67"/>
  <c r="AG48" i="67"/>
  <c r="BL48" i="67"/>
  <c r="AV48" i="67"/>
  <c r="AF48" i="67"/>
  <c r="CA48" i="67"/>
  <c r="BK48" i="67"/>
  <c r="AU48" i="67"/>
  <c r="AE48" i="67"/>
  <c r="BZ48" i="67"/>
  <c r="BJ48" i="67"/>
  <c r="AT48" i="67"/>
  <c r="AD48" i="67"/>
  <c r="BY48" i="67"/>
  <c r="BI48" i="67"/>
  <c r="AS48" i="67"/>
  <c r="BX48" i="67"/>
  <c r="BH48" i="67"/>
  <c r="AR48" i="67"/>
  <c r="BW48" i="67"/>
  <c r="BG48" i="67"/>
  <c r="AQ48" i="67"/>
  <c r="BV48" i="67"/>
  <c r="BF48" i="67"/>
  <c r="AP48" i="67"/>
  <c r="BU48" i="67"/>
  <c r="BE48" i="67"/>
  <c r="AO48" i="67"/>
  <c r="BR43" i="67"/>
  <c r="BB43" i="67"/>
  <c r="AL43" i="67"/>
  <c r="BQ43" i="67"/>
  <c r="BA43" i="67"/>
  <c r="AK43" i="67"/>
  <c r="BP43" i="67"/>
  <c r="AZ43" i="67"/>
  <c r="AJ43" i="67"/>
  <c r="BO43" i="67"/>
  <c r="AY43" i="67"/>
  <c r="AI43" i="67"/>
  <c r="BN43" i="67"/>
  <c r="AX43" i="67"/>
  <c r="AH43" i="67"/>
  <c r="BM43" i="67"/>
  <c r="AW43" i="67"/>
  <c r="AG43" i="67"/>
  <c r="BL43" i="67"/>
  <c r="AV43" i="67"/>
  <c r="AF43" i="67"/>
  <c r="CA43" i="67"/>
  <c r="BK43" i="67"/>
  <c r="AU43" i="67"/>
  <c r="AE43" i="67"/>
  <c r="BZ43" i="67"/>
  <c r="BJ43" i="67"/>
  <c r="AT43" i="67"/>
  <c r="AD43" i="67"/>
  <c r="BY43" i="67"/>
  <c r="BI43" i="67"/>
  <c r="AS43" i="67"/>
  <c r="BX43" i="67"/>
  <c r="BH43" i="67"/>
  <c r="AR43" i="67"/>
  <c r="BW43" i="67"/>
  <c r="BG43" i="67"/>
  <c r="AQ43" i="67"/>
  <c r="BV43" i="67"/>
  <c r="BF43" i="67"/>
  <c r="AP43" i="67"/>
  <c r="BU43" i="67"/>
  <c r="BE43" i="67"/>
  <c r="AO43" i="67"/>
  <c r="BT43" i="67"/>
  <c r="BD43" i="67"/>
  <c r="AN43" i="67"/>
  <c r="AM43" i="67"/>
  <c r="BS43" i="67"/>
  <c r="BC43" i="67"/>
  <c r="AM8" i="67"/>
  <c r="BS8" i="67"/>
  <c r="CA8" i="67"/>
  <c r="BY8" i="67"/>
  <c r="BE8" i="67"/>
  <c r="AH8" i="67"/>
  <c r="CA4" i="67"/>
  <c r="BK4" i="67"/>
  <c r="AU4" i="67"/>
  <c r="AE4" i="67"/>
  <c r="BL4" i="67"/>
  <c r="AT4" i="67"/>
  <c r="BJ4" i="67"/>
  <c r="AS4" i="67"/>
  <c r="BZ4" i="67"/>
  <c r="BI4" i="67"/>
  <c r="AR4" i="67"/>
  <c r="BY4" i="67"/>
  <c r="BH4" i="67"/>
  <c r="AQ4" i="67"/>
  <c r="BQ4" i="67"/>
  <c r="AV4" i="67"/>
  <c r="BP4" i="67"/>
  <c r="AP4" i="67"/>
  <c r="BO4" i="67"/>
  <c r="AO4" i="67"/>
  <c r="BN4" i="67"/>
  <c r="AN4" i="67"/>
  <c r="AM4" i="67"/>
  <c r="BM4" i="67"/>
  <c r="BG4" i="67"/>
  <c r="AL4" i="67"/>
  <c r="BF4" i="67"/>
  <c r="AK4" i="67"/>
  <c r="BE4" i="67"/>
  <c r="AJ4" i="67"/>
  <c r="BD4" i="67"/>
  <c r="AI4" i="67"/>
  <c r="BX4" i="67"/>
  <c r="BC4" i="67"/>
  <c r="AH4" i="67"/>
  <c r="BW4" i="67"/>
  <c r="BB4" i="67"/>
  <c r="AG4" i="67"/>
  <c r="BV4" i="67"/>
  <c r="BA4" i="67"/>
  <c r="AF4" i="67"/>
  <c r="AX4" i="67"/>
  <c r="BU4" i="67"/>
  <c r="AZ4" i="67"/>
  <c r="AD4" i="67"/>
  <c r="BS4" i="67"/>
  <c r="BT4" i="67"/>
  <c r="AY4" i="67"/>
  <c r="BR4" i="67"/>
  <c r="AW4" i="67"/>
  <c r="BO23" i="67"/>
  <c r="AZ23" i="67"/>
  <c r="AJ23" i="67"/>
  <c r="BR51" i="67"/>
  <c r="BB51" i="67"/>
  <c r="AL51" i="67"/>
  <c r="BQ51" i="67"/>
  <c r="BA51" i="67"/>
  <c r="AK51" i="67"/>
  <c r="BP51" i="67"/>
  <c r="AZ51" i="67"/>
  <c r="AJ51" i="67"/>
  <c r="BO51" i="67"/>
  <c r="AY51" i="67"/>
  <c r="AI51" i="67"/>
  <c r="BN51" i="67"/>
  <c r="AX51" i="67"/>
  <c r="AH51" i="67"/>
  <c r="BM51" i="67"/>
  <c r="AW51" i="67"/>
  <c r="AG51" i="67"/>
  <c r="BL51" i="67"/>
  <c r="AV51" i="67"/>
  <c r="AF51" i="67"/>
  <c r="CA51" i="67"/>
  <c r="BK51" i="67"/>
  <c r="AU51" i="67"/>
  <c r="AE51" i="67"/>
  <c r="BZ51" i="67"/>
  <c r="BJ51" i="67"/>
  <c r="AT51" i="67"/>
  <c r="AD51" i="67"/>
  <c r="BY51" i="67"/>
  <c r="BI51" i="67"/>
  <c r="AS51" i="67"/>
  <c r="BX51" i="67"/>
  <c r="BH51" i="67"/>
  <c r="AR51" i="67"/>
  <c r="BW51" i="67"/>
  <c r="BG51" i="67"/>
  <c r="AQ51" i="67"/>
  <c r="BV51" i="67"/>
  <c r="BF51" i="67"/>
  <c r="AP51" i="67"/>
  <c r="BU51" i="67"/>
  <c r="BE51" i="67"/>
  <c r="AO51" i="67"/>
  <c r="BT51" i="67"/>
  <c r="BD51" i="67"/>
  <c r="AN51" i="67"/>
  <c r="BS51" i="67"/>
  <c r="BC51" i="67"/>
  <c r="AM51" i="67"/>
  <c r="BV5" i="67"/>
  <c r="BF5" i="67"/>
  <c r="AP5" i="67"/>
  <c r="CA5" i="67"/>
  <c r="BJ5" i="67"/>
  <c r="AS5" i="67"/>
  <c r="BZ5" i="67"/>
  <c r="BI5" i="67"/>
  <c r="AR5" i="67"/>
  <c r="BY5" i="67"/>
  <c r="BH5" i="67"/>
  <c r="AQ5" i="67"/>
  <c r="BX5" i="67"/>
  <c r="BG5" i="67"/>
  <c r="AO5" i="67"/>
  <c r="BW5" i="67"/>
  <c r="BE5" i="67"/>
  <c r="BK5" i="67"/>
  <c r="AJ5" i="67"/>
  <c r="BD5" i="67"/>
  <c r="AI5" i="67"/>
  <c r="AH5" i="67"/>
  <c r="AE5" i="67"/>
  <c r="AL5" i="67"/>
  <c r="BC5" i="67"/>
  <c r="BB5" i="67"/>
  <c r="AG5" i="67"/>
  <c r="BA5" i="67"/>
  <c r="AF5" i="67"/>
  <c r="AZ5" i="67"/>
  <c r="BU5" i="67"/>
  <c r="AY5" i="67"/>
  <c r="AD5" i="67"/>
  <c r="BT5" i="67"/>
  <c r="AX5" i="67"/>
  <c r="BS5" i="67"/>
  <c r="AW5" i="67"/>
  <c r="BR5" i="67"/>
  <c r="AV5" i="67"/>
  <c r="BQ5" i="67"/>
  <c r="AU5" i="67"/>
  <c r="BP5" i="67"/>
  <c r="AT5" i="67"/>
  <c r="BO5" i="67"/>
  <c r="AN5" i="67"/>
  <c r="BN5" i="67"/>
  <c r="AM5" i="67"/>
  <c r="BM5" i="67"/>
  <c r="BL5" i="67"/>
  <c r="AK5" i="67"/>
  <c r="BZ30" i="67"/>
  <c r="BJ30" i="67"/>
  <c r="AT30" i="67"/>
  <c r="AD30" i="67"/>
  <c r="BW30" i="67"/>
  <c r="BG30" i="67"/>
  <c r="AQ30" i="67"/>
  <c r="BV30" i="67"/>
  <c r="BF30" i="67"/>
  <c r="AP30" i="67"/>
  <c r="BT30" i="67"/>
  <c r="BD30" i="67"/>
  <c r="AN30" i="67"/>
  <c r="BN30" i="67"/>
  <c r="AS30" i="67"/>
  <c r="BM30" i="67"/>
  <c r="AR30" i="67"/>
  <c r="BL30" i="67"/>
  <c r="AO30" i="67"/>
  <c r="BK30" i="67"/>
  <c r="AM30" i="67"/>
  <c r="BI30" i="67"/>
  <c r="AL30" i="67"/>
  <c r="BH30" i="67"/>
  <c r="AK30" i="67"/>
  <c r="BE30" i="67"/>
  <c r="AJ30" i="67"/>
  <c r="CA30" i="67"/>
  <c r="BC30" i="67"/>
  <c r="AI30" i="67"/>
  <c r="BY30" i="67"/>
  <c r="BB30" i="67"/>
  <c r="AH30" i="67"/>
  <c r="BX30" i="67"/>
  <c r="AE30" i="67"/>
  <c r="BU30" i="67"/>
  <c r="BS30" i="67"/>
  <c r="BR30" i="67"/>
  <c r="BQ30" i="67"/>
  <c r="BP30" i="67"/>
  <c r="BO30" i="67"/>
  <c r="BA30" i="67"/>
  <c r="AZ30" i="67"/>
  <c r="AY30" i="67"/>
  <c r="AX30" i="67"/>
  <c r="AW30" i="67"/>
  <c r="AV30" i="67"/>
  <c r="AU30" i="67"/>
  <c r="AG30" i="67"/>
  <c r="AF30" i="67"/>
  <c r="BP11" i="67"/>
  <c r="AZ11" i="67"/>
  <c r="AJ11" i="67"/>
  <c r="BL11" i="67"/>
  <c r="AV11" i="67"/>
  <c r="AF11" i="67"/>
  <c r="BM11" i="67"/>
  <c r="AT11" i="67"/>
  <c r="BK11" i="67"/>
  <c r="AS11" i="67"/>
  <c r="BJ11" i="67"/>
  <c r="AR11" i="67"/>
  <c r="CA11" i="67"/>
  <c r="BI11" i="67"/>
  <c r="AQ11" i="67"/>
  <c r="BZ11" i="67"/>
  <c r="BH11" i="67"/>
  <c r="AP11" i="67"/>
  <c r="BX11" i="67"/>
  <c r="BF11" i="67"/>
  <c r="AN11" i="67"/>
  <c r="BY11" i="67"/>
  <c r="AY11" i="67"/>
  <c r="BW11" i="67"/>
  <c r="AX11" i="67"/>
  <c r="BV11" i="67"/>
  <c r="AW11" i="67"/>
  <c r="BU11" i="67"/>
  <c r="AU11" i="67"/>
  <c r="BT11" i="67"/>
  <c r="AO11" i="67"/>
  <c r="BS11" i="67"/>
  <c r="AM11" i="67"/>
  <c r="BR11" i="67"/>
  <c r="AL11" i="67"/>
  <c r="BQ11" i="67"/>
  <c r="AK11" i="67"/>
  <c r="BO11" i="67"/>
  <c r="AI11" i="67"/>
  <c r="BN11" i="67"/>
  <c r="AH11" i="67"/>
  <c r="BG11" i="67"/>
  <c r="AG11" i="67"/>
  <c r="BE11" i="67"/>
  <c r="AE11" i="67"/>
  <c r="BD11" i="67"/>
  <c r="AD11" i="67"/>
  <c r="BC11" i="67"/>
  <c r="BB11" i="67"/>
  <c r="BA11" i="67"/>
  <c r="BP9" i="67"/>
  <c r="AZ9" i="67"/>
  <c r="AJ9" i="67"/>
  <c r="BR9" i="67"/>
  <c r="BA9" i="67"/>
  <c r="AI9" i="67"/>
  <c r="BQ9" i="67"/>
  <c r="AY9" i="67"/>
  <c r="AH9" i="67"/>
  <c r="BO9" i="67"/>
  <c r="AX9" i="67"/>
  <c r="AG9" i="67"/>
  <c r="BN9" i="67"/>
  <c r="AW9" i="67"/>
  <c r="AF9" i="67"/>
  <c r="BM9" i="67"/>
  <c r="AV9" i="67"/>
  <c r="AE9" i="67"/>
  <c r="BK9" i="67"/>
  <c r="AT9" i="67"/>
  <c r="BY9" i="67"/>
  <c r="BB9" i="67"/>
  <c r="AU9" i="67"/>
  <c r="BX9" i="67"/>
  <c r="AQ9" i="67"/>
  <c r="BW9" i="67"/>
  <c r="AS9" i="67"/>
  <c r="BU9" i="67"/>
  <c r="BV9" i="67"/>
  <c r="AR9" i="67"/>
  <c r="CA9" i="67"/>
  <c r="BT9" i="67"/>
  <c r="AP9" i="67"/>
  <c r="BS9" i="67"/>
  <c r="AO9" i="67"/>
  <c r="BL9" i="67"/>
  <c r="AN9" i="67"/>
  <c r="BJ9" i="67"/>
  <c r="AM9" i="67"/>
  <c r="BI9" i="67"/>
  <c r="AL9" i="67"/>
  <c r="BD9" i="67"/>
  <c r="BH9" i="67"/>
  <c r="AK9" i="67"/>
  <c r="BG9" i="67"/>
  <c r="AD9" i="67"/>
  <c r="BF9" i="67"/>
  <c r="BE9" i="67"/>
  <c r="BZ9" i="67"/>
  <c r="BC9" i="67"/>
  <c r="BQ24" i="67"/>
  <c r="BA24" i="67"/>
  <c r="AK24" i="67"/>
  <c r="CA24" i="67"/>
  <c r="BK24" i="67"/>
  <c r="AU24" i="67"/>
  <c r="AE24" i="67"/>
  <c r="BP24" i="67"/>
  <c r="AX24" i="67"/>
  <c r="AF24" i="67"/>
  <c r="BO24" i="67"/>
  <c r="AW24" i="67"/>
  <c r="AD24" i="67"/>
  <c r="BN24" i="67"/>
  <c r="AV24" i="67"/>
  <c r="BM24" i="67"/>
  <c r="AT24" i="67"/>
  <c r="BL24" i="67"/>
  <c r="AS24" i="67"/>
  <c r="BI24" i="67"/>
  <c r="AQ24" i="67"/>
  <c r="BD24" i="67"/>
  <c r="BC24" i="67"/>
  <c r="BZ24" i="67"/>
  <c r="BB24" i="67"/>
  <c r="BY24" i="67"/>
  <c r="AZ24" i="67"/>
  <c r="BX24" i="67"/>
  <c r="AY24" i="67"/>
  <c r="BW24" i="67"/>
  <c r="AR24" i="67"/>
  <c r="BV24" i="67"/>
  <c r="AP24" i="67"/>
  <c r="BU24" i="67"/>
  <c r="AO24" i="67"/>
  <c r="BT24" i="67"/>
  <c r="AN24" i="67"/>
  <c r="BS24" i="67"/>
  <c r="AM24" i="67"/>
  <c r="BR24" i="67"/>
  <c r="AL24" i="67"/>
  <c r="BJ24" i="67"/>
  <c r="AJ24" i="67"/>
  <c r="BH24" i="67"/>
  <c r="AI24" i="67"/>
  <c r="BG24" i="67"/>
  <c r="AH24" i="67"/>
  <c r="BF24" i="67"/>
  <c r="AG24" i="67"/>
  <c r="BE24" i="67"/>
  <c r="BN38" i="67"/>
  <c r="BM38" i="67"/>
  <c r="BZ38" i="67"/>
  <c r="BJ38" i="67"/>
  <c r="AT38" i="67"/>
  <c r="AD38" i="67"/>
  <c r="BY38" i="67"/>
  <c r="BI38" i="67"/>
  <c r="AS38" i="67"/>
  <c r="BL38" i="67"/>
  <c r="AR38" i="67"/>
  <c r="BH38" i="67"/>
  <c r="AP38" i="67"/>
  <c r="BG38" i="67"/>
  <c r="AO38" i="67"/>
  <c r="BF38" i="67"/>
  <c r="AN38" i="67"/>
  <c r="CA38" i="67"/>
  <c r="BE38" i="67"/>
  <c r="AM38" i="67"/>
  <c r="BX38" i="67"/>
  <c r="BD38" i="67"/>
  <c r="AL38" i="67"/>
  <c r="BW38" i="67"/>
  <c r="BC38" i="67"/>
  <c r="AK38" i="67"/>
  <c r="BR38" i="67"/>
  <c r="AH38" i="67"/>
  <c r="BQ38" i="67"/>
  <c r="AG38" i="67"/>
  <c r="BP38" i="67"/>
  <c r="AF38" i="67"/>
  <c r="BO38" i="67"/>
  <c r="AE38" i="67"/>
  <c r="BK38" i="67"/>
  <c r="BB38" i="67"/>
  <c r="BA38" i="67"/>
  <c r="AZ38" i="67"/>
  <c r="AY38" i="67"/>
  <c r="AX38" i="67"/>
  <c r="AW38" i="67"/>
  <c r="AV38" i="67"/>
  <c r="BV38" i="67"/>
  <c r="AU38" i="67"/>
  <c r="BU38" i="67"/>
  <c r="AQ38" i="67"/>
  <c r="BT38" i="67"/>
  <c r="AJ38" i="67"/>
  <c r="BS38" i="67"/>
  <c r="AI38" i="67"/>
  <c r="BS16" i="67"/>
  <c r="BC16" i="67"/>
  <c r="AM16" i="67"/>
  <c r="BO16" i="67"/>
  <c r="AY16" i="67"/>
  <c r="AI16" i="67"/>
  <c r="BT16" i="67"/>
  <c r="BA16" i="67"/>
  <c r="AH16" i="67"/>
  <c r="BR16" i="67"/>
  <c r="AZ16" i="67"/>
  <c r="AG16" i="67"/>
  <c r="BQ16" i="67"/>
  <c r="AX16" i="67"/>
  <c r="AF16" i="67"/>
  <c r="BP16" i="67"/>
  <c r="AW16" i="67"/>
  <c r="AE16" i="67"/>
  <c r="BN16" i="67"/>
  <c r="AV16" i="67"/>
  <c r="AD16" i="67"/>
  <c r="BM16" i="67"/>
  <c r="AU16" i="67"/>
  <c r="BL16" i="67"/>
  <c r="AT16" i="67"/>
  <c r="BK16" i="67"/>
  <c r="AS16" i="67"/>
  <c r="BJ16" i="67"/>
  <c r="AR16" i="67"/>
  <c r="CA16" i="67"/>
  <c r="BI16" i="67"/>
  <c r="AQ16" i="67"/>
  <c r="BZ16" i="67"/>
  <c r="BH16" i="67"/>
  <c r="AP16" i="67"/>
  <c r="BY16" i="67"/>
  <c r="BG16" i="67"/>
  <c r="AO16" i="67"/>
  <c r="BX16" i="67"/>
  <c r="BF16" i="67"/>
  <c r="AN16" i="67"/>
  <c r="BW16" i="67"/>
  <c r="BE16" i="67"/>
  <c r="AL16" i="67"/>
  <c r="BV16" i="67"/>
  <c r="BD16" i="67"/>
  <c r="AK16" i="67"/>
  <c r="BU16" i="67"/>
  <c r="BB16" i="67"/>
  <c r="AJ16" i="67"/>
  <c r="BX39" i="67"/>
  <c r="BH39" i="67"/>
  <c r="AR39" i="67"/>
  <c r="BW39" i="67"/>
  <c r="BG39" i="67"/>
  <c r="AQ39" i="67"/>
  <c r="BU39" i="67"/>
  <c r="BE39" i="67"/>
  <c r="BT39" i="67"/>
  <c r="BD39" i="67"/>
  <c r="AN39" i="67"/>
  <c r="BS39" i="67"/>
  <c r="BC39" i="67"/>
  <c r="AM39" i="67"/>
  <c r="BR39" i="67"/>
  <c r="BB39" i="67"/>
  <c r="BP39" i="67"/>
  <c r="AZ39" i="67"/>
  <c r="BL39" i="67"/>
  <c r="BA39" i="67"/>
  <c r="AF39" i="67"/>
  <c r="AX39" i="67"/>
  <c r="AD39" i="67"/>
  <c r="AW39" i="67"/>
  <c r="CA39" i="67"/>
  <c r="AV39" i="67"/>
  <c r="BZ39" i="67"/>
  <c r="AU39" i="67"/>
  <c r="BY39" i="67"/>
  <c r="AT39" i="67"/>
  <c r="BV39" i="67"/>
  <c r="AS39" i="67"/>
  <c r="BK39" i="67"/>
  <c r="BI39" i="67"/>
  <c r="BF39" i="67"/>
  <c r="AY39" i="67"/>
  <c r="AP39" i="67"/>
  <c r="AO39" i="67"/>
  <c r="AL39" i="67"/>
  <c r="AK39" i="67"/>
  <c r="AJ39" i="67"/>
  <c r="AI39" i="67"/>
  <c r="AH39" i="67"/>
  <c r="AG39" i="67"/>
  <c r="BQ39" i="67"/>
  <c r="AE39" i="67"/>
  <c r="BO39" i="67"/>
  <c r="BN39" i="67"/>
  <c r="BM39" i="67"/>
  <c r="BJ39" i="67"/>
  <c r="BO15" i="67"/>
  <c r="AY15" i="67"/>
  <c r="AI15" i="67"/>
  <c r="CA15" i="67"/>
  <c r="BK15" i="67"/>
  <c r="AU15" i="67"/>
  <c r="AE15" i="67"/>
  <c r="BX15" i="67"/>
  <c r="BF15" i="67"/>
  <c r="AN15" i="67"/>
  <c r="BW15" i="67"/>
  <c r="BE15" i="67"/>
  <c r="AM15" i="67"/>
  <c r="BV15" i="67"/>
  <c r="BD15" i="67"/>
  <c r="AL15" i="67"/>
  <c r="BU15" i="67"/>
  <c r="BC15" i="67"/>
  <c r="AK15" i="67"/>
  <c r="AJ15" i="67"/>
  <c r="BT15" i="67"/>
  <c r="BB15" i="67"/>
  <c r="BS15" i="67"/>
  <c r="BA15" i="67"/>
  <c r="AH15" i="67"/>
  <c r="BR15" i="67"/>
  <c r="AZ15" i="67"/>
  <c r="AG15" i="67"/>
  <c r="BQ15" i="67"/>
  <c r="AX15" i="67"/>
  <c r="AF15" i="67"/>
  <c r="BP15" i="67"/>
  <c r="AW15" i="67"/>
  <c r="AD15" i="67"/>
  <c r="BN15" i="67"/>
  <c r="AV15" i="67"/>
  <c r="BM15" i="67"/>
  <c r="AT15" i="67"/>
  <c r="BL15" i="67"/>
  <c r="AS15" i="67"/>
  <c r="BJ15" i="67"/>
  <c r="AR15" i="67"/>
  <c r="BI15" i="67"/>
  <c r="AQ15" i="67"/>
  <c r="BZ15" i="67"/>
  <c r="BH15" i="67"/>
  <c r="AP15" i="67"/>
  <c r="BY15" i="67"/>
  <c r="BG15" i="67"/>
  <c r="AO15" i="67"/>
  <c r="BN22" i="67"/>
  <c r="AX22" i="67"/>
  <c r="AH22" i="67"/>
  <c r="BX22" i="67"/>
  <c r="BH22" i="67"/>
  <c r="AR22" i="67"/>
  <c r="BP22" i="67"/>
  <c r="AW22" i="67"/>
  <c r="AE22" i="67"/>
  <c r="BO22" i="67"/>
  <c r="AV22" i="67"/>
  <c r="AD22" i="67"/>
  <c r="BM22" i="67"/>
  <c r="AU22" i="67"/>
  <c r="BL22" i="67"/>
  <c r="AT22" i="67"/>
  <c r="BK22" i="67"/>
  <c r="AS22" i="67"/>
  <c r="CA22" i="67"/>
  <c r="BI22" i="67"/>
  <c r="BW22" i="67"/>
  <c r="AY22" i="67"/>
  <c r="BV22" i="67"/>
  <c r="AQ22" i="67"/>
  <c r="BU22" i="67"/>
  <c r="AP22" i="67"/>
  <c r="BT22" i="67"/>
  <c r="AO22" i="67"/>
  <c r="BS22" i="67"/>
  <c r="AN22" i="67"/>
  <c r="BR22" i="67"/>
  <c r="AM22" i="67"/>
  <c r="BQ22" i="67"/>
  <c r="AL22" i="67"/>
  <c r="BJ22" i="67"/>
  <c r="AK22" i="67"/>
  <c r="BG22" i="67"/>
  <c r="AJ22" i="67"/>
  <c r="BF22" i="67"/>
  <c r="AI22" i="67"/>
  <c r="BE22" i="67"/>
  <c r="AG22" i="67"/>
  <c r="BD22" i="67"/>
  <c r="AF22" i="67"/>
  <c r="BC22" i="67"/>
  <c r="BB22" i="67"/>
  <c r="BZ22" i="67"/>
  <c r="BA22" i="67"/>
  <c r="BY22" i="67"/>
  <c r="AZ22" i="67"/>
  <c r="BT12" i="67"/>
  <c r="BD12" i="67"/>
  <c r="AN12" i="67"/>
  <c r="BP12" i="67"/>
  <c r="AZ12" i="67"/>
  <c r="AJ12" i="67"/>
  <c r="BY12" i="67"/>
  <c r="BG12" i="67"/>
  <c r="AO12" i="67"/>
  <c r="BX12" i="67"/>
  <c r="BF12" i="67"/>
  <c r="AM12" i="67"/>
  <c r="BW12" i="67"/>
  <c r="BE12" i="67"/>
  <c r="AL12" i="67"/>
  <c r="BV12" i="67"/>
  <c r="BC12" i="67"/>
  <c r="AK12" i="67"/>
  <c r="AI12" i="67"/>
  <c r="BU12" i="67"/>
  <c r="BB12" i="67"/>
  <c r="BS12" i="67"/>
  <c r="BA12" i="67"/>
  <c r="AH12" i="67"/>
  <c r="BR12" i="67"/>
  <c r="AY12" i="67"/>
  <c r="AG12" i="67"/>
  <c r="BM12" i="67"/>
  <c r="AU12" i="67"/>
  <c r="AT12" i="67"/>
  <c r="AS12" i="67"/>
  <c r="AR12" i="67"/>
  <c r="CA12" i="67"/>
  <c r="AQ12" i="67"/>
  <c r="BZ12" i="67"/>
  <c r="AP12" i="67"/>
  <c r="BQ12" i="67"/>
  <c r="AF12" i="67"/>
  <c r="BO12" i="67"/>
  <c r="AE12" i="67"/>
  <c r="BN12" i="67"/>
  <c r="AD12" i="67"/>
  <c r="BL12" i="67"/>
  <c r="BK12" i="67"/>
  <c r="BJ12" i="67"/>
  <c r="BI12" i="67"/>
  <c r="BH12" i="67"/>
  <c r="AX12" i="67"/>
  <c r="AW12" i="67"/>
  <c r="AV12" i="67"/>
  <c r="BZ25" i="67"/>
  <c r="BJ25" i="67"/>
  <c r="AT25" i="67"/>
  <c r="AD25" i="67"/>
  <c r="BT25" i="67"/>
  <c r="BD25" i="67"/>
  <c r="AN25" i="67"/>
  <c r="BP25" i="67"/>
  <c r="AX25" i="67"/>
  <c r="AF25" i="67"/>
  <c r="BO25" i="67"/>
  <c r="AW25" i="67"/>
  <c r="AE25" i="67"/>
  <c r="BN25" i="67"/>
  <c r="AV25" i="67"/>
  <c r="BM25" i="67"/>
  <c r="AU25" i="67"/>
  <c r="BL25" i="67"/>
  <c r="AS25" i="67"/>
  <c r="BI25" i="67"/>
  <c r="AQ25" i="67"/>
  <c r="BC25" i="67"/>
  <c r="BB25" i="67"/>
  <c r="CA25" i="67"/>
  <c r="BA25" i="67"/>
  <c r="BY25" i="67"/>
  <c r="AZ25" i="67"/>
  <c r="BX25" i="67"/>
  <c r="AY25" i="67"/>
  <c r="BW25" i="67"/>
  <c r="AR25" i="67"/>
  <c r="BV25" i="67"/>
  <c r="AP25" i="67"/>
  <c r="BU25" i="67"/>
  <c r="AO25" i="67"/>
  <c r="BS25" i="67"/>
  <c r="AM25" i="67"/>
  <c r="BR25" i="67"/>
  <c r="AL25" i="67"/>
  <c r="BQ25" i="67"/>
  <c r="AK25" i="67"/>
  <c r="BK25" i="67"/>
  <c r="AJ25" i="67"/>
  <c r="BH25" i="67"/>
  <c r="AI25" i="67"/>
  <c r="BG25" i="67"/>
  <c r="AH25" i="67"/>
  <c r="BF25" i="67"/>
  <c r="AG25" i="67"/>
  <c r="BE25" i="67"/>
  <c r="BP46" i="67"/>
  <c r="AZ46" i="67"/>
  <c r="AJ46" i="67"/>
  <c r="BO46" i="67"/>
  <c r="AY46" i="67"/>
  <c r="AI46" i="67"/>
  <c r="BN46" i="67"/>
  <c r="AX46" i="67"/>
  <c r="AH46" i="67"/>
  <c r="BM46" i="67"/>
  <c r="AW46" i="67"/>
  <c r="AG46" i="67"/>
  <c r="BL46" i="67"/>
  <c r="AV46" i="67"/>
  <c r="AF46" i="67"/>
  <c r="CA46" i="67"/>
  <c r="BK46" i="67"/>
  <c r="AU46" i="67"/>
  <c r="AE46" i="67"/>
  <c r="BZ46" i="67"/>
  <c r="BJ46" i="67"/>
  <c r="AT46" i="67"/>
  <c r="AD46" i="67"/>
  <c r="BY46" i="67"/>
  <c r="BI46" i="67"/>
  <c r="AS46" i="67"/>
  <c r="BX46" i="67"/>
  <c r="BH46" i="67"/>
  <c r="AR46" i="67"/>
  <c r="BW46" i="67"/>
  <c r="BG46" i="67"/>
  <c r="AQ46" i="67"/>
  <c r="BV46" i="67"/>
  <c r="BF46" i="67"/>
  <c r="AP46" i="67"/>
  <c r="BU46" i="67"/>
  <c r="BE46" i="67"/>
  <c r="AO46" i="67"/>
  <c r="BT46" i="67"/>
  <c r="BD46" i="67"/>
  <c r="AN46" i="67"/>
  <c r="BS46" i="67"/>
  <c r="BC46" i="67"/>
  <c r="AM46" i="67"/>
  <c r="BR46" i="67"/>
  <c r="BB46" i="67"/>
  <c r="AL46" i="67"/>
  <c r="BQ46" i="67"/>
  <c r="BA46" i="67"/>
  <c r="AK46" i="67"/>
  <c r="BK8" i="67" l="1"/>
  <c r="AV8" i="67"/>
  <c r="BC8" i="67"/>
  <c r="AN8" i="67"/>
  <c r="BZ8" i="67"/>
  <c r="BT8" i="67"/>
  <c r="BL8" i="67"/>
  <c r="AW8" i="67"/>
  <c r="AW55" i="67" s="1"/>
  <c r="AL8" i="67"/>
  <c r="AO8" i="67"/>
  <c r="AG8" i="67"/>
  <c r="BD8" i="67"/>
  <c r="BM8" i="67"/>
  <c r="AX8" i="67"/>
  <c r="BU8" i="67"/>
  <c r="AP8" i="67"/>
  <c r="BO8" i="67"/>
  <c r="AQ8" i="67"/>
  <c r="AY8" i="67"/>
  <c r="BN8" i="67"/>
  <c r="AI8" i="67"/>
  <c r="BG8" i="67"/>
  <c r="BF8" i="67"/>
  <c r="AR8" i="67"/>
  <c r="AZ8" i="67"/>
  <c r="AZ54" i="67" s="1"/>
  <c r="BW8" i="67"/>
  <c r="AD8" i="67"/>
  <c r="BP8" i="67"/>
  <c r="BQ8" i="67"/>
  <c r="BH8" i="67"/>
  <c r="BV8" i="67"/>
  <c r="AJ8" i="67"/>
  <c r="AJ55" i="67" s="1"/>
  <c r="AE8" i="67"/>
  <c r="AS8" i="67"/>
  <c r="BA8" i="67"/>
  <c r="BI8" i="67"/>
  <c r="AT8" i="67"/>
  <c r="BR8" i="67"/>
  <c r="AF8" i="67"/>
  <c r="BX8" i="67"/>
  <c r="AK8" i="67"/>
  <c r="BJ8" i="67"/>
  <c r="AU8" i="67"/>
  <c r="BP23" i="67"/>
  <c r="AL23" i="67"/>
  <c r="AP23" i="67"/>
  <c r="BA23" i="67"/>
  <c r="BR23" i="67"/>
  <c r="BR55" i="67" s="1"/>
  <c r="BI23" i="67"/>
  <c r="BQ23" i="67"/>
  <c r="AM23" i="67"/>
  <c r="AM55" i="67" s="1"/>
  <c r="CA23" i="67"/>
  <c r="CA55" i="67" s="1"/>
  <c r="AQ23" i="67"/>
  <c r="BB23" i="67"/>
  <c r="BB55" i="67" s="1"/>
  <c r="BS23" i="67"/>
  <c r="BS55" i="67" s="1"/>
  <c r="AS23" i="67"/>
  <c r="AS55" i="67" s="1"/>
  <c r="BG23" i="67"/>
  <c r="BC23" i="67"/>
  <c r="AN23" i="67"/>
  <c r="AN54" i="67" s="1"/>
  <c r="BK23" i="67"/>
  <c r="BK54" i="67" s="1"/>
  <c r="BW23" i="67"/>
  <c r="BZ23" i="67"/>
  <c r="BD23" i="67"/>
  <c r="BT23" i="67"/>
  <c r="BT55" i="67" s="1"/>
  <c r="AT23" i="67"/>
  <c r="AF23" i="67"/>
  <c r="AO23" i="67"/>
  <c r="BL23" i="67"/>
  <c r="BE23" i="67"/>
  <c r="BE54" i="67" s="1"/>
  <c r="BU23" i="67"/>
  <c r="AU23" i="67"/>
  <c r="AG23" i="67"/>
  <c r="AR23" i="67"/>
  <c r="BM23" i="67"/>
  <c r="BF23" i="67"/>
  <c r="BF54" i="67" s="1"/>
  <c r="BV23" i="67"/>
  <c r="AD23" i="67"/>
  <c r="AK23" i="67"/>
  <c r="AH23" i="67"/>
  <c r="AH54" i="67" s="1"/>
  <c r="AX23" i="67"/>
  <c r="AV23" i="67"/>
  <c r="BH23" i="67"/>
  <c r="BX23" i="67"/>
  <c r="BN23" i="67"/>
  <c r="AI23" i="67"/>
  <c r="AY23" i="67"/>
  <c r="AY55" i="67" s="1"/>
  <c r="AE23" i="67"/>
  <c r="BJ23" i="67"/>
  <c r="BY23" i="67"/>
  <c r="BY55" i="67" s="1"/>
  <c r="CN15" i="14"/>
  <c r="BO55" i="67"/>
  <c r="BO54" i="67"/>
  <c r="BC54" i="67" l="1"/>
  <c r="BG55" i="67"/>
  <c r="BN54" i="67"/>
  <c r="AX54" i="67"/>
  <c r="AZ55" i="67"/>
  <c r="AE54" i="67"/>
  <c r="BD55" i="67"/>
  <c r="BA55" i="67"/>
  <c r="AD54" i="67"/>
  <c r="AI55" i="67"/>
  <c r="AK54" i="67"/>
  <c r="AF55" i="67"/>
  <c r="BZ54" i="67"/>
  <c r="BW55" i="67"/>
  <c r="AP54" i="67"/>
  <c r="BV54" i="67"/>
  <c r="AR54" i="67"/>
  <c r="AL55" i="67"/>
  <c r="AL54" i="67"/>
  <c r="BP55" i="67"/>
  <c r="BJ55" i="67"/>
  <c r="AQ55" i="67"/>
  <c r="AW54" i="67"/>
  <c r="BL55" i="67"/>
  <c r="BP54" i="67"/>
  <c r="AV55" i="67"/>
  <c r="AX55" i="67"/>
  <c r="BM54" i="67"/>
  <c r="AG54" i="67"/>
  <c r="AU55" i="67"/>
  <c r="AD55" i="67"/>
  <c r="BK55" i="67"/>
  <c r="AP55" i="67"/>
  <c r="BX54" i="67"/>
  <c r="AF54" i="67"/>
  <c r="AT54" i="67"/>
  <c r="AJ54" i="67"/>
  <c r="BV55" i="67"/>
  <c r="BA54" i="67"/>
  <c r="BZ55" i="67"/>
  <c r="BU55" i="67"/>
  <c r="AO54" i="67"/>
  <c r="BH55" i="67"/>
  <c r="BQ55" i="67"/>
  <c r="BR54" i="67"/>
  <c r="AK55" i="67"/>
  <c r="BI55" i="67"/>
  <c r="BW54" i="67"/>
  <c r="AH55" i="67"/>
  <c r="AV54" i="67"/>
  <c r="CA54" i="67"/>
  <c r="AU54" i="67"/>
  <c r="AO55" i="67"/>
  <c r="BX55" i="67"/>
  <c r="AT55" i="67"/>
  <c r="AI54" i="67"/>
  <c r="BH54" i="67"/>
  <c r="AM54" i="67"/>
  <c r="BG54" i="67"/>
  <c r="BE55" i="67"/>
  <c r="AQ54" i="67"/>
  <c r="BL54" i="67"/>
  <c r="BN55" i="67"/>
  <c r="BB54" i="67"/>
  <c r="BI54" i="67"/>
  <c r="BD54" i="67"/>
  <c r="AE55" i="67"/>
  <c r="AG55" i="67"/>
  <c r="BJ54" i="67"/>
  <c r="AR55" i="67"/>
  <c r="BQ54" i="67"/>
  <c r="BU54" i="67"/>
  <c r="AY54" i="67"/>
  <c r="BY54" i="67"/>
  <c r="BF55" i="67"/>
  <c r="BS54" i="67"/>
  <c r="AN55" i="67"/>
  <c r="AS54" i="67"/>
  <c r="BC55" i="67"/>
  <c r="BT54" i="67"/>
  <c r="BM55" i="67"/>
  <c r="CN16" i="14"/>
  <c r="CB54" i="67" l="1"/>
  <c r="H26" i="67" s="1"/>
  <c r="CB55" i="67"/>
  <c r="CN17" i="14"/>
  <c r="CN18" i="14" l="1"/>
  <c r="P12" i="66"/>
  <c r="D171" i="14"/>
  <c r="D172" i="14"/>
  <c r="D173" i="14"/>
  <c r="D174" i="14"/>
  <c r="D175" i="14"/>
  <c r="D176" i="14"/>
  <c r="D177" i="14"/>
  <c r="D178" i="14"/>
  <c r="D179" i="14"/>
  <c r="D180" i="14"/>
  <c r="D144" i="14"/>
  <c r="D145" i="14"/>
  <c r="D146" i="14"/>
  <c r="D147" i="14"/>
  <c r="D148" i="14"/>
  <c r="D149" i="14"/>
  <c r="D150" i="14"/>
  <c r="D151" i="14"/>
  <c r="D152" i="14"/>
  <c r="D153" i="14"/>
  <c r="D154" i="14"/>
  <c r="D155" i="14"/>
  <c r="D156" i="14"/>
  <c r="D157" i="14"/>
  <c r="D158" i="14"/>
  <c r="D159" i="14"/>
  <c r="D160" i="14"/>
  <c r="D161" i="14"/>
  <c r="D162" i="14"/>
  <c r="D163" i="14"/>
  <c r="D164" i="14"/>
  <c r="D165" i="14"/>
  <c r="D166" i="14"/>
  <c r="D167" i="14"/>
  <c r="D168" i="14"/>
  <c r="D169" i="14"/>
  <c r="D170" i="14"/>
  <c r="D133" i="14"/>
  <c r="D134" i="14"/>
  <c r="D135" i="14"/>
  <c r="D136" i="14"/>
  <c r="D137" i="14"/>
  <c r="D138" i="14"/>
  <c r="D139" i="14"/>
  <c r="D140" i="14"/>
  <c r="D141" i="14"/>
  <c r="D142" i="14"/>
  <c r="D143" i="14"/>
  <c r="D132" i="14"/>
  <c r="D82" i="14"/>
  <c r="D83" i="14"/>
  <c r="D84" i="14"/>
  <c r="D85" i="14"/>
  <c r="D86" i="14"/>
  <c r="D87" i="14"/>
  <c r="D88" i="14"/>
  <c r="D89" i="14"/>
  <c r="D90" i="14"/>
  <c r="D91" i="14"/>
  <c r="D92" i="14"/>
  <c r="D93" i="14"/>
  <c r="D94" i="14"/>
  <c r="D95" i="14"/>
  <c r="D96" i="14"/>
  <c r="D97" i="14"/>
  <c r="D98" i="14"/>
  <c r="D99" i="14"/>
  <c r="D100" i="14"/>
  <c r="D101" i="14"/>
  <c r="D102" i="14"/>
  <c r="D103" i="14"/>
  <c r="D104" i="14"/>
  <c r="D105" i="14"/>
  <c r="D106" i="14"/>
  <c r="D107" i="14"/>
  <c r="D108" i="14"/>
  <c r="D109" i="14"/>
  <c r="D110" i="14"/>
  <c r="D111" i="14"/>
  <c r="D112" i="14"/>
  <c r="D113" i="14"/>
  <c r="D114" i="14"/>
  <c r="D115" i="14"/>
  <c r="D116" i="14"/>
  <c r="D117" i="14"/>
  <c r="D118" i="14"/>
  <c r="D119" i="14"/>
  <c r="D120" i="14"/>
  <c r="D121" i="14"/>
  <c r="D122" i="14"/>
  <c r="D123" i="14"/>
  <c r="D124" i="14"/>
  <c r="D125" i="14"/>
  <c r="D126" i="14"/>
  <c r="D127" i="14"/>
  <c r="D128" i="14"/>
  <c r="D129" i="14"/>
  <c r="D81" i="14"/>
  <c r="J83" i="14"/>
  <c r="K83" i="14"/>
  <c r="M84" i="14"/>
  <c r="N84" i="14"/>
  <c r="K85" i="14"/>
  <c r="J85" i="14"/>
  <c r="L85" i="14"/>
  <c r="M85" i="14"/>
  <c r="N85" i="14"/>
  <c r="O85" i="14"/>
  <c r="I83" i="14"/>
  <c r="J92" i="14"/>
  <c r="J93" i="14" s="1"/>
  <c r="D93" i="66"/>
  <c r="E93" i="66" s="1"/>
  <c r="D92" i="66"/>
  <c r="E92" i="66" s="1"/>
  <c r="D91" i="66"/>
  <c r="A85" i="66"/>
  <c r="A86" i="66" s="1"/>
  <c r="A87" i="66" s="1"/>
  <c r="A88" i="66" s="1"/>
  <c r="A89" i="66" s="1"/>
  <c r="A90" i="66" s="1"/>
  <c r="A91" i="66" s="1"/>
  <c r="A92" i="66" s="1"/>
  <c r="A93" i="66" s="1"/>
  <c r="A94" i="66" s="1"/>
  <c r="A95" i="66" s="1"/>
  <c r="A96" i="66" s="1"/>
  <c r="A97" i="66" s="1"/>
  <c r="A98" i="66" s="1"/>
  <c r="A99" i="66" s="1"/>
  <c r="A100" i="66" s="1"/>
  <c r="A101" i="66" s="1"/>
  <c r="A102" i="66" s="1"/>
  <c r="A103" i="66" s="1"/>
  <c r="A104" i="66" s="1"/>
  <c r="A105" i="66" s="1"/>
  <c r="A106" i="66" s="1"/>
  <c r="A107" i="66" s="1"/>
  <c r="A108" i="66" s="1"/>
  <c r="A109" i="66" s="1"/>
  <c r="A110" i="66" s="1"/>
  <c r="A111" i="66" s="1"/>
  <c r="A112" i="66" s="1"/>
  <c r="A113" i="66" s="1"/>
  <c r="A114" i="66" s="1"/>
  <c r="A115" i="66" s="1"/>
  <c r="A116" i="66" s="1"/>
  <c r="A117" i="66" s="1"/>
  <c r="A118" i="66" s="1"/>
  <c r="A119" i="66" s="1"/>
  <c r="A120" i="66" s="1"/>
  <c r="A121" i="66" s="1"/>
  <c r="A122" i="66" s="1"/>
  <c r="A123" i="66" s="1"/>
  <c r="A124" i="66" s="1"/>
  <c r="A125" i="66" s="1"/>
  <c r="A126" i="66" s="1"/>
  <c r="A127" i="66" s="1"/>
  <c r="A128" i="66" s="1"/>
  <c r="A129" i="66" s="1"/>
  <c r="A130" i="66" s="1"/>
  <c r="A131" i="66" s="1"/>
  <c r="A132" i="66" s="1"/>
  <c r="A133" i="66" s="1"/>
  <c r="J12" i="66"/>
  <c r="AR2" i="66"/>
  <c r="AS2" i="66" s="1"/>
  <c r="AT2" i="66" s="1"/>
  <c r="AU2" i="66" s="1"/>
  <c r="AV2" i="66" s="1"/>
  <c r="AW2" i="66" s="1"/>
  <c r="AX2" i="66" s="1"/>
  <c r="AY2" i="66" s="1"/>
  <c r="AZ2" i="66" s="1"/>
  <c r="BA2" i="66" s="1"/>
  <c r="BB2" i="66" s="1"/>
  <c r="BC2" i="66" s="1"/>
  <c r="BD2" i="66" s="1"/>
  <c r="BE2" i="66" s="1"/>
  <c r="BF2" i="66" s="1"/>
  <c r="BG2" i="66" s="1"/>
  <c r="BH2" i="66" s="1"/>
  <c r="BI2" i="66" s="1"/>
  <c r="BJ2" i="66" s="1"/>
  <c r="BK2" i="66" s="1"/>
  <c r="BL2" i="66" s="1"/>
  <c r="BM2" i="66" s="1"/>
  <c r="BN2" i="66" s="1"/>
  <c r="BO2" i="66" s="1"/>
  <c r="BP2" i="66" s="1"/>
  <c r="BQ2" i="66" s="1"/>
  <c r="BR2" i="66" s="1"/>
  <c r="BS2" i="66" s="1"/>
  <c r="BT2" i="66" s="1"/>
  <c r="BU2" i="66" s="1"/>
  <c r="BV2" i="66" s="1"/>
  <c r="BW2" i="66" s="1"/>
  <c r="BX2" i="66" s="1"/>
  <c r="BY2" i="66" s="1"/>
  <c r="BZ2" i="66" s="1"/>
  <c r="CA2" i="66" s="1"/>
  <c r="CB2" i="66" s="1"/>
  <c r="CC2" i="66" s="1"/>
  <c r="CD2" i="66" s="1"/>
  <c r="CE2" i="66" s="1"/>
  <c r="CF2" i="66" s="1"/>
  <c r="CG2" i="66" s="1"/>
  <c r="CH2" i="66" s="1"/>
  <c r="CI2" i="66" s="1"/>
  <c r="CJ2" i="66" s="1"/>
  <c r="CK2" i="66" s="1"/>
  <c r="CL2" i="66" s="1"/>
  <c r="CM2" i="66" s="1"/>
  <c r="CN2" i="66" s="1"/>
  <c r="U55" i="41"/>
  <c r="V55" i="41"/>
  <c r="U50" i="41"/>
  <c r="V50" i="41"/>
  <c r="U51" i="41"/>
  <c r="V51" i="41"/>
  <c r="U52" i="41"/>
  <c r="V52" i="41"/>
  <c r="U53" i="41"/>
  <c r="V53" i="41"/>
  <c r="Z5" i="59"/>
  <c r="Z6" i="59" s="1"/>
  <c r="Z7" i="59" s="1"/>
  <c r="Z8" i="59" s="1"/>
  <c r="Z9" i="59" s="1"/>
  <c r="Z10" i="59" s="1"/>
  <c r="Z11" i="59" s="1"/>
  <c r="Z12" i="59" s="1"/>
  <c r="Z13" i="59" s="1"/>
  <c r="Z14" i="59" s="1"/>
  <c r="Z15" i="59" s="1"/>
  <c r="Z16" i="59" s="1"/>
  <c r="Z17" i="59" s="1"/>
  <c r="Z18" i="59" s="1"/>
  <c r="Z19" i="59" s="1"/>
  <c r="Z20" i="59" s="1"/>
  <c r="Z21" i="59" s="1"/>
  <c r="Z22" i="59" s="1"/>
  <c r="Z23" i="59" s="1"/>
  <c r="Z24" i="59" s="1"/>
  <c r="Z25" i="59" s="1"/>
  <c r="Z26" i="59" s="1"/>
  <c r="Z27" i="59" s="1"/>
  <c r="Z28" i="59" s="1"/>
  <c r="Z29" i="59" s="1"/>
  <c r="Z30" i="59" s="1"/>
  <c r="Z31" i="59" s="1"/>
  <c r="Z32" i="59" s="1"/>
  <c r="Z33" i="59" s="1"/>
  <c r="Z34" i="59" s="1"/>
  <c r="Z35" i="59" s="1"/>
  <c r="Z36" i="59" s="1"/>
  <c r="Z37" i="59" s="1"/>
  <c r="Z38" i="59" s="1"/>
  <c r="Z39" i="59" s="1"/>
  <c r="Z40" i="59" s="1"/>
  <c r="Z41" i="59" s="1"/>
  <c r="Z42" i="59" s="1"/>
  <c r="Z43" i="59" s="1"/>
  <c r="Z44" i="59" s="1"/>
  <c r="Z45" i="59" s="1"/>
  <c r="Z46" i="59" s="1"/>
  <c r="Z47" i="59" s="1"/>
  <c r="Z48" i="59" s="1"/>
  <c r="Z49" i="59" s="1"/>
  <c r="Z50" i="59" s="1"/>
  <c r="Z51" i="59" s="1"/>
  <c r="AB4" i="59"/>
  <c r="AA19" i="59"/>
  <c r="AA27" i="59" s="1"/>
  <c r="AA35" i="59" s="1"/>
  <c r="AA43" i="59" s="1"/>
  <c r="AA51" i="59" s="1"/>
  <c r="AA18" i="59"/>
  <c r="AA26" i="59" s="1"/>
  <c r="AA34" i="59" s="1"/>
  <c r="AA42" i="59" s="1"/>
  <c r="AA50" i="59" s="1"/>
  <c r="AA17" i="59"/>
  <c r="AA16" i="59"/>
  <c r="AA24" i="59" s="1"/>
  <c r="AA32" i="59" s="1"/>
  <c r="AA40" i="59" s="1"/>
  <c r="AA48" i="59" s="1"/>
  <c r="AA15" i="59"/>
  <c r="AA23" i="59" s="1"/>
  <c r="AA31" i="59" s="1"/>
  <c r="AA39" i="59" s="1"/>
  <c r="AA47" i="59" s="1"/>
  <c r="AA14" i="59"/>
  <c r="AA22" i="59" s="1"/>
  <c r="AA30" i="59" s="1"/>
  <c r="AA38" i="59" s="1"/>
  <c r="AA46" i="59" s="1"/>
  <c r="AA13" i="59"/>
  <c r="AA21" i="59" s="1"/>
  <c r="AA29" i="59" s="1"/>
  <c r="AA37" i="59" s="1"/>
  <c r="AA45" i="59" s="1"/>
  <c r="AA12" i="59"/>
  <c r="AA20" i="59" s="1"/>
  <c r="AE2" i="59"/>
  <c r="AF2" i="59" s="1"/>
  <c r="AG2" i="59" s="1"/>
  <c r="AH2" i="59" s="1"/>
  <c r="AI2" i="59" s="1"/>
  <c r="AJ2" i="59" s="1"/>
  <c r="AK2" i="59" s="1"/>
  <c r="AL2" i="59" s="1"/>
  <c r="AM2" i="59" s="1"/>
  <c r="AN2" i="59" s="1"/>
  <c r="AO2" i="59" s="1"/>
  <c r="AP2" i="59" s="1"/>
  <c r="AQ2" i="59" s="1"/>
  <c r="AR2" i="59" s="1"/>
  <c r="AS2" i="59" s="1"/>
  <c r="AT2" i="59" s="1"/>
  <c r="AU2" i="59" s="1"/>
  <c r="AV2" i="59" s="1"/>
  <c r="AW2" i="59" s="1"/>
  <c r="AX2" i="59" s="1"/>
  <c r="AY2" i="59" s="1"/>
  <c r="AZ2" i="59" s="1"/>
  <c r="BA2" i="59" s="1"/>
  <c r="BB2" i="59" s="1"/>
  <c r="BC2" i="59" s="1"/>
  <c r="BD2" i="59" s="1"/>
  <c r="BE2" i="59" s="1"/>
  <c r="BF2" i="59" s="1"/>
  <c r="BG2" i="59" s="1"/>
  <c r="BH2" i="59" s="1"/>
  <c r="BI2" i="59" s="1"/>
  <c r="BJ2" i="59" s="1"/>
  <c r="BK2" i="59" s="1"/>
  <c r="BL2" i="59" s="1"/>
  <c r="BM2" i="59" s="1"/>
  <c r="BN2" i="59" s="1"/>
  <c r="BO2" i="59" s="1"/>
  <c r="BP2" i="59" s="1"/>
  <c r="BQ2" i="59" s="1"/>
  <c r="BR2" i="59" s="1"/>
  <c r="BS2" i="59" s="1"/>
  <c r="BT2" i="59" s="1"/>
  <c r="BU2" i="59" s="1"/>
  <c r="BV2" i="59" s="1"/>
  <c r="BW2" i="59" s="1"/>
  <c r="BX2" i="59" s="1"/>
  <c r="BY2" i="59" s="1"/>
  <c r="BZ2" i="59" s="1"/>
  <c r="CA2" i="59" s="1"/>
  <c r="CN19" i="14" l="1"/>
  <c r="D181" i="14"/>
  <c r="F27" i="66" s="1"/>
  <c r="D130" i="14"/>
  <c r="T13" i="66"/>
  <c r="U13" i="66" s="1"/>
  <c r="R12" i="66"/>
  <c r="P13" i="66"/>
  <c r="R13" i="66" s="1"/>
  <c r="J13" i="66"/>
  <c r="AB45" i="59"/>
  <c r="AC45" i="59" s="1"/>
  <c r="AH45" i="59" s="1"/>
  <c r="AB5" i="59"/>
  <c r="AB12" i="59"/>
  <c r="AC12" i="59" s="1"/>
  <c r="AK12" i="59" s="1"/>
  <c r="AB17" i="59"/>
  <c r="AC17" i="59" s="1"/>
  <c r="AK17" i="59" s="1"/>
  <c r="AB19" i="59"/>
  <c r="AC19" i="59" s="1"/>
  <c r="AJ19" i="59" s="1"/>
  <c r="AB20" i="59"/>
  <c r="AC20" i="59" s="1"/>
  <c r="AA28" i="59"/>
  <c r="AA36" i="59" s="1"/>
  <c r="AA44" i="59" s="1"/>
  <c r="AB44" i="59" s="1"/>
  <c r="AC44" i="59" s="1"/>
  <c r="AL12" i="59"/>
  <c r="AE17" i="59"/>
  <c r="AB27" i="59"/>
  <c r="AC27" i="59" s="1"/>
  <c r="AB35" i="59"/>
  <c r="AC35" i="59" s="1"/>
  <c r="AB43" i="59"/>
  <c r="AC43" i="59" s="1"/>
  <c r="AB51" i="59"/>
  <c r="AC51" i="59" s="1"/>
  <c r="AB18" i="59"/>
  <c r="AC18" i="59" s="1"/>
  <c r="AB26" i="59"/>
  <c r="AC26" i="59" s="1"/>
  <c r="AB34" i="59"/>
  <c r="AC34" i="59" s="1"/>
  <c r="AB42" i="59"/>
  <c r="AC42" i="59" s="1"/>
  <c r="AB50" i="59"/>
  <c r="AC50" i="59" s="1"/>
  <c r="AA25" i="59"/>
  <c r="AA33" i="59" s="1"/>
  <c r="AA41" i="59" s="1"/>
  <c r="AA49" i="59" s="1"/>
  <c r="AB49" i="59" s="1"/>
  <c r="AC49" i="59" s="1"/>
  <c r="AC4" i="59"/>
  <c r="AB16" i="59"/>
  <c r="AC16" i="59" s="1"/>
  <c r="AB40" i="59"/>
  <c r="AC40" i="59" s="1"/>
  <c r="AB48" i="59"/>
  <c r="AC48" i="59" s="1"/>
  <c r="AB24" i="59"/>
  <c r="AC24" i="59" s="1"/>
  <c r="AB32" i="59"/>
  <c r="AC32" i="59" s="1"/>
  <c r="AB15" i="59"/>
  <c r="AC15" i="59" s="1"/>
  <c r="AB23" i="59"/>
  <c r="AC23" i="59" s="1"/>
  <c r="AB31" i="59"/>
  <c r="AC31" i="59" s="1"/>
  <c r="AB39" i="59"/>
  <c r="AC39" i="59" s="1"/>
  <c r="AB47" i="59"/>
  <c r="AC47" i="59" s="1"/>
  <c r="AB14" i="59"/>
  <c r="AC14" i="59" s="1"/>
  <c r="AB22" i="59"/>
  <c r="AC22" i="59" s="1"/>
  <c r="AB30" i="59"/>
  <c r="AC30" i="59" s="1"/>
  <c r="AB38" i="59"/>
  <c r="AC38" i="59" s="1"/>
  <c r="AB46" i="59"/>
  <c r="AC46" i="59" s="1"/>
  <c r="AB13" i="59"/>
  <c r="AC13" i="59" s="1"/>
  <c r="AB21" i="59"/>
  <c r="AC21" i="59" s="1"/>
  <c r="AB29" i="59"/>
  <c r="AC29" i="59" s="1"/>
  <c r="AB37" i="59"/>
  <c r="AC37" i="59" s="1"/>
  <c r="J12" i="59"/>
  <c r="D92" i="59"/>
  <c r="E92" i="59" s="1"/>
  <c r="D91" i="59"/>
  <c r="E91" i="59" s="1"/>
  <c r="D90" i="59"/>
  <c r="A84" i="59"/>
  <c r="A85" i="59" s="1"/>
  <c r="A86" i="59" s="1"/>
  <c r="A87" i="59" s="1"/>
  <c r="A88" i="59" s="1"/>
  <c r="A89" i="59" s="1"/>
  <c r="A90" i="59" s="1"/>
  <c r="A91" i="59" s="1"/>
  <c r="A92" i="59" s="1"/>
  <c r="A93" i="59" s="1"/>
  <c r="A94" i="59" s="1"/>
  <c r="A95" i="59" s="1"/>
  <c r="A96" i="59" s="1"/>
  <c r="A97" i="59" s="1"/>
  <c r="A98" i="59" s="1"/>
  <c r="A99" i="59" s="1"/>
  <c r="A100" i="59" s="1"/>
  <c r="A101" i="59" s="1"/>
  <c r="A102" i="59" s="1"/>
  <c r="A103" i="59" s="1"/>
  <c r="A104" i="59" s="1"/>
  <c r="A105" i="59" s="1"/>
  <c r="A106" i="59" s="1"/>
  <c r="A107" i="59" s="1"/>
  <c r="A108" i="59" s="1"/>
  <c r="A109" i="59" s="1"/>
  <c r="A110" i="59" s="1"/>
  <c r="A111" i="59" s="1"/>
  <c r="A112" i="59" s="1"/>
  <c r="A113" i="59" s="1"/>
  <c r="A114" i="59" s="1"/>
  <c r="A115" i="59" s="1"/>
  <c r="A116" i="59" s="1"/>
  <c r="A117" i="59" s="1"/>
  <c r="A118" i="59" s="1"/>
  <c r="A119" i="59" s="1"/>
  <c r="A120" i="59" s="1"/>
  <c r="A121" i="59" s="1"/>
  <c r="A122" i="59" s="1"/>
  <c r="A123" i="59" s="1"/>
  <c r="A124" i="59" s="1"/>
  <c r="A125" i="59" s="1"/>
  <c r="A126" i="59" s="1"/>
  <c r="A127" i="59" s="1"/>
  <c r="A128" i="59" s="1"/>
  <c r="A129" i="59" s="1"/>
  <c r="A130" i="59" s="1"/>
  <c r="A131" i="59" s="1"/>
  <c r="A132" i="59" s="1"/>
  <c r="AL17" i="59" l="1"/>
  <c r="CN20" i="14"/>
  <c r="F27" i="59"/>
  <c r="T14" i="66"/>
  <c r="U14" i="66" s="1"/>
  <c r="P14" i="66"/>
  <c r="R14" i="66" s="1"/>
  <c r="J14" i="66"/>
  <c r="T15" i="66" s="1"/>
  <c r="U15" i="66" s="1"/>
  <c r="AF19" i="59"/>
  <c r="AG19" i="59"/>
  <c r="AD19" i="59"/>
  <c r="AE19" i="59"/>
  <c r="AH19" i="59"/>
  <c r="AI19" i="59"/>
  <c r="AB28" i="59"/>
  <c r="AC28" i="59" s="1"/>
  <c r="BX28" i="59" s="1"/>
  <c r="AJ45" i="59"/>
  <c r="AM45" i="59"/>
  <c r="AI45" i="59"/>
  <c r="AK45" i="59"/>
  <c r="AL45" i="59"/>
  <c r="AF12" i="59"/>
  <c r="AJ12" i="59"/>
  <c r="AE45" i="59"/>
  <c r="AF45" i="59"/>
  <c r="AG45" i="59"/>
  <c r="AD45" i="59"/>
  <c r="BX44" i="59"/>
  <c r="BI44" i="59"/>
  <c r="BY44" i="59"/>
  <c r="CA44" i="59"/>
  <c r="BN44" i="59"/>
  <c r="AR44" i="59"/>
  <c r="BD44" i="59"/>
  <c r="AS44" i="59"/>
  <c r="BE44" i="59"/>
  <c r="AT44" i="59"/>
  <c r="BF44" i="59"/>
  <c r="AU44" i="59"/>
  <c r="BG44" i="59"/>
  <c r="BH44" i="59"/>
  <c r="BT44" i="59"/>
  <c r="AW44" i="59"/>
  <c r="BV44" i="59"/>
  <c r="BU44" i="59"/>
  <c r="AX44" i="59"/>
  <c r="BR44" i="59"/>
  <c r="BA44" i="59"/>
  <c r="BS44" i="59"/>
  <c r="BB44" i="59"/>
  <c r="BW44" i="59"/>
  <c r="BC44" i="59"/>
  <c r="BZ44" i="59"/>
  <c r="BJ44" i="59"/>
  <c r="BK44" i="59"/>
  <c r="BL44" i="59"/>
  <c r="BM44" i="59"/>
  <c r="BO44" i="59"/>
  <c r="BP44" i="59"/>
  <c r="BQ44" i="59"/>
  <c r="AQ44" i="59"/>
  <c r="AV44" i="59"/>
  <c r="AY44" i="59"/>
  <c r="AZ44" i="59"/>
  <c r="AN44" i="59"/>
  <c r="AO44" i="59"/>
  <c r="AP44" i="59"/>
  <c r="BL13" i="59"/>
  <c r="AY13" i="59"/>
  <c r="BM13" i="59"/>
  <c r="BO13" i="59"/>
  <c r="BQ13" i="59"/>
  <c r="BP13" i="59"/>
  <c r="BR13" i="59"/>
  <c r="BS13" i="59"/>
  <c r="BT13" i="59"/>
  <c r="BU13" i="59"/>
  <c r="BV13" i="59"/>
  <c r="BW13" i="59"/>
  <c r="BX13" i="59"/>
  <c r="AO13" i="59"/>
  <c r="AP13" i="59"/>
  <c r="AQ13" i="59"/>
  <c r="AR13" i="59"/>
  <c r="BF13" i="59"/>
  <c r="AX13" i="59"/>
  <c r="BZ13" i="59"/>
  <c r="BA13" i="59"/>
  <c r="BY13" i="59"/>
  <c r="BG13" i="59"/>
  <c r="AZ13" i="59"/>
  <c r="BH13" i="59"/>
  <c r="CA13" i="59"/>
  <c r="BD13" i="59"/>
  <c r="BJ13" i="59"/>
  <c r="BE13" i="59"/>
  <c r="AN13" i="59"/>
  <c r="AT13" i="59"/>
  <c r="BK13" i="59"/>
  <c r="AU13" i="59"/>
  <c r="BI13" i="59"/>
  <c r="AS13" i="59"/>
  <c r="AV13" i="59"/>
  <c r="BN13" i="59"/>
  <c r="AW13" i="59"/>
  <c r="BB13" i="59"/>
  <c r="BC13" i="59"/>
  <c r="BV50" i="59"/>
  <c r="BK50" i="59"/>
  <c r="BW50" i="59"/>
  <c r="BY50" i="59"/>
  <c r="BZ50" i="59"/>
  <c r="CA50" i="59"/>
  <c r="BP50" i="59"/>
  <c r="BQ50" i="59"/>
  <c r="AR50" i="59"/>
  <c r="AS50" i="59"/>
  <c r="BR50" i="59"/>
  <c r="BS50" i="59"/>
  <c r="BT50" i="59"/>
  <c r="BU50" i="59"/>
  <c r="BX50" i="59"/>
  <c r="BD50" i="59"/>
  <c r="BF50" i="59"/>
  <c r="AV50" i="59"/>
  <c r="BH50" i="59"/>
  <c r="BG50" i="59"/>
  <c r="AW50" i="59"/>
  <c r="BN50" i="59"/>
  <c r="AP50" i="59"/>
  <c r="BO50" i="59"/>
  <c r="AQ50" i="59"/>
  <c r="AT50" i="59"/>
  <c r="AX50" i="59"/>
  <c r="AY50" i="59"/>
  <c r="AU50" i="59"/>
  <c r="AZ50" i="59"/>
  <c r="BA50" i="59"/>
  <c r="BE50" i="59"/>
  <c r="BI50" i="59"/>
  <c r="BJ50" i="59"/>
  <c r="BL50" i="59"/>
  <c r="BM50" i="59"/>
  <c r="AN50" i="59"/>
  <c r="AO50" i="59"/>
  <c r="BB50" i="59"/>
  <c r="BC50" i="59"/>
  <c r="BZ22" i="59"/>
  <c r="BG22" i="59"/>
  <c r="CA22" i="59"/>
  <c r="BH22" i="59"/>
  <c r="BJ22" i="59"/>
  <c r="BK22" i="59"/>
  <c r="BL22" i="59"/>
  <c r="BM22" i="59"/>
  <c r="BT22" i="59"/>
  <c r="AR22" i="59"/>
  <c r="AS22" i="59"/>
  <c r="BD22" i="59"/>
  <c r="AT22" i="59"/>
  <c r="BE22" i="59"/>
  <c r="AU22" i="59"/>
  <c r="BF22" i="59"/>
  <c r="BI22" i="59"/>
  <c r="BO22" i="59"/>
  <c r="BP22" i="59"/>
  <c r="BS22" i="59"/>
  <c r="BB22" i="59"/>
  <c r="AP22" i="59"/>
  <c r="BC22" i="59"/>
  <c r="AN22" i="59"/>
  <c r="BQ22" i="59"/>
  <c r="BR22" i="59"/>
  <c r="BU22" i="59"/>
  <c r="AO22" i="59"/>
  <c r="BV22" i="59"/>
  <c r="BW22" i="59"/>
  <c r="BN22" i="59"/>
  <c r="AQ22" i="59"/>
  <c r="BX22" i="59"/>
  <c r="AV22" i="59"/>
  <c r="BY22" i="59"/>
  <c r="AW22" i="59"/>
  <c r="AX22" i="59"/>
  <c r="AY22" i="59"/>
  <c r="AZ22" i="59"/>
  <c r="BA22" i="59"/>
  <c r="BE16" i="59"/>
  <c r="BF16" i="59"/>
  <c r="BH16" i="59"/>
  <c r="BI16" i="59"/>
  <c r="BQ16" i="59"/>
  <c r="BJ16" i="59"/>
  <c r="BR16" i="59"/>
  <c r="BK16" i="59"/>
  <c r="BS16" i="59"/>
  <c r="BT16" i="59"/>
  <c r="BU16" i="59"/>
  <c r="BV16" i="59"/>
  <c r="BW16" i="59"/>
  <c r="BX16" i="59"/>
  <c r="AR16" i="59"/>
  <c r="BY16" i="59"/>
  <c r="AS16" i="59"/>
  <c r="BZ16" i="59"/>
  <c r="BD16" i="59"/>
  <c r="AT16" i="59"/>
  <c r="CA16" i="59"/>
  <c r="BG16" i="59"/>
  <c r="AU16" i="59"/>
  <c r="BL16" i="59"/>
  <c r="BM16" i="59"/>
  <c r="AW16" i="59"/>
  <c r="BO16" i="59"/>
  <c r="AY16" i="59"/>
  <c r="BN16" i="59"/>
  <c r="AX16" i="59"/>
  <c r="BP16" i="59"/>
  <c r="AQ16" i="59"/>
  <c r="BB16" i="59"/>
  <c r="AV16" i="59"/>
  <c r="BA16" i="59"/>
  <c r="AZ16" i="59"/>
  <c r="BC16" i="59"/>
  <c r="AN16" i="59"/>
  <c r="AO16" i="59"/>
  <c r="AP16" i="59"/>
  <c r="BR30" i="59"/>
  <c r="BO30" i="59"/>
  <c r="BS30" i="59"/>
  <c r="BP30" i="59"/>
  <c r="BU30" i="59"/>
  <c r="BV30" i="59"/>
  <c r="BW30" i="59"/>
  <c r="BD30" i="59"/>
  <c r="BX30" i="59"/>
  <c r="BE30" i="59"/>
  <c r="AR30" i="59"/>
  <c r="AS30" i="59"/>
  <c r="BF30" i="59"/>
  <c r="AT30" i="59"/>
  <c r="BG30" i="59"/>
  <c r="AU30" i="59"/>
  <c r="BH30" i="59"/>
  <c r="BI30" i="59"/>
  <c r="BY30" i="59"/>
  <c r="BC30" i="59"/>
  <c r="AN30" i="59"/>
  <c r="BZ30" i="59"/>
  <c r="CA30" i="59"/>
  <c r="AO30" i="59"/>
  <c r="AP30" i="59"/>
  <c r="BJ30" i="59"/>
  <c r="BK30" i="59"/>
  <c r="AV30" i="59"/>
  <c r="BL30" i="59"/>
  <c r="AW30" i="59"/>
  <c r="BM30" i="59"/>
  <c r="AX30" i="59"/>
  <c r="BN30" i="59"/>
  <c r="AY30" i="59"/>
  <c r="AZ30" i="59"/>
  <c r="BQ30" i="59"/>
  <c r="BA30" i="59"/>
  <c r="BT30" i="59"/>
  <c r="BB30" i="59"/>
  <c r="AQ30" i="59"/>
  <c r="BV34" i="59"/>
  <c r="BK34" i="59"/>
  <c r="BW34" i="59"/>
  <c r="BL34" i="59"/>
  <c r="BY34" i="59"/>
  <c r="BN34" i="59"/>
  <c r="BZ34" i="59"/>
  <c r="BO34" i="59"/>
  <c r="CA34" i="59"/>
  <c r="BP34" i="59"/>
  <c r="AR34" i="59"/>
  <c r="AS34" i="59"/>
  <c r="BQ34" i="59"/>
  <c r="BD34" i="59"/>
  <c r="AT34" i="59"/>
  <c r="BR34" i="59"/>
  <c r="BE34" i="59"/>
  <c r="AU34" i="59"/>
  <c r="BS34" i="59"/>
  <c r="BF34" i="59"/>
  <c r="BT34" i="59"/>
  <c r="BG34" i="59"/>
  <c r="AO34" i="59"/>
  <c r="AP34" i="59"/>
  <c r="AW34" i="59"/>
  <c r="AX34" i="59"/>
  <c r="AZ34" i="59"/>
  <c r="AQ34" i="59"/>
  <c r="AV34" i="59"/>
  <c r="AY34" i="59"/>
  <c r="BA34" i="59"/>
  <c r="BH34" i="59"/>
  <c r="BB34" i="59"/>
  <c r="BI34" i="59"/>
  <c r="BJ34" i="59"/>
  <c r="BM34" i="59"/>
  <c r="BU34" i="59"/>
  <c r="BX34" i="59"/>
  <c r="AN34" i="59"/>
  <c r="BC34" i="59"/>
  <c r="BR14" i="59"/>
  <c r="BO14" i="59"/>
  <c r="AY14" i="59"/>
  <c r="BS14" i="59"/>
  <c r="BP14" i="59"/>
  <c r="BT14" i="59"/>
  <c r="BU14" i="59"/>
  <c r="BV14" i="59"/>
  <c r="BW14" i="59"/>
  <c r="BD14" i="59"/>
  <c r="BX14" i="59"/>
  <c r="BE14" i="59"/>
  <c r="BY14" i="59"/>
  <c r="BZ14" i="59"/>
  <c r="CA14" i="59"/>
  <c r="BF14" i="59"/>
  <c r="AP14" i="59"/>
  <c r="BG14" i="59"/>
  <c r="AQ14" i="59"/>
  <c r="BH14" i="59"/>
  <c r="AR14" i="59"/>
  <c r="BI14" i="59"/>
  <c r="AS14" i="59"/>
  <c r="BJ14" i="59"/>
  <c r="BK14" i="59"/>
  <c r="BQ14" i="59"/>
  <c r="AX14" i="59"/>
  <c r="AZ14" i="59"/>
  <c r="BA14" i="59"/>
  <c r="BB14" i="59"/>
  <c r="BC14" i="59"/>
  <c r="BL14" i="59"/>
  <c r="BM14" i="59"/>
  <c r="BN14" i="59"/>
  <c r="AN14" i="59"/>
  <c r="AO14" i="59"/>
  <c r="AT14" i="59"/>
  <c r="AU14" i="59"/>
  <c r="AV14" i="59"/>
  <c r="AW14" i="59"/>
  <c r="BD26" i="59"/>
  <c r="BQ26" i="59"/>
  <c r="BF26" i="59"/>
  <c r="BR26" i="59"/>
  <c r="BG26" i="59"/>
  <c r="BS26" i="59"/>
  <c r="BH26" i="59"/>
  <c r="BT26" i="59"/>
  <c r="BI26" i="59"/>
  <c r="BX26" i="59"/>
  <c r="BW26" i="59"/>
  <c r="AR26" i="59"/>
  <c r="AS26" i="59"/>
  <c r="BY26" i="59"/>
  <c r="BZ26" i="59"/>
  <c r="AT26" i="59"/>
  <c r="CA26" i="59"/>
  <c r="BE26" i="59"/>
  <c r="AU26" i="59"/>
  <c r="BJ26" i="59"/>
  <c r="BK26" i="59"/>
  <c r="AQ26" i="59"/>
  <c r="AV26" i="59"/>
  <c r="AX26" i="59"/>
  <c r="AY26" i="59"/>
  <c r="AZ26" i="59"/>
  <c r="BA26" i="59"/>
  <c r="AW26" i="59"/>
  <c r="BV26" i="59"/>
  <c r="BU26" i="59"/>
  <c r="BL26" i="59"/>
  <c r="BB26" i="59"/>
  <c r="BM26" i="59"/>
  <c r="BC26" i="59"/>
  <c r="BN26" i="59"/>
  <c r="BO26" i="59"/>
  <c r="BP26" i="59"/>
  <c r="AN26" i="59"/>
  <c r="AO26" i="59"/>
  <c r="AP26" i="59"/>
  <c r="BQ20" i="59"/>
  <c r="BR20" i="59"/>
  <c r="BS20" i="59"/>
  <c r="BD20" i="59"/>
  <c r="BT20" i="59"/>
  <c r="BE20" i="59"/>
  <c r="BU20" i="59"/>
  <c r="BF20" i="59"/>
  <c r="BV20" i="59"/>
  <c r="BG20" i="59"/>
  <c r="BW20" i="59"/>
  <c r="BX20" i="59"/>
  <c r="BZ20" i="59"/>
  <c r="BY20" i="59"/>
  <c r="AR20" i="59"/>
  <c r="AS20" i="59"/>
  <c r="CA20" i="59"/>
  <c r="BH20" i="59"/>
  <c r="AT20" i="59"/>
  <c r="BI20" i="59"/>
  <c r="AU20" i="59"/>
  <c r="BJ20" i="59"/>
  <c r="BK20" i="59"/>
  <c r="AW20" i="59"/>
  <c r="AX20" i="59"/>
  <c r="AY20" i="59"/>
  <c r="BM20" i="59"/>
  <c r="BN20" i="59"/>
  <c r="AN20" i="59"/>
  <c r="BO20" i="59"/>
  <c r="AO20" i="59"/>
  <c r="BP20" i="59"/>
  <c r="AP20" i="59"/>
  <c r="AQ20" i="59"/>
  <c r="AV20" i="59"/>
  <c r="AZ20" i="59"/>
  <c r="BA20" i="59"/>
  <c r="BB20" i="59"/>
  <c r="BC20" i="59"/>
  <c r="BL20" i="59"/>
  <c r="BU21" i="59"/>
  <c r="BD21" i="59"/>
  <c r="BV21" i="59"/>
  <c r="BE21" i="59"/>
  <c r="BW21" i="59"/>
  <c r="BX21" i="59"/>
  <c r="BG21" i="59"/>
  <c r="BY21" i="59"/>
  <c r="BH21" i="59"/>
  <c r="BZ21" i="59"/>
  <c r="BI21" i="59"/>
  <c r="CA21" i="59"/>
  <c r="BJ21" i="59"/>
  <c r="BO21" i="59"/>
  <c r="AR21" i="59"/>
  <c r="BP21" i="59"/>
  <c r="AS21" i="59"/>
  <c r="BQ21" i="59"/>
  <c r="AT21" i="59"/>
  <c r="BR21" i="59"/>
  <c r="AU21" i="59"/>
  <c r="BS21" i="59"/>
  <c r="BT21" i="59"/>
  <c r="BA21" i="59"/>
  <c r="BC21" i="59"/>
  <c r="BB21" i="59"/>
  <c r="AQ21" i="59"/>
  <c r="AV21" i="59"/>
  <c r="AZ21" i="59"/>
  <c r="AW21" i="59"/>
  <c r="AX21" i="59"/>
  <c r="BF21" i="59"/>
  <c r="AY21" i="59"/>
  <c r="BK21" i="59"/>
  <c r="BL21" i="59"/>
  <c r="BM21" i="59"/>
  <c r="BN21" i="59"/>
  <c r="AN21" i="59"/>
  <c r="AO21" i="59"/>
  <c r="AP21" i="59"/>
  <c r="BR46" i="59"/>
  <c r="BO46" i="59"/>
  <c r="BS46" i="59"/>
  <c r="BU46" i="59"/>
  <c r="BV46" i="59"/>
  <c r="BW46" i="59"/>
  <c r="BD46" i="59"/>
  <c r="BX46" i="59"/>
  <c r="BM46" i="59"/>
  <c r="AR46" i="59"/>
  <c r="BN46" i="59"/>
  <c r="AS46" i="59"/>
  <c r="BP46" i="59"/>
  <c r="AU46" i="59"/>
  <c r="BC46" i="59"/>
  <c r="AP46" i="59"/>
  <c r="AQ46" i="59"/>
  <c r="AV46" i="59"/>
  <c r="AW46" i="59"/>
  <c r="BE46" i="59"/>
  <c r="AT46" i="59"/>
  <c r="BH46" i="59"/>
  <c r="BI46" i="59"/>
  <c r="BF46" i="59"/>
  <c r="BG46" i="59"/>
  <c r="AX46" i="59"/>
  <c r="AZ46" i="59"/>
  <c r="AY46" i="59"/>
  <c r="BQ46" i="59"/>
  <c r="BT46" i="59"/>
  <c r="BJ46" i="59"/>
  <c r="BY46" i="59"/>
  <c r="BK46" i="59"/>
  <c r="BZ46" i="59"/>
  <c r="BL46" i="59"/>
  <c r="CA46" i="59"/>
  <c r="AN46" i="59"/>
  <c r="BA46" i="59"/>
  <c r="BB46" i="59"/>
  <c r="AO46" i="59"/>
  <c r="CA51" i="59"/>
  <c r="BN51" i="59"/>
  <c r="BQ51" i="59"/>
  <c r="BD51" i="59"/>
  <c r="AR51" i="59"/>
  <c r="BE51" i="59"/>
  <c r="BF51" i="59"/>
  <c r="BG51" i="59"/>
  <c r="BH51" i="59"/>
  <c r="BI51" i="59"/>
  <c r="BW51" i="59"/>
  <c r="AW51" i="59"/>
  <c r="BY51" i="59"/>
  <c r="BX51" i="59"/>
  <c r="AX51" i="59"/>
  <c r="AU51" i="59"/>
  <c r="AV51" i="59"/>
  <c r="AZ51" i="59"/>
  <c r="BL51" i="59"/>
  <c r="BB51" i="59"/>
  <c r="BO51" i="59"/>
  <c r="BJ51" i="59"/>
  <c r="AY51" i="59"/>
  <c r="BK51" i="59"/>
  <c r="BA51" i="59"/>
  <c r="BM51" i="59"/>
  <c r="BC51" i="59"/>
  <c r="BR51" i="59"/>
  <c r="BP51" i="59"/>
  <c r="BS51" i="59"/>
  <c r="BT51" i="59"/>
  <c r="BU51" i="59"/>
  <c r="BV51" i="59"/>
  <c r="BZ51" i="59"/>
  <c r="AN51" i="59"/>
  <c r="AP51" i="59"/>
  <c r="AS51" i="59"/>
  <c r="AO51" i="59"/>
  <c r="AQ51" i="59"/>
  <c r="AT51" i="59"/>
  <c r="BQ49" i="59"/>
  <c r="BH49" i="59"/>
  <c r="BR49" i="59"/>
  <c r="BT49" i="59"/>
  <c r="BU49" i="59"/>
  <c r="BV49" i="59"/>
  <c r="BM49" i="59"/>
  <c r="BW49" i="59"/>
  <c r="BK49" i="59"/>
  <c r="AR49" i="59"/>
  <c r="AS49" i="59"/>
  <c r="BL49" i="59"/>
  <c r="BN49" i="59"/>
  <c r="BO49" i="59"/>
  <c r="BP49" i="59"/>
  <c r="AT49" i="59"/>
  <c r="AU49" i="59"/>
  <c r="AP49" i="59"/>
  <c r="BE49" i="59"/>
  <c r="AW49" i="59"/>
  <c r="AO49" i="59"/>
  <c r="BD49" i="59"/>
  <c r="AQ49" i="59"/>
  <c r="BS49" i="59"/>
  <c r="AN49" i="59"/>
  <c r="BX49" i="59"/>
  <c r="BY49" i="59"/>
  <c r="BZ49" i="59"/>
  <c r="AV49" i="59"/>
  <c r="CA49" i="59"/>
  <c r="BF49" i="59"/>
  <c r="BG49" i="59"/>
  <c r="BI49" i="59"/>
  <c r="BJ49" i="59"/>
  <c r="AZ49" i="59"/>
  <c r="BB49" i="59"/>
  <c r="BC49" i="59"/>
  <c r="AX49" i="59"/>
  <c r="AY49" i="59"/>
  <c r="BA49" i="59"/>
  <c r="BW31" i="59"/>
  <c r="BX31" i="59"/>
  <c r="BZ31" i="59"/>
  <c r="BE31" i="59"/>
  <c r="CA31" i="59"/>
  <c r="BF31" i="59"/>
  <c r="BG31" i="59"/>
  <c r="BH31" i="59"/>
  <c r="BT31" i="59"/>
  <c r="BM31" i="59"/>
  <c r="AR31" i="59"/>
  <c r="BU31" i="59"/>
  <c r="BN31" i="59"/>
  <c r="AS31" i="59"/>
  <c r="BV31" i="59"/>
  <c r="BO31" i="59"/>
  <c r="AT31" i="59"/>
  <c r="BY31" i="59"/>
  <c r="BP31" i="59"/>
  <c r="AU31" i="59"/>
  <c r="BL31" i="59"/>
  <c r="AO31" i="59"/>
  <c r="AP31" i="59"/>
  <c r="BK31" i="59"/>
  <c r="AN31" i="59"/>
  <c r="AQ31" i="59"/>
  <c r="AW31" i="59"/>
  <c r="BS31" i="59"/>
  <c r="BQ31" i="59"/>
  <c r="AV31" i="59"/>
  <c r="BR31" i="59"/>
  <c r="AX31" i="59"/>
  <c r="AY31" i="59"/>
  <c r="AZ31" i="59"/>
  <c r="BB31" i="59"/>
  <c r="BC31" i="59"/>
  <c r="BD31" i="59"/>
  <c r="BI31" i="59"/>
  <c r="BJ31" i="59"/>
  <c r="BA31" i="59"/>
  <c r="BS43" i="59"/>
  <c r="BF43" i="59"/>
  <c r="BT43" i="59"/>
  <c r="BV43" i="59"/>
  <c r="BW43" i="59"/>
  <c r="BX43" i="59"/>
  <c r="BK43" i="59"/>
  <c r="BY43" i="59"/>
  <c r="BP43" i="59"/>
  <c r="AR43" i="59"/>
  <c r="AS43" i="59"/>
  <c r="BQ43" i="59"/>
  <c r="BR43" i="59"/>
  <c r="AT43" i="59"/>
  <c r="BU43" i="59"/>
  <c r="AU43" i="59"/>
  <c r="BZ43" i="59"/>
  <c r="CA43" i="59"/>
  <c r="BH43" i="59"/>
  <c r="AO43" i="59"/>
  <c r="BI43" i="59"/>
  <c r="AP43" i="59"/>
  <c r="BJ43" i="59"/>
  <c r="AQ43" i="59"/>
  <c r="AY43" i="59"/>
  <c r="AV43" i="59"/>
  <c r="BD43" i="59"/>
  <c r="AW43" i="59"/>
  <c r="BG43" i="59"/>
  <c r="BA43" i="59"/>
  <c r="BE43" i="59"/>
  <c r="AX43" i="59"/>
  <c r="BL43" i="59"/>
  <c r="AZ43" i="59"/>
  <c r="BM43" i="59"/>
  <c r="BN43" i="59"/>
  <c r="BB43" i="59"/>
  <c r="BO43" i="59"/>
  <c r="AN43" i="59"/>
  <c r="BC43" i="59"/>
  <c r="AM19" i="59"/>
  <c r="CA19" i="59"/>
  <c r="BN19" i="59"/>
  <c r="BO19" i="59"/>
  <c r="BQ19" i="59"/>
  <c r="BD19" i="59"/>
  <c r="BR19" i="59"/>
  <c r="BS19" i="59"/>
  <c r="BU19" i="59"/>
  <c r="BM19" i="59"/>
  <c r="AR19" i="59"/>
  <c r="BP19" i="59"/>
  <c r="AS19" i="59"/>
  <c r="AT19" i="59"/>
  <c r="AU19" i="59"/>
  <c r="BW19" i="59"/>
  <c r="BX19" i="59"/>
  <c r="BH19" i="59"/>
  <c r="AO19" i="59"/>
  <c r="AQ19" i="59"/>
  <c r="BY19" i="59"/>
  <c r="BI19" i="59"/>
  <c r="AP19" i="59"/>
  <c r="BZ19" i="59"/>
  <c r="BJ19" i="59"/>
  <c r="AZ19" i="59"/>
  <c r="BA19" i="59"/>
  <c r="BV19" i="59"/>
  <c r="BB19" i="59"/>
  <c r="BC19" i="59"/>
  <c r="BT19" i="59"/>
  <c r="BE19" i="59"/>
  <c r="BF19" i="59"/>
  <c r="AN19" i="59"/>
  <c r="BG19" i="59"/>
  <c r="AV19" i="59"/>
  <c r="BK19" i="59"/>
  <c r="AW19" i="59"/>
  <c r="BL19" i="59"/>
  <c r="AX19" i="59"/>
  <c r="AY19" i="59"/>
  <c r="BL29" i="59"/>
  <c r="BM29" i="59"/>
  <c r="BO29" i="59"/>
  <c r="BQ29" i="59"/>
  <c r="BP29" i="59"/>
  <c r="BR29" i="59"/>
  <c r="BS29" i="59"/>
  <c r="BT29" i="59"/>
  <c r="BK29" i="59"/>
  <c r="AR29" i="59"/>
  <c r="AS29" i="59"/>
  <c r="BU29" i="59"/>
  <c r="BN29" i="59"/>
  <c r="BV29" i="59"/>
  <c r="AT29" i="59"/>
  <c r="BW29" i="59"/>
  <c r="AU29" i="59"/>
  <c r="BX29" i="59"/>
  <c r="BY29" i="59"/>
  <c r="BD29" i="59"/>
  <c r="BA29" i="59"/>
  <c r="CA29" i="59"/>
  <c r="BF29" i="59"/>
  <c r="BZ29" i="59"/>
  <c r="BE29" i="59"/>
  <c r="BB29" i="59"/>
  <c r="AW29" i="59"/>
  <c r="BC29" i="59"/>
  <c r="AX29" i="59"/>
  <c r="AZ29" i="59"/>
  <c r="AY29" i="59"/>
  <c r="BG29" i="59"/>
  <c r="BH29" i="59"/>
  <c r="BI29" i="59"/>
  <c r="BJ29" i="59"/>
  <c r="AN29" i="59"/>
  <c r="AO29" i="59"/>
  <c r="AP29" i="59"/>
  <c r="AQ29" i="59"/>
  <c r="AV29" i="59"/>
  <c r="BV18" i="59"/>
  <c r="BK18" i="59"/>
  <c r="BW18" i="59"/>
  <c r="BL18" i="59"/>
  <c r="BX18" i="59"/>
  <c r="BY18" i="59"/>
  <c r="BN18" i="59"/>
  <c r="BZ18" i="59"/>
  <c r="BO18" i="59"/>
  <c r="CA18" i="59"/>
  <c r="BP18" i="59"/>
  <c r="BD18" i="59"/>
  <c r="AR18" i="59"/>
  <c r="BE18" i="59"/>
  <c r="AS18" i="59"/>
  <c r="BF18" i="59"/>
  <c r="AT18" i="59"/>
  <c r="BG18" i="59"/>
  <c r="AU18" i="59"/>
  <c r="BH18" i="59"/>
  <c r="BQ18" i="59"/>
  <c r="BI18" i="59"/>
  <c r="BR18" i="59"/>
  <c r="BS18" i="59"/>
  <c r="AO18" i="59"/>
  <c r="BT18" i="59"/>
  <c r="AP18" i="59"/>
  <c r="BU18" i="59"/>
  <c r="AQ18" i="59"/>
  <c r="AW18" i="59"/>
  <c r="AV18" i="59"/>
  <c r="AX18" i="59"/>
  <c r="AY18" i="59"/>
  <c r="AZ18" i="59"/>
  <c r="BJ18" i="59"/>
  <c r="BA18" i="59"/>
  <c r="BM18" i="59"/>
  <c r="BB18" i="59"/>
  <c r="BC18" i="59"/>
  <c r="AN18" i="59"/>
  <c r="CA35" i="59"/>
  <c r="BN35" i="59"/>
  <c r="BO35" i="59"/>
  <c r="BQ35" i="59"/>
  <c r="BD35" i="59"/>
  <c r="BZ35" i="59"/>
  <c r="BK35" i="59"/>
  <c r="AR35" i="59"/>
  <c r="BL35" i="59"/>
  <c r="AS35" i="59"/>
  <c r="BM35" i="59"/>
  <c r="AT35" i="59"/>
  <c r="BP35" i="59"/>
  <c r="AU35" i="59"/>
  <c r="BF35" i="59"/>
  <c r="AO35" i="59"/>
  <c r="BH35" i="59"/>
  <c r="BG35" i="59"/>
  <c r="AP35" i="59"/>
  <c r="BS35" i="59"/>
  <c r="AY35" i="59"/>
  <c r="BW35" i="59"/>
  <c r="BT35" i="59"/>
  <c r="AZ35" i="59"/>
  <c r="BX35" i="59"/>
  <c r="BU35" i="59"/>
  <c r="BA35" i="59"/>
  <c r="BV35" i="59"/>
  <c r="BB35" i="59"/>
  <c r="BC35" i="59"/>
  <c r="BY35" i="59"/>
  <c r="BE35" i="59"/>
  <c r="BI35" i="59"/>
  <c r="BR35" i="59"/>
  <c r="BJ35" i="59"/>
  <c r="AQ35" i="59"/>
  <c r="AW35" i="59"/>
  <c r="AX35" i="59"/>
  <c r="AV35" i="59"/>
  <c r="AN35" i="59"/>
  <c r="AJ17" i="59"/>
  <c r="BQ17" i="59"/>
  <c r="BH17" i="59"/>
  <c r="BR17" i="59"/>
  <c r="BI17" i="59"/>
  <c r="BS17" i="59"/>
  <c r="BT17" i="59"/>
  <c r="BK17" i="59"/>
  <c r="BU17" i="59"/>
  <c r="BL17" i="59"/>
  <c r="BV17" i="59"/>
  <c r="BM17" i="59"/>
  <c r="BW17" i="59"/>
  <c r="BN17" i="59"/>
  <c r="BX17" i="59"/>
  <c r="BY17" i="59"/>
  <c r="CA17" i="59"/>
  <c r="AR17" i="59"/>
  <c r="AS17" i="59"/>
  <c r="AT17" i="59"/>
  <c r="AU17" i="59"/>
  <c r="BZ17" i="59"/>
  <c r="BA17" i="59"/>
  <c r="BB17" i="59"/>
  <c r="BC17" i="59"/>
  <c r="BD17" i="59"/>
  <c r="BE17" i="59"/>
  <c r="BF17" i="59"/>
  <c r="BG17" i="59"/>
  <c r="BJ17" i="59"/>
  <c r="BO17" i="59"/>
  <c r="AN17" i="59"/>
  <c r="BP17" i="59"/>
  <c r="AO17" i="59"/>
  <c r="AP17" i="59"/>
  <c r="AQ17" i="59"/>
  <c r="AV17" i="59"/>
  <c r="AW17" i="59"/>
  <c r="AX17" i="59"/>
  <c r="AY17" i="59"/>
  <c r="AZ17" i="59"/>
  <c r="BE48" i="59"/>
  <c r="BQ48" i="59"/>
  <c r="BJ48" i="59"/>
  <c r="BR48" i="59"/>
  <c r="BF48" i="59"/>
  <c r="AR48" i="59"/>
  <c r="BG48" i="59"/>
  <c r="AS48" i="59"/>
  <c r="BS48" i="59"/>
  <c r="BH48" i="59"/>
  <c r="BT48" i="59"/>
  <c r="BI48" i="59"/>
  <c r="BU48" i="59"/>
  <c r="BK48" i="59"/>
  <c r="BV48" i="59"/>
  <c r="BL48" i="59"/>
  <c r="AP48" i="59"/>
  <c r="BW48" i="59"/>
  <c r="AQ48" i="59"/>
  <c r="BX48" i="59"/>
  <c r="BZ48" i="59"/>
  <c r="BD48" i="59"/>
  <c r="BB48" i="59"/>
  <c r="BP48" i="59"/>
  <c r="CA48" i="59"/>
  <c r="BM48" i="59"/>
  <c r="BC48" i="59"/>
  <c r="BN48" i="59"/>
  <c r="BO48" i="59"/>
  <c r="AN48" i="59"/>
  <c r="AO48" i="59"/>
  <c r="BY48" i="59"/>
  <c r="AV48" i="59"/>
  <c r="AY48" i="59"/>
  <c r="BA48" i="59"/>
  <c r="AW48" i="59"/>
  <c r="AX48" i="59"/>
  <c r="AZ48" i="59"/>
  <c r="AT48" i="59"/>
  <c r="AU48" i="59"/>
  <c r="AY4" i="59"/>
  <c r="BQ4" i="59"/>
  <c r="BR4" i="59"/>
  <c r="BS4" i="59"/>
  <c r="BD4" i="59"/>
  <c r="BT4" i="59"/>
  <c r="BE4" i="59"/>
  <c r="BU4" i="59"/>
  <c r="BF4" i="59"/>
  <c r="AN4" i="59"/>
  <c r="BV4" i="59"/>
  <c r="BG4" i="59"/>
  <c r="BW4" i="59"/>
  <c r="BX4" i="59"/>
  <c r="BY4" i="59"/>
  <c r="BZ4" i="59"/>
  <c r="CA4" i="59"/>
  <c r="BH4" i="59"/>
  <c r="AQ4" i="59"/>
  <c r="BI4" i="59"/>
  <c r="AR4" i="59"/>
  <c r="BJ4" i="59"/>
  <c r="AS4" i="59"/>
  <c r="BK4" i="59"/>
  <c r="AT4" i="59"/>
  <c r="BL4" i="59"/>
  <c r="AU4" i="59"/>
  <c r="BM4" i="59"/>
  <c r="AV4" i="59"/>
  <c r="AO4" i="59"/>
  <c r="BP4" i="59"/>
  <c r="AP4" i="59"/>
  <c r="AW4" i="59"/>
  <c r="AX4" i="59"/>
  <c r="AZ4" i="59"/>
  <c r="BA4" i="59"/>
  <c r="BN4" i="59"/>
  <c r="BB4" i="59"/>
  <c r="BO4" i="59"/>
  <c r="BC4" i="59"/>
  <c r="BZ38" i="59"/>
  <c r="BG38" i="59"/>
  <c r="CA38" i="59"/>
  <c r="BH38" i="59"/>
  <c r="BJ38" i="59"/>
  <c r="BK38" i="59"/>
  <c r="BL38" i="59"/>
  <c r="BM38" i="59"/>
  <c r="BU38" i="59"/>
  <c r="AR38" i="59"/>
  <c r="BV38" i="59"/>
  <c r="AS38" i="59"/>
  <c r="BW38" i="59"/>
  <c r="AT38" i="59"/>
  <c r="BX38" i="59"/>
  <c r="AU38" i="59"/>
  <c r="BY38" i="59"/>
  <c r="BD38" i="59"/>
  <c r="BE38" i="59"/>
  <c r="BI38" i="59"/>
  <c r="BN38" i="59"/>
  <c r="BO38" i="59"/>
  <c r="AY38" i="59"/>
  <c r="AZ38" i="59"/>
  <c r="BA38" i="59"/>
  <c r="BC38" i="59"/>
  <c r="BB38" i="59"/>
  <c r="AN38" i="59"/>
  <c r="BQ38" i="59"/>
  <c r="BF38" i="59"/>
  <c r="BR38" i="59"/>
  <c r="BP38" i="59"/>
  <c r="BS38" i="59"/>
  <c r="BT38" i="59"/>
  <c r="AX38" i="59"/>
  <c r="AP38" i="59"/>
  <c r="AQ38" i="59"/>
  <c r="AV38" i="59"/>
  <c r="AO38" i="59"/>
  <c r="AW38" i="59"/>
  <c r="BJ39" i="59"/>
  <c r="BK39" i="59"/>
  <c r="BR39" i="59"/>
  <c r="BM39" i="59"/>
  <c r="BS39" i="59"/>
  <c r="BN39" i="59"/>
  <c r="BT39" i="59"/>
  <c r="BO39" i="59"/>
  <c r="BU39" i="59"/>
  <c r="BI39" i="59"/>
  <c r="AR39" i="59"/>
  <c r="AS39" i="59"/>
  <c r="BL39" i="59"/>
  <c r="BP39" i="59"/>
  <c r="AT39" i="59"/>
  <c r="AU39" i="59"/>
  <c r="BQ39" i="59"/>
  <c r="AO39" i="59"/>
  <c r="AP39" i="59"/>
  <c r="BX39" i="59"/>
  <c r="BH39" i="59"/>
  <c r="BY39" i="59"/>
  <c r="BZ39" i="59"/>
  <c r="AN39" i="59"/>
  <c r="CA39" i="59"/>
  <c r="AQ39" i="59"/>
  <c r="AV39" i="59"/>
  <c r="AX39" i="59"/>
  <c r="BD39" i="59"/>
  <c r="BE39" i="59"/>
  <c r="BV39" i="59"/>
  <c r="BF39" i="59"/>
  <c r="BW39" i="59"/>
  <c r="BG39" i="59"/>
  <c r="AY39" i="59"/>
  <c r="BA39" i="59"/>
  <c r="BC39" i="59"/>
  <c r="AW39" i="59"/>
  <c r="AZ39" i="59"/>
  <c r="BB39" i="59"/>
  <c r="BW15" i="59"/>
  <c r="AY15" i="59"/>
  <c r="BX15" i="59"/>
  <c r="BY15" i="59"/>
  <c r="BZ15" i="59"/>
  <c r="BE15" i="59"/>
  <c r="CA15" i="59"/>
  <c r="BF15" i="59"/>
  <c r="BG15" i="59"/>
  <c r="BH15" i="59"/>
  <c r="BQ15" i="59"/>
  <c r="BR15" i="59"/>
  <c r="BO15" i="59"/>
  <c r="AQ15" i="59"/>
  <c r="BP15" i="59"/>
  <c r="AR15" i="59"/>
  <c r="AS15" i="59"/>
  <c r="AT15" i="59"/>
  <c r="BN15" i="59"/>
  <c r="AN15" i="59"/>
  <c r="AO15" i="59"/>
  <c r="AP15" i="59"/>
  <c r="BS15" i="59"/>
  <c r="BT15" i="59"/>
  <c r="BU15" i="59"/>
  <c r="BV15" i="59"/>
  <c r="AU15" i="59"/>
  <c r="AV15" i="59"/>
  <c r="AW15" i="59"/>
  <c r="AX15" i="59"/>
  <c r="AZ15" i="59"/>
  <c r="BD15" i="59"/>
  <c r="BA15" i="59"/>
  <c r="BI15" i="59"/>
  <c r="BB15" i="59"/>
  <c r="BJ15" i="59"/>
  <c r="BC15" i="59"/>
  <c r="BK15" i="59"/>
  <c r="BL15" i="59"/>
  <c r="BM15" i="59"/>
  <c r="BS27" i="59"/>
  <c r="BF27" i="59"/>
  <c r="BT27" i="59"/>
  <c r="BG27" i="59"/>
  <c r="BU27" i="59"/>
  <c r="BV27" i="59"/>
  <c r="BI27" i="59"/>
  <c r="BW27" i="59"/>
  <c r="BJ27" i="59"/>
  <c r="BX27" i="59"/>
  <c r="BK27" i="59"/>
  <c r="BY27" i="59"/>
  <c r="BL27" i="59"/>
  <c r="BO27" i="59"/>
  <c r="AR27" i="59"/>
  <c r="BP27" i="59"/>
  <c r="AS27" i="59"/>
  <c r="AT27" i="59"/>
  <c r="AU27" i="59"/>
  <c r="BQ27" i="59"/>
  <c r="BR27" i="59"/>
  <c r="AO27" i="59"/>
  <c r="AQ27" i="59"/>
  <c r="AP27" i="59"/>
  <c r="BN27" i="59"/>
  <c r="BB27" i="59"/>
  <c r="BC27" i="59"/>
  <c r="BZ27" i="59"/>
  <c r="CA27" i="59"/>
  <c r="AN27" i="59"/>
  <c r="AV27" i="59"/>
  <c r="AW27" i="59"/>
  <c r="BD27" i="59"/>
  <c r="AX27" i="59"/>
  <c r="BE27" i="59"/>
  <c r="AY27" i="59"/>
  <c r="BH27" i="59"/>
  <c r="AZ27" i="59"/>
  <c r="BM27" i="59"/>
  <c r="BA27" i="59"/>
  <c r="AG12" i="59"/>
  <c r="BX12" i="59"/>
  <c r="BI12" i="59"/>
  <c r="AY12" i="59"/>
  <c r="BY12" i="59"/>
  <c r="BJ12" i="59"/>
  <c r="BZ12" i="59"/>
  <c r="CA12" i="59"/>
  <c r="BL12" i="59"/>
  <c r="BM12" i="59"/>
  <c r="BN12" i="59"/>
  <c r="BO12" i="59"/>
  <c r="BQ12" i="59"/>
  <c r="BR12" i="59"/>
  <c r="BS12" i="59"/>
  <c r="BT12" i="59"/>
  <c r="BW12" i="59"/>
  <c r="BD12" i="59"/>
  <c r="AN12" i="59"/>
  <c r="BE12" i="59"/>
  <c r="AO12" i="59"/>
  <c r="BF12" i="59"/>
  <c r="AP12" i="59"/>
  <c r="BG12" i="59"/>
  <c r="AQ12" i="59"/>
  <c r="BH12" i="59"/>
  <c r="BK12" i="59"/>
  <c r="BU12" i="59"/>
  <c r="BV12" i="59"/>
  <c r="AS12" i="59"/>
  <c r="AT12" i="59"/>
  <c r="AU12" i="59"/>
  <c r="BP12" i="59"/>
  <c r="BB12" i="59"/>
  <c r="BC12" i="59"/>
  <c r="AR12" i="59"/>
  <c r="AV12" i="59"/>
  <c r="AW12" i="59"/>
  <c r="AX12" i="59"/>
  <c r="AZ12" i="59"/>
  <c r="BA12" i="59"/>
  <c r="BU37" i="59"/>
  <c r="BD37" i="59"/>
  <c r="BV37" i="59"/>
  <c r="BE37" i="59"/>
  <c r="BX37" i="59"/>
  <c r="BG37" i="59"/>
  <c r="BY37" i="59"/>
  <c r="BH37" i="59"/>
  <c r="BZ37" i="59"/>
  <c r="BI37" i="59"/>
  <c r="CA37" i="59"/>
  <c r="BJ37" i="59"/>
  <c r="BM37" i="59"/>
  <c r="AR37" i="59"/>
  <c r="AS37" i="59"/>
  <c r="BN37" i="59"/>
  <c r="BO37" i="59"/>
  <c r="AT37" i="59"/>
  <c r="BP37" i="59"/>
  <c r="AU37" i="59"/>
  <c r="BQ37" i="59"/>
  <c r="BA37" i="59"/>
  <c r="BS37" i="59"/>
  <c r="BR37" i="59"/>
  <c r="BB37" i="59"/>
  <c r="AO37" i="59"/>
  <c r="AW37" i="59"/>
  <c r="AX37" i="59"/>
  <c r="AP37" i="59"/>
  <c r="AV37" i="59"/>
  <c r="AQ37" i="59"/>
  <c r="AY37" i="59"/>
  <c r="AZ37" i="59"/>
  <c r="BF37" i="59"/>
  <c r="BT37" i="59"/>
  <c r="BK37" i="59"/>
  <c r="BW37" i="59"/>
  <c r="BL37" i="59"/>
  <c r="AN37" i="59"/>
  <c r="BC37" i="59"/>
  <c r="BQ42" i="59"/>
  <c r="BR42" i="59"/>
  <c r="BS42" i="59"/>
  <c r="BH42" i="59"/>
  <c r="BT42" i="59"/>
  <c r="CA42" i="59"/>
  <c r="BK42" i="59"/>
  <c r="AR42" i="59"/>
  <c r="AS42" i="59"/>
  <c r="BL42" i="59"/>
  <c r="BM42" i="59"/>
  <c r="AT42" i="59"/>
  <c r="BN42" i="59"/>
  <c r="AU42" i="59"/>
  <c r="BO42" i="59"/>
  <c r="BP42" i="59"/>
  <c r="BI42" i="59"/>
  <c r="BJ42" i="59"/>
  <c r="AN42" i="59"/>
  <c r="AQ42" i="59"/>
  <c r="AV42" i="59"/>
  <c r="AO42" i="59"/>
  <c r="AP42" i="59"/>
  <c r="BU42" i="59"/>
  <c r="AX42" i="59"/>
  <c r="BV42" i="59"/>
  <c r="BW42" i="59"/>
  <c r="BX42" i="59"/>
  <c r="BD42" i="59"/>
  <c r="BY42" i="59"/>
  <c r="BE42" i="59"/>
  <c r="BZ42" i="59"/>
  <c r="BF42" i="59"/>
  <c r="BG42" i="59"/>
  <c r="AY42" i="59"/>
  <c r="BB42" i="59"/>
  <c r="AZ42" i="59"/>
  <c r="BA42" i="59"/>
  <c r="BC42" i="59"/>
  <c r="AW42" i="59"/>
  <c r="BW47" i="59"/>
  <c r="BX47" i="59"/>
  <c r="BZ47" i="59"/>
  <c r="CA47" i="59"/>
  <c r="BG47" i="59"/>
  <c r="BV47" i="59"/>
  <c r="AR47" i="59"/>
  <c r="AS47" i="59"/>
  <c r="BY47" i="59"/>
  <c r="BD47" i="59"/>
  <c r="AU47" i="59"/>
  <c r="BE47" i="59"/>
  <c r="BF47" i="59"/>
  <c r="BU47" i="59"/>
  <c r="BM47" i="59"/>
  <c r="BN47" i="59"/>
  <c r="AN47" i="59"/>
  <c r="BO47" i="59"/>
  <c r="AX47" i="59"/>
  <c r="BC47" i="59"/>
  <c r="AY47" i="59"/>
  <c r="AZ47" i="59"/>
  <c r="BA47" i="59"/>
  <c r="BB47" i="59"/>
  <c r="BH47" i="59"/>
  <c r="BQ47" i="59"/>
  <c r="BI47" i="59"/>
  <c r="BR47" i="59"/>
  <c r="BJ47" i="59"/>
  <c r="BS47" i="59"/>
  <c r="BK47" i="59"/>
  <c r="BT47" i="59"/>
  <c r="BL47" i="59"/>
  <c r="BP47" i="59"/>
  <c r="AP47" i="59"/>
  <c r="AO47" i="59"/>
  <c r="AQ47" i="59"/>
  <c r="AT47" i="59"/>
  <c r="AV47" i="59"/>
  <c r="AW47" i="59"/>
  <c r="BE32" i="59"/>
  <c r="BF32" i="59"/>
  <c r="BH32" i="59"/>
  <c r="BI32" i="59"/>
  <c r="BQ32" i="59"/>
  <c r="BJ32" i="59"/>
  <c r="BR32" i="59"/>
  <c r="BK32" i="59"/>
  <c r="AR32" i="59"/>
  <c r="AS32" i="59"/>
  <c r="AT32" i="59"/>
  <c r="AU32" i="59"/>
  <c r="BS32" i="59"/>
  <c r="BD32" i="59"/>
  <c r="BT32" i="59"/>
  <c r="BG32" i="59"/>
  <c r="BZ32" i="59"/>
  <c r="AW32" i="59"/>
  <c r="CA32" i="59"/>
  <c r="BL32" i="59"/>
  <c r="AX32" i="59"/>
  <c r="BM32" i="59"/>
  <c r="AY32" i="59"/>
  <c r="BN32" i="59"/>
  <c r="AZ32" i="59"/>
  <c r="BB32" i="59"/>
  <c r="BO32" i="59"/>
  <c r="BA32" i="59"/>
  <c r="BP32" i="59"/>
  <c r="BC32" i="59"/>
  <c r="BU32" i="59"/>
  <c r="BV32" i="59"/>
  <c r="BW32" i="59"/>
  <c r="BX32" i="59"/>
  <c r="BY32" i="59"/>
  <c r="AN32" i="59"/>
  <c r="AO32" i="59"/>
  <c r="AP32" i="59"/>
  <c r="AV32" i="59"/>
  <c r="AQ32" i="59"/>
  <c r="BT40" i="59"/>
  <c r="BM40" i="59"/>
  <c r="BU40" i="59"/>
  <c r="BW40" i="59"/>
  <c r="BX40" i="59"/>
  <c r="BY40" i="59"/>
  <c r="BZ40" i="59"/>
  <c r="CA40" i="59"/>
  <c r="AR40" i="59"/>
  <c r="AS40" i="59"/>
  <c r="AT40" i="59"/>
  <c r="BD40" i="59"/>
  <c r="AU40" i="59"/>
  <c r="BE40" i="59"/>
  <c r="BF40" i="59"/>
  <c r="BR40" i="59"/>
  <c r="BO40" i="59"/>
  <c r="AW40" i="59"/>
  <c r="BS40" i="59"/>
  <c r="BP40" i="59"/>
  <c r="AX40" i="59"/>
  <c r="BV40" i="59"/>
  <c r="AO40" i="59"/>
  <c r="BG40" i="59"/>
  <c r="AP40" i="59"/>
  <c r="BJ40" i="59"/>
  <c r="AY40" i="59"/>
  <c r="AZ40" i="59"/>
  <c r="BH40" i="59"/>
  <c r="AQ40" i="59"/>
  <c r="AV40" i="59"/>
  <c r="BK40" i="59"/>
  <c r="BI40" i="59"/>
  <c r="BQ40" i="59"/>
  <c r="BB40" i="59"/>
  <c r="BA40" i="59"/>
  <c r="BL40" i="59"/>
  <c r="BN40" i="59"/>
  <c r="AN40" i="59"/>
  <c r="BC40" i="59"/>
  <c r="BJ23" i="59"/>
  <c r="BK23" i="59"/>
  <c r="BQ23" i="59"/>
  <c r="BR23" i="59"/>
  <c r="BM23" i="59"/>
  <c r="BS23" i="59"/>
  <c r="BN23" i="59"/>
  <c r="BT23" i="59"/>
  <c r="BO23" i="59"/>
  <c r="BU23" i="59"/>
  <c r="BP23" i="59"/>
  <c r="BY23" i="59"/>
  <c r="BX23" i="59"/>
  <c r="AR23" i="59"/>
  <c r="BZ23" i="59"/>
  <c r="AS23" i="59"/>
  <c r="CA23" i="59"/>
  <c r="AT23" i="59"/>
  <c r="AU23" i="59"/>
  <c r="AO23" i="59"/>
  <c r="BD23" i="59"/>
  <c r="AP23" i="59"/>
  <c r="AQ23" i="59"/>
  <c r="AW23" i="59"/>
  <c r="AV23" i="59"/>
  <c r="AN23" i="59"/>
  <c r="AX23" i="59"/>
  <c r="AY23" i="59"/>
  <c r="AZ23" i="59"/>
  <c r="BB23" i="59"/>
  <c r="BE23" i="59"/>
  <c r="BC23" i="59"/>
  <c r="BF23" i="59"/>
  <c r="BV23" i="59"/>
  <c r="BG23" i="59"/>
  <c r="BW23" i="59"/>
  <c r="BH23" i="59"/>
  <c r="BI23" i="59"/>
  <c r="BL23" i="59"/>
  <c r="BA23" i="59"/>
  <c r="BT24" i="59"/>
  <c r="BM24" i="59"/>
  <c r="BU24" i="59"/>
  <c r="BN24" i="59"/>
  <c r="BV24" i="59"/>
  <c r="BW24" i="59"/>
  <c r="BP24" i="59"/>
  <c r="BX24" i="59"/>
  <c r="BY24" i="59"/>
  <c r="BZ24" i="59"/>
  <c r="BD24" i="59"/>
  <c r="AR24" i="59"/>
  <c r="BE24" i="59"/>
  <c r="AS24" i="59"/>
  <c r="BF24" i="59"/>
  <c r="AT24" i="59"/>
  <c r="BQ24" i="59"/>
  <c r="BG24" i="59"/>
  <c r="AU24" i="59"/>
  <c r="BR24" i="59"/>
  <c r="BH24" i="59"/>
  <c r="BS24" i="59"/>
  <c r="BI24" i="59"/>
  <c r="AW24" i="59"/>
  <c r="AY24" i="59"/>
  <c r="AX24" i="59"/>
  <c r="BJ24" i="59"/>
  <c r="AZ24" i="59"/>
  <c r="BK24" i="59"/>
  <c r="BA24" i="59"/>
  <c r="BL24" i="59"/>
  <c r="BB24" i="59"/>
  <c r="BO24" i="59"/>
  <c r="BC24" i="59"/>
  <c r="AN24" i="59"/>
  <c r="AO24" i="59"/>
  <c r="AP24" i="59"/>
  <c r="CA24" i="59"/>
  <c r="AQ24" i="59"/>
  <c r="AV24" i="59"/>
  <c r="AB36" i="59"/>
  <c r="AC36" i="59" s="1"/>
  <c r="AK36" i="59" s="1"/>
  <c r="BL45" i="59"/>
  <c r="BQ45" i="59"/>
  <c r="BR45" i="59"/>
  <c r="BS45" i="59"/>
  <c r="BV45" i="59"/>
  <c r="BH45" i="59"/>
  <c r="AR45" i="59"/>
  <c r="AS45" i="59"/>
  <c r="BW45" i="59"/>
  <c r="BI45" i="59"/>
  <c r="BX45" i="59"/>
  <c r="BJ45" i="59"/>
  <c r="BY45" i="59"/>
  <c r="BK45" i="59"/>
  <c r="AU45" i="59"/>
  <c r="BZ45" i="59"/>
  <c r="BM45" i="59"/>
  <c r="CA45" i="59"/>
  <c r="BN45" i="59"/>
  <c r="BG45" i="59"/>
  <c r="AZ45" i="59"/>
  <c r="BP45" i="59"/>
  <c r="BO45" i="59"/>
  <c r="BA45" i="59"/>
  <c r="BE45" i="59"/>
  <c r="BU45" i="59"/>
  <c r="BF45" i="59"/>
  <c r="AT45" i="59"/>
  <c r="AN45" i="59"/>
  <c r="AO45" i="59"/>
  <c r="AP45" i="59"/>
  <c r="BT45" i="59"/>
  <c r="AQ45" i="59"/>
  <c r="BD45" i="59"/>
  <c r="AX45" i="59"/>
  <c r="BB45" i="59"/>
  <c r="AV45" i="59"/>
  <c r="AY45" i="59"/>
  <c r="BC45" i="59"/>
  <c r="AW45" i="59"/>
  <c r="AH12" i="59"/>
  <c r="AM12" i="59"/>
  <c r="AI12" i="59"/>
  <c r="AD12" i="59"/>
  <c r="AL19" i="59"/>
  <c r="AM17" i="59"/>
  <c r="AF17" i="59"/>
  <c r="AE12" i="59"/>
  <c r="AI17" i="59"/>
  <c r="AG17" i="59"/>
  <c r="AH17" i="59"/>
  <c r="AD17" i="59"/>
  <c r="AK19" i="59"/>
  <c r="AC5" i="59"/>
  <c r="AB6" i="59"/>
  <c r="AD46" i="59"/>
  <c r="AM46" i="59"/>
  <c r="AL46" i="59"/>
  <c r="AK46" i="59"/>
  <c r="AJ46" i="59"/>
  <c r="AI46" i="59"/>
  <c r="AH46" i="59"/>
  <c r="AG46" i="59"/>
  <c r="AF46" i="59"/>
  <c r="AE46" i="59"/>
  <c r="AL26" i="59"/>
  <c r="AF26" i="59"/>
  <c r="AK26" i="59"/>
  <c r="AJ26" i="59"/>
  <c r="AI26" i="59"/>
  <c r="AH26" i="59"/>
  <c r="AG26" i="59"/>
  <c r="AE26" i="59"/>
  <c r="AD26" i="59"/>
  <c r="AM26" i="59"/>
  <c r="AD38" i="59"/>
  <c r="AM38" i="59"/>
  <c r="AL38" i="59"/>
  <c r="AK38" i="59"/>
  <c r="AJ38" i="59"/>
  <c r="AI38" i="59"/>
  <c r="AH38" i="59"/>
  <c r="AG38" i="59"/>
  <c r="AF38" i="59"/>
  <c r="AE38" i="59"/>
  <c r="AH24" i="59"/>
  <c r="AG24" i="59"/>
  <c r="AF24" i="59"/>
  <c r="AE24" i="59"/>
  <c r="AD24" i="59"/>
  <c r="AM24" i="59"/>
  <c r="AL24" i="59"/>
  <c r="AK24" i="59"/>
  <c r="AJ24" i="59"/>
  <c r="AI24" i="59"/>
  <c r="AL18" i="59"/>
  <c r="AK18" i="59"/>
  <c r="AJ18" i="59"/>
  <c r="AI18" i="59"/>
  <c r="AH18" i="59"/>
  <c r="AF18" i="59"/>
  <c r="AG18" i="59"/>
  <c r="AE18" i="59"/>
  <c r="AD18" i="59"/>
  <c r="AM18" i="59"/>
  <c r="AD30" i="59"/>
  <c r="AM30" i="59"/>
  <c r="AL30" i="59"/>
  <c r="AK30" i="59"/>
  <c r="AJ30" i="59"/>
  <c r="AI30" i="59"/>
  <c r="AH30" i="59"/>
  <c r="AG30" i="59"/>
  <c r="AF30" i="59"/>
  <c r="AE30" i="59"/>
  <c r="AD22" i="59"/>
  <c r="AM22" i="59"/>
  <c r="AL22" i="59"/>
  <c r="AK22" i="59"/>
  <c r="AJ22" i="59"/>
  <c r="AI22" i="59"/>
  <c r="AH22" i="59"/>
  <c r="AG22" i="59"/>
  <c r="AF22" i="59"/>
  <c r="AE22" i="59"/>
  <c r="AH48" i="59"/>
  <c r="AG48" i="59"/>
  <c r="AF48" i="59"/>
  <c r="AE48" i="59"/>
  <c r="AD48" i="59"/>
  <c r="AM48" i="59"/>
  <c r="AL48" i="59"/>
  <c r="AK48" i="59"/>
  <c r="AJ48" i="59"/>
  <c r="AI48" i="59"/>
  <c r="AM51" i="59"/>
  <c r="AL51" i="59"/>
  <c r="AK51" i="59"/>
  <c r="AJ51" i="59"/>
  <c r="AI51" i="59"/>
  <c r="AH51" i="59"/>
  <c r="AG51" i="59"/>
  <c r="AF51" i="59"/>
  <c r="AE51" i="59"/>
  <c r="AD51" i="59"/>
  <c r="AD14" i="59"/>
  <c r="AL14" i="59"/>
  <c r="AK14" i="59"/>
  <c r="AM14" i="59"/>
  <c r="AJ14" i="59"/>
  <c r="AI14" i="59"/>
  <c r="AH14" i="59"/>
  <c r="AG14" i="59"/>
  <c r="AF14" i="59"/>
  <c r="AE14" i="59"/>
  <c r="AH40" i="59"/>
  <c r="AG40" i="59"/>
  <c r="AF40" i="59"/>
  <c r="AE40" i="59"/>
  <c r="AD40" i="59"/>
  <c r="AM40" i="59"/>
  <c r="AL40" i="59"/>
  <c r="AK40" i="59"/>
  <c r="AJ40" i="59"/>
  <c r="AI40" i="59"/>
  <c r="AM43" i="59"/>
  <c r="AL43" i="59"/>
  <c r="AK43" i="59"/>
  <c r="AJ43" i="59"/>
  <c r="AI43" i="59"/>
  <c r="AH43" i="59"/>
  <c r="AG43" i="59"/>
  <c r="AF43" i="59"/>
  <c r="AE43" i="59"/>
  <c r="AD43" i="59"/>
  <c r="AH16" i="59"/>
  <c r="AG16" i="59"/>
  <c r="AF16" i="59"/>
  <c r="AE16" i="59"/>
  <c r="AD16" i="59"/>
  <c r="AM16" i="59"/>
  <c r="AL16" i="59"/>
  <c r="AK16" i="59"/>
  <c r="AJ16" i="59"/>
  <c r="AI16" i="59"/>
  <c r="AH35" i="59"/>
  <c r="AM35" i="59"/>
  <c r="AL35" i="59"/>
  <c r="AK35" i="59"/>
  <c r="AJ35" i="59"/>
  <c r="AI35" i="59"/>
  <c r="AG35" i="59"/>
  <c r="AF35" i="59"/>
  <c r="AE35" i="59"/>
  <c r="AD35" i="59"/>
  <c r="AF47" i="59"/>
  <c r="AE47" i="59"/>
  <c r="AD47" i="59"/>
  <c r="AM47" i="59"/>
  <c r="AL47" i="59"/>
  <c r="AK47" i="59"/>
  <c r="AJ47" i="59"/>
  <c r="AI47" i="59"/>
  <c r="AH47" i="59"/>
  <c r="AG47" i="59"/>
  <c r="AI4" i="59"/>
  <c r="AH4" i="59"/>
  <c r="AG4" i="59"/>
  <c r="AL4" i="59"/>
  <c r="AJ4" i="59"/>
  <c r="AF4" i="59"/>
  <c r="AE4" i="59"/>
  <c r="AD4" i="59"/>
  <c r="AM4" i="59"/>
  <c r="AK4" i="59"/>
  <c r="AM27" i="59"/>
  <c r="AL27" i="59"/>
  <c r="AK27" i="59"/>
  <c r="AJ27" i="59"/>
  <c r="AI27" i="59"/>
  <c r="AH27" i="59"/>
  <c r="AG27" i="59"/>
  <c r="AF27" i="59"/>
  <c r="AE27" i="59"/>
  <c r="AD27" i="59"/>
  <c r="AF39" i="59"/>
  <c r="AE39" i="59"/>
  <c r="AD39" i="59"/>
  <c r="AM39" i="59"/>
  <c r="AL39" i="59"/>
  <c r="AK39" i="59"/>
  <c r="AJ39" i="59"/>
  <c r="AI39" i="59"/>
  <c r="AH39" i="59"/>
  <c r="AG39" i="59"/>
  <c r="AM44" i="59"/>
  <c r="AL44" i="59"/>
  <c r="AK44" i="59"/>
  <c r="AJ44" i="59"/>
  <c r="AI44" i="59"/>
  <c r="AH44" i="59"/>
  <c r="AG44" i="59"/>
  <c r="AF44" i="59"/>
  <c r="AE44" i="59"/>
  <c r="AD44" i="59"/>
  <c r="AF31" i="59"/>
  <c r="AE31" i="59"/>
  <c r="AD31" i="59"/>
  <c r="AM31" i="59"/>
  <c r="AL31" i="59"/>
  <c r="AK31" i="59"/>
  <c r="AJ31" i="59"/>
  <c r="AI31" i="59"/>
  <c r="AH31" i="59"/>
  <c r="AG31" i="59"/>
  <c r="AJ49" i="59"/>
  <c r="AI49" i="59"/>
  <c r="AH49" i="59"/>
  <c r="AG49" i="59"/>
  <c r="AF49" i="59"/>
  <c r="AE49" i="59"/>
  <c r="AD49" i="59"/>
  <c r="AM49" i="59"/>
  <c r="AL49" i="59"/>
  <c r="AK49" i="59"/>
  <c r="AF23" i="59"/>
  <c r="AE23" i="59"/>
  <c r="AD23" i="59"/>
  <c r="AM23" i="59"/>
  <c r="AL23" i="59"/>
  <c r="AK23" i="59"/>
  <c r="AJ23" i="59"/>
  <c r="AI23" i="59"/>
  <c r="AH23" i="59"/>
  <c r="AG23" i="59"/>
  <c r="AB41" i="59"/>
  <c r="AC41" i="59" s="1"/>
  <c r="AJ28" i="59"/>
  <c r="AM28" i="59"/>
  <c r="AL28" i="59"/>
  <c r="AK28" i="59"/>
  <c r="AI28" i="59"/>
  <c r="AH28" i="59"/>
  <c r="AG28" i="59"/>
  <c r="AF28" i="59"/>
  <c r="AE28" i="59"/>
  <c r="AD28" i="59"/>
  <c r="AF15" i="59"/>
  <c r="AE15" i="59"/>
  <c r="AD15" i="59"/>
  <c r="AM15" i="59"/>
  <c r="AL15" i="59"/>
  <c r="AK15" i="59"/>
  <c r="AJ15" i="59"/>
  <c r="AI15" i="59"/>
  <c r="AH15" i="59"/>
  <c r="AG15" i="59"/>
  <c r="AB33" i="59"/>
  <c r="AC33" i="59" s="1"/>
  <c r="AB25" i="59"/>
  <c r="AC25" i="59" s="1"/>
  <c r="AM37" i="59"/>
  <c r="AL37" i="59"/>
  <c r="AK37" i="59"/>
  <c r="AJ37" i="59"/>
  <c r="AI37" i="59"/>
  <c r="AH37" i="59"/>
  <c r="AG37" i="59"/>
  <c r="AF37" i="59"/>
  <c r="AE37" i="59"/>
  <c r="AD37" i="59"/>
  <c r="AH32" i="59"/>
  <c r="AG32" i="59"/>
  <c r="AF32" i="59"/>
  <c r="AE32" i="59"/>
  <c r="AD32" i="59"/>
  <c r="AM32" i="59"/>
  <c r="AL32" i="59"/>
  <c r="AK32" i="59"/>
  <c r="AJ32" i="59"/>
  <c r="AI32" i="59"/>
  <c r="AL29" i="59"/>
  <c r="AM29" i="59"/>
  <c r="AK29" i="59"/>
  <c r="AJ29" i="59"/>
  <c r="AI29" i="59"/>
  <c r="AH29" i="59"/>
  <c r="AG29" i="59"/>
  <c r="AF29" i="59"/>
  <c r="AE29" i="59"/>
  <c r="AD29" i="59"/>
  <c r="AL50" i="59"/>
  <c r="AK50" i="59"/>
  <c r="AJ50" i="59"/>
  <c r="AI50" i="59"/>
  <c r="AH50" i="59"/>
  <c r="AG50" i="59"/>
  <c r="AF50" i="59"/>
  <c r="AE50" i="59"/>
  <c r="AD50" i="59"/>
  <c r="AM50" i="59"/>
  <c r="AL21" i="59"/>
  <c r="AM21" i="59"/>
  <c r="AK21" i="59"/>
  <c r="AJ21" i="59"/>
  <c r="AI21" i="59"/>
  <c r="AH21" i="59"/>
  <c r="AG21" i="59"/>
  <c r="AF21" i="59"/>
  <c r="AE21" i="59"/>
  <c r="AD21" i="59"/>
  <c r="AL42" i="59"/>
  <c r="AK42" i="59"/>
  <c r="AJ42" i="59"/>
  <c r="AI42" i="59"/>
  <c r="AH42" i="59"/>
  <c r="AG42" i="59"/>
  <c r="AF42" i="59"/>
  <c r="AE42" i="59"/>
  <c r="AD42" i="59"/>
  <c r="AM42" i="59"/>
  <c r="AL13" i="59"/>
  <c r="AF13" i="59"/>
  <c r="AM13" i="59"/>
  <c r="AK13" i="59"/>
  <c r="AJ13" i="59"/>
  <c r="AI13" i="59"/>
  <c r="AH13" i="59"/>
  <c r="AG13" i="59"/>
  <c r="AE13" i="59"/>
  <c r="AD13" i="59"/>
  <c r="AL34" i="59"/>
  <c r="AK34" i="59"/>
  <c r="AJ34" i="59"/>
  <c r="AI34" i="59"/>
  <c r="AH34" i="59"/>
  <c r="AG34" i="59"/>
  <c r="AF34" i="59"/>
  <c r="AE34" i="59"/>
  <c r="AD34" i="59"/>
  <c r="AM34" i="59"/>
  <c r="AJ20" i="59"/>
  <c r="AM20" i="59"/>
  <c r="AL20" i="59"/>
  <c r="AK20" i="59"/>
  <c r="AI20" i="59"/>
  <c r="AH20" i="59"/>
  <c r="AG20" i="59"/>
  <c r="AF20" i="59"/>
  <c r="AE20" i="59"/>
  <c r="AD20" i="59"/>
  <c r="J13" i="59"/>
  <c r="BD28" i="59" l="1"/>
  <c r="AS28" i="59"/>
  <c r="AR28" i="59"/>
  <c r="BO28" i="59"/>
  <c r="BN28" i="59"/>
  <c r="BH28" i="59"/>
  <c r="CN21" i="14"/>
  <c r="P15" i="66"/>
  <c r="R15" i="66" s="1"/>
  <c r="J15" i="66"/>
  <c r="T16" i="66" s="1"/>
  <c r="U16" i="66" s="1"/>
  <c r="BM28" i="59"/>
  <c r="BL28" i="59"/>
  <c r="BB28" i="59"/>
  <c r="BA28" i="59"/>
  <c r="AZ28" i="59"/>
  <c r="BQ28" i="59"/>
  <c r="AQ28" i="59"/>
  <c r="AP28" i="59"/>
  <c r="AO28" i="59"/>
  <c r="BP28" i="59"/>
  <c r="BY28" i="59"/>
  <c r="AV28" i="59"/>
  <c r="BK28" i="59"/>
  <c r="AW28" i="59"/>
  <c r="BW28" i="59"/>
  <c r="BF28" i="59"/>
  <c r="BV28" i="59"/>
  <c r="AU28" i="59"/>
  <c r="BU28" i="59"/>
  <c r="BE28" i="59"/>
  <c r="BT28" i="59"/>
  <c r="AT28" i="59"/>
  <c r="AN28" i="59"/>
  <c r="BC28" i="59"/>
  <c r="AY28" i="59"/>
  <c r="CA28" i="59"/>
  <c r="AX28" i="59"/>
  <c r="BJ28" i="59"/>
  <c r="BS28" i="59"/>
  <c r="BZ28" i="59"/>
  <c r="BI28" i="59"/>
  <c r="BR28" i="59"/>
  <c r="BG28" i="59"/>
  <c r="AD36" i="59"/>
  <c r="AE36" i="59"/>
  <c r="AF36" i="59"/>
  <c r="AG36" i="59"/>
  <c r="AH36" i="59"/>
  <c r="AM36" i="59"/>
  <c r="AI36" i="59"/>
  <c r="AJ36" i="59"/>
  <c r="BU5" i="59"/>
  <c r="BD5" i="59"/>
  <c r="AY5" i="59"/>
  <c r="BV5" i="59"/>
  <c r="BE5" i="59"/>
  <c r="BW5" i="59"/>
  <c r="BX5" i="59"/>
  <c r="BG5" i="59"/>
  <c r="BY5" i="59"/>
  <c r="BH5" i="59"/>
  <c r="BZ5" i="59"/>
  <c r="BI5" i="59"/>
  <c r="AN5" i="59"/>
  <c r="CA5" i="59"/>
  <c r="BJ5" i="59"/>
  <c r="BQ5" i="59"/>
  <c r="BR5" i="59"/>
  <c r="BS5" i="59"/>
  <c r="BT5" i="59"/>
  <c r="AS5" i="59"/>
  <c r="AT5" i="59"/>
  <c r="AU5" i="59"/>
  <c r="AV5" i="59"/>
  <c r="AW5" i="59"/>
  <c r="AX5" i="59"/>
  <c r="BC5" i="59"/>
  <c r="AO5" i="59"/>
  <c r="BF5" i="59"/>
  <c r="AP5" i="59"/>
  <c r="AR5" i="59"/>
  <c r="BK5" i="59"/>
  <c r="AQ5" i="59"/>
  <c r="AZ5" i="59"/>
  <c r="BL5" i="59"/>
  <c r="BM5" i="59"/>
  <c r="BN5" i="59"/>
  <c r="BA5" i="59"/>
  <c r="BO5" i="59"/>
  <c r="BB5" i="59"/>
  <c r="BP5" i="59"/>
  <c r="BY25" i="59"/>
  <c r="BP25" i="59"/>
  <c r="BZ25" i="59"/>
  <c r="CA25" i="59"/>
  <c r="BD25" i="59"/>
  <c r="BE25" i="59"/>
  <c r="BF25" i="59"/>
  <c r="BS25" i="59"/>
  <c r="BM25" i="59"/>
  <c r="AR25" i="59"/>
  <c r="BN25" i="59"/>
  <c r="AS25" i="59"/>
  <c r="BO25" i="59"/>
  <c r="AT25" i="59"/>
  <c r="AU25" i="59"/>
  <c r="BT25" i="59"/>
  <c r="BJ25" i="59"/>
  <c r="BA25" i="59"/>
  <c r="BV25" i="59"/>
  <c r="BU25" i="59"/>
  <c r="BK25" i="59"/>
  <c r="BB25" i="59"/>
  <c r="BL25" i="59"/>
  <c r="BC25" i="59"/>
  <c r="BR25" i="59"/>
  <c r="BW25" i="59"/>
  <c r="BG25" i="59"/>
  <c r="BH25" i="59"/>
  <c r="BX25" i="59"/>
  <c r="AN25" i="59"/>
  <c r="AO25" i="59"/>
  <c r="AP25" i="59"/>
  <c r="BI25" i="59"/>
  <c r="AQ25" i="59"/>
  <c r="AW25" i="59"/>
  <c r="AX25" i="59"/>
  <c r="AY25" i="59"/>
  <c r="AZ25" i="59"/>
  <c r="BQ25" i="59"/>
  <c r="AV25" i="59"/>
  <c r="BQ33" i="59"/>
  <c r="BH33" i="59"/>
  <c r="BR33" i="59"/>
  <c r="BI33" i="59"/>
  <c r="BT33" i="59"/>
  <c r="BK33" i="59"/>
  <c r="BU33" i="59"/>
  <c r="BL33" i="59"/>
  <c r="BV33" i="59"/>
  <c r="BM33" i="59"/>
  <c r="BW33" i="59"/>
  <c r="BN33" i="59"/>
  <c r="BZ33" i="59"/>
  <c r="BO33" i="59"/>
  <c r="AR33" i="59"/>
  <c r="CA33" i="59"/>
  <c r="BP33" i="59"/>
  <c r="AS33" i="59"/>
  <c r="AT33" i="59"/>
  <c r="AU33" i="59"/>
  <c r="BA33" i="59"/>
  <c r="BS33" i="59"/>
  <c r="BB33" i="59"/>
  <c r="BD33" i="59"/>
  <c r="AN33" i="59"/>
  <c r="AO33" i="59"/>
  <c r="AP33" i="59"/>
  <c r="BE33" i="59"/>
  <c r="BF33" i="59"/>
  <c r="BG33" i="59"/>
  <c r="BJ33" i="59"/>
  <c r="AV33" i="59"/>
  <c r="BX33" i="59"/>
  <c r="BY33" i="59"/>
  <c r="AQ33" i="59"/>
  <c r="AX33" i="59"/>
  <c r="AZ33" i="59"/>
  <c r="BC33" i="59"/>
  <c r="AW33" i="59"/>
  <c r="AY33" i="59"/>
  <c r="BY41" i="59"/>
  <c r="BP41" i="59"/>
  <c r="BZ41" i="59"/>
  <c r="BE41" i="59"/>
  <c r="BF41" i="59"/>
  <c r="AR41" i="59"/>
  <c r="BQ41" i="59"/>
  <c r="BG41" i="59"/>
  <c r="AS41" i="59"/>
  <c r="BR41" i="59"/>
  <c r="BH41" i="59"/>
  <c r="AT41" i="59"/>
  <c r="BS41" i="59"/>
  <c r="BI41" i="59"/>
  <c r="AU41" i="59"/>
  <c r="BT41" i="59"/>
  <c r="BJ41" i="59"/>
  <c r="BU41" i="59"/>
  <c r="BK41" i="59"/>
  <c r="BA41" i="59"/>
  <c r="BD41" i="59"/>
  <c r="BB41" i="59"/>
  <c r="AY41" i="59"/>
  <c r="AZ41" i="59"/>
  <c r="BC41" i="59"/>
  <c r="BV41" i="59"/>
  <c r="BW41" i="59"/>
  <c r="BX41" i="59"/>
  <c r="CA41" i="59"/>
  <c r="BL41" i="59"/>
  <c r="BM41" i="59"/>
  <c r="AN41" i="59"/>
  <c r="BN41" i="59"/>
  <c r="BO41" i="59"/>
  <c r="AO41" i="59"/>
  <c r="AP41" i="59"/>
  <c r="AQ41" i="59"/>
  <c r="AV41" i="59"/>
  <c r="AW41" i="59"/>
  <c r="AX41" i="59"/>
  <c r="BQ36" i="59"/>
  <c r="BS36" i="59"/>
  <c r="BD36" i="59"/>
  <c r="BT36" i="59"/>
  <c r="BE36" i="59"/>
  <c r="BU36" i="59"/>
  <c r="BF36" i="59"/>
  <c r="BV36" i="59"/>
  <c r="BG36" i="59"/>
  <c r="AR36" i="59"/>
  <c r="AS36" i="59"/>
  <c r="BR36" i="59"/>
  <c r="BW36" i="59"/>
  <c r="AT36" i="59"/>
  <c r="BX36" i="59"/>
  <c r="AU36" i="59"/>
  <c r="BY36" i="59"/>
  <c r="BH36" i="59"/>
  <c r="BZ36" i="59"/>
  <c r="BI36" i="59"/>
  <c r="AW36" i="59"/>
  <c r="AX36" i="59"/>
  <c r="BJ36" i="59"/>
  <c r="AO36" i="59"/>
  <c r="BK36" i="59"/>
  <c r="BO36" i="59"/>
  <c r="BL36" i="59"/>
  <c r="BM36" i="59"/>
  <c r="BN36" i="59"/>
  <c r="AN36" i="59"/>
  <c r="AQ36" i="59"/>
  <c r="BP36" i="59"/>
  <c r="CA36" i="59"/>
  <c r="AP36" i="59"/>
  <c r="AV36" i="59"/>
  <c r="AZ36" i="59"/>
  <c r="AY36" i="59"/>
  <c r="BA36" i="59"/>
  <c r="BB36" i="59"/>
  <c r="BC36" i="59"/>
  <c r="AL36" i="59"/>
  <c r="AB7" i="59"/>
  <c r="AC6" i="59"/>
  <c r="AG5" i="59"/>
  <c r="AM5" i="59"/>
  <c r="AL5" i="59"/>
  <c r="AK5" i="59"/>
  <c r="AJ5" i="59"/>
  <c r="AF5" i="59"/>
  <c r="AD5" i="59"/>
  <c r="AI5" i="59"/>
  <c r="AE5" i="59"/>
  <c r="AH5" i="59"/>
  <c r="AJ25" i="59"/>
  <c r="AI25" i="59"/>
  <c r="AH25" i="59"/>
  <c r="AG25" i="59"/>
  <c r="AF25" i="59"/>
  <c r="AE25" i="59"/>
  <c r="AD25" i="59"/>
  <c r="AM25" i="59"/>
  <c r="AL25" i="59"/>
  <c r="AK25" i="59"/>
  <c r="AJ33" i="59"/>
  <c r="AI33" i="59"/>
  <c r="AH33" i="59"/>
  <c r="AG33" i="59"/>
  <c r="AF33" i="59"/>
  <c r="AE33" i="59"/>
  <c r="AD33" i="59"/>
  <c r="AM33" i="59"/>
  <c r="AL33" i="59"/>
  <c r="AK33" i="59"/>
  <c r="AJ41" i="59"/>
  <c r="AI41" i="59"/>
  <c r="AH41" i="59"/>
  <c r="AG41" i="59"/>
  <c r="AF41" i="59"/>
  <c r="AE41" i="59"/>
  <c r="AD41" i="59"/>
  <c r="AM41" i="59"/>
  <c r="AL41" i="59"/>
  <c r="AK41" i="59"/>
  <c r="J14" i="59"/>
  <c r="CX1" i="14"/>
  <c r="CX2" i="14"/>
  <c r="CG46" i="14"/>
  <c r="CN22" i="14" l="1"/>
  <c r="P16" i="66"/>
  <c r="R16" i="66" s="1"/>
  <c r="CX49" i="14"/>
  <c r="J16" i="66"/>
  <c r="T17" i="66" s="1"/>
  <c r="U17" i="66" s="1"/>
  <c r="BZ6" i="59"/>
  <c r="BG6" i="59"/>
  <c r="AY6" i="59"/>
  <c r="CA6" i="59"/>
  <c r="BH6" i="59"/>
  <c r="BJ6" i="59"/>
  <c r="BK6" i="59"/>
  <c r="BL6" i="59"/>
  <c r="AN6" i="59"/>
  <c r="BM6" i="59"/>
  <c r="BQ6" i="59"/>
  <c r="BR6" i="59"/>
  <c r="BS6" i="59"/>
  <c r="BT6" i="59"/>
  <c r="BU6" i="59"/>
  <c r="BV6" i="59"/>
  <c r="BW6" i="59"/>
  <c r="BX6" i="59"/>
  <c r="BY6" i="59"/>
  <c r="BD6" i="59"/>
  <c r="AU6" i="59"/>
  <c r="BE6" i="59"/>
  <c r="AV6" i="59"/>
  <c r="BF6" i="59"/>
  <c r="AW6" i="59"/>
  <c r="BI6" i="59"/>
  <c r="AX6" i="59"/>
  <c r="BN6" i="59"/>
  <c r="AZ6" i="59"/>
  <c r="BO6" i="59"/>
  <c r="BA6" i="59"/>
  <c r="AO6" i="59"/>
  <c r="AP6" i="59"/>
  <c r="AQ6" i="59"/>
  <c r="BP6" i="59"/>
  <c r="AR6" i="59"/>
  <c r="AS6" i="59"/>
  <c r="AT6" i="59"/>
  <c r="BB6" i="59"/>
  <c r="BC6" i="59"/>
  <c r="AM6" i="59"/>
  <c r="AJ6" i="59"/>
  <c r="AD6" i="59"/>
  <c r="AE6" i="59"/>
  <c r="AF6" i="59"/>
  <c r="AI6" i="59"/>
  <c r="AK6" i="59"/>
  <c r="AH6" i="59"/>
  <c r="AL6" i="59"/>
  <c r="AG6" i="59"/>
  <c r="AB8" i="59"/>
  <c r="AC7" i="59"/>
  <c r="CX47" i="14"/>
  <c r="CX23" i="14"/>
  <c r="CX48" i="14"/>
  <c r="CX39" i="14"/>
  <c r="CX64" i="14"/>
  <c r="CX37" i="14"/>
  <c r="CX21" i="14"/>
  <c r="CX61" i="14"/>
  <c r="CX20" i="14"/>
  <c r="CX35" i="14"/>
  <c r="CX8" i="14"/>
  <c r="CX17" i="14"/>
  <c r="CX32" i="14"/>
  <c r="CX63" i="14"/>
  <c r="CX22" i="14"/>
  <c r="CX36" i="14"/>
  <c r="CX60" i="14"/>
  <c r="CX5" i="14"/>
  <c r="CX59" i="14"/>
  <c r="CX18" i="14"/>
  <c r="CX54" i="14"/>
  <c r="CX13" i="14"/>
  <c r="CX7" i="14"/>
  <c r="CX16" i="14"/>
  <c r="CX6" i="14"/>
  <c r="CX55" i="14"/>
  <c r="CX40" i="14"/>
  <c r="CX24" i="14"/>
  <c r="CX38" i="14"/>
  <c r="CX62" i="14"/>
  <c r="CX9" i="14"/>
  <c r="CX34" i="14"/>
  <c r="CX58" i="14"/>
  <c r="CX33" i="14"/>
  <c r="CX31" i="14"/>
  <c r="CX15" i="14"/>
  <c r="CX14" i="14"/>
  <c r="CX11" i="14"/>
  <c r="CX19" i="14"/>
  <c r="CX30" i="14"/>
  <c r="CX10" i="14"/>
  <c r="CX46" i="14"/>
  <c r="CX45" i="14"/>
  <c r="CX29" i="14"/>
  <c r="CX53" i="14"/>
  <c r="CX44" i="14"/>
  <c r="CX28" i="14"/>
  <c r="CX12" i="14"/>
  <c r="CX52" i="14"/>
  <c r="CX43" i="14"/>
  <c r="CX27" i="14"/>
  <c r="CX51" i="14"/>
  <c r="CX42" i="14"/>
  <c r="CX26" i="14"/>
  <c r="CX50" i="14"/>
  <c r="CX41" i="14"/>
  <c r="CX25" i="14"/>
  <c r="CX65" i="14"/>
  <c r="J15" i="59"/>
  <c r="Q10" i="14"/>
  <c r="O83" i="14" s="1"/>
  <c r="CN23" i="14" l="1"/>
  <c r="P17" i="66"/>
  <c r="R17" i="66" s="1"/>
  <c r="J17" i="66"/>
  <c r="T18" i="66" s="1"/>
  <c r="U18" i="66" s="1"/>
  <c r="BJ7" i="59"/>
  <c r="AY7" i="59"/>
  <c r="BK7" i="59"/>
  <c r="BQ7" i="59"/>
  <c r="BR7" i="59"/>
  <c r="BM7" i="59"/>
  <c r="BS7" i="59"/>
  <c r="BN7" i="59"/>
  <c r="BT7" i="59"/>
  <c r="BO7" i="59"/>
  <c r="AN7" i="59"/>
  <c r="BU7" i="59"/>
  <c r="BP7" i="59"/>
  <c r="BV7" i="59"/>
  <c r="BW7" i="59"/>
  <c r="BX7" i="59"/>
  <c r="BY7" i="59"/>
  <c r="BZ7" i="59"/>
  <c r="CA7" i="59"/>
  <c r="AW7" i="59"/>
  <c r="AX7" i="59"/>
  <c r="AZ7" i="59"/>
  <c r="BA7" i="59"/>
  <c r="BB7" i="59"/>
  <c r="BC7" i="59"/>
  <c r="BD7" i="59"/>
  <c r="AV7" i="59"/>
  <c r="BE7" i="59"/>
  <c r="BF7" i="59"/>
  <c r="AR7" i="59"/>
  <c r="AS7" i="59"/>
  <c r="AT7" i="59"/>
  <c r="AU7" i="59"/>
  <c r="BG7" i="59"/>
  <c r="BH7" i="59"/>
  <c r="BI7" i="59"/>
  <c r="BL7" i="59"/>
  <c r="AO7" i="59"/>
  <c r="AP7" i="59"/>
  <c r="AQ7" i="59"/>
  <c r="AJ7" i="59"/>
  <c r="AI7" i="59"/>
  <c r="AH7" i="59"/>
  <c r="AF7" i="59"/>
  <c r="AM7" i="59"/>
  <c r="AL7" i="59"/>
  <c r="AK7" i="59"/>
  <c r="AG7" i="59"/>
  <c r="AE7" i="59"/>
  <c r="AD7" i="59"/>
  <c r="AC8" i="59"/>
  <c r="AB9" i="59"/>
  <c r="J16" i="59"/>
  <c r="CN24" i="14" l="1"/>
  <c r="P18" i="66"/>
  <c r="R18" i="66" s="1"/>
  <c r="J18" i="66"/>
  <c r="T19" i="66" s="1"/>
  <c r="U19" i="66" s="1"/>
  <c r="BT8" i="59"/>
  <c r="BM8" i="59"/>
  <c r="AY8" i="59"/>
  <c r="BU8" i="59"/>
  <c r="BN8" i="59"/>
  <c r="BV8" i="59"/>
  <c r="BW8" i="59"/>
  <c r="BP8" i="59"/>
  <c r="BX8" i="59"/>
  <c r="BY8" i="59"/>
  <c r="AN8" i="59"/>
  <c r="BZ8" i="59"/>
  <c r="CA8" i="59"/>
  <c r="BS8" i="59"/>
  <c r="BQ8" i="59"/>
  <c r="BF8" i="59"/>
  <c r="AZ8" i="59"/>
  <c r="BR8" i="59"/>
  <c r="BG8" i="59"/>
  <c r="BA8" i="59"/>
  <c r="BH8" i="59"/>
  <c r="BB8" i="59"/>
  <c r="BI8" i="59"/>
  <c r="BC8" i="59"/>
  <c r="BJ8" i="59"/>
  <c r="BK8" i="59"/>
  <c r="AP8" i="59"/>
  <c r="AO8" i="59"/>
  <c r="BO8" i="59"/>
  <c r="AR8" i="59"/>
  <c r="AQ8" i="59"/>
  <c r="AS8" i="59"/>
  <c r="AT8" i="59"/>
  <c r="AU8" i="59"/>
  <c r="AV8" i="59"/>
  <c r="AW8" i="59"/>
  <c r="AX8" i="59"/>
  <c r="BD8" i="59"/>
  <c r="BE8" i="59"/>
  <c r="BL8" i="59"/>
  <c r="AL8" i="59"/>
  <c r="AD8" i="59"/>
  <c r="AM8" i="59"/>
  <c r="AJ8" i="59"/>
  <c r="AI8" i="59"/>
  <c r="AG8" i="59"/>
  <c r="AH8" i="59"/>
  <c r="AF8" i="59"/>
  <c r="AK8" i="59"/>
  <c r="AE8" i="59"/>
  <c r="AC9" i="59"/>
  <c r="AB10" i="59"/>
  <c r="J17" i="59"/>
  <c r="C15" i="47"/>
  <c r="C16" i="47" s="1"/>
  <c r="B23" i="47"/>
  <c r="B14" i="47"/>
  <c r="B15" i="47" s="1"/>
  <c r="D15" i="47"/>
  <c r="E15" i="47" s="1"/>
  <c r="O15" i="47" s="1"/>
  <c r="AD4" i="47" s="1"/>
  <c r="D16" i="47"/>
  <c r="D17" i="47"/>
  <c r="D18" i="47"/>
  <c r="D19" i="47"/>
  <c r="D20" i="47"/>
  <c r="D21" i="47"/>
  <c r="D22" i="47"/>
  <c r="D23" i="47"/>
  <c r="E23" i="47" s="1"/>
  <c r="O23" i="47" s="1"/>
  <c r="AD12" i="47" s="1"/>
  <c r="D14" i="47"/>
  <c r="W15" i="47"/>
  <c r="W16" i="47" s="1"/>
  <c r="W17" i="47" s="1"/>
  <c r="W18" i="47" s="1"/>
  <c r="W19" i="47" s="1"/>
  <c r="W20" i="47" s="1"/>
  <c r="W21" i="47" s="1"/>
  <c r="W22" i="47" s="1"/>
  <c r="W23" i="47" s="1"/>
  <c r="M15" i="47"/>
  <c r="M16" i="47" s="1"/>
  <c r="M17" i="47" s="1"/>
  <c r="M18" i="47" s="1"/>
  <c r="M19" i="47" s="1"/>
  <c r="M20" i="47" s="1"/>
  <c r="M21" i="47" s="1"/>
  <c r="M22" i="47" s="1"/>
  <c r="M23" i="47" s="1"/>
  <c r="CN25" i="14" l="1"/>
  <c r="P19" i="66"/>
  <c r="R19" i="66" s="1"/>
  <c r="J19" i="66"/>
  <c r="T20" i="66" s="1"/>
  <c r="U20" i="66" s="1"/>
  <c r="BY9" i="59"/>
  <c r="BP9" i="59"/>
  <c r="AY9" i="59"/>
  <c r="BZ9" i="59"/>
  <c r="CA9" i="59"/>
  <c r="BD9" i="59"/>
  <c r="BE9" i="59"/>
  <c r="AN9" i="59"/>
  <c r="BF9" i="59"/>
  <c r="BQ9" i="59"/>
  <c r="BR9" i="59"/>
  <c r="BS9" i="59"/>
  <c r="BT9" i="59"/>
  <c r="BU9" i="59"/>
  <c r="BX9" i="59"/>
  <c r="BO9" i="59"/>
  <c r="BB9" i="59"/>
  <c r="BC9" i="59"/>
  <c r="BV9" i="59"/>
  <c r="BW9" i="59"/>
  <c r="BL9" i="59"/>
  <c r="AT9" i="59"/>
  <c r="BN9" i="59"/>
  <c r="BM9" i="59"/>
  <c r="AU9" i="59"/>
  <c r="AV9" i="59"/>
  <c r="AS9" i="59"/>
  <c r="BA9" i="59"/>
  <c r="BG9" i="59"/>
  <c r="AW9" i="59"/>
  <c r="BK9" i="59"/>
  <c r="BH9" i="59"/>
  <c r="AX9" i="59"/>
  <c r="BJ9" i="59"/>
  <c r="BI9" i="59"/>
  <c r="AZ9" i="59"/>
  <c r="AO9" i="59"/>
  <c r="AP9" i="59"/>
  <c r="AQ9" i="59"/>
  <c r="AR9" i="59"/>
  <c r="AC10" i="59"/>
  <c r="AB11" i="59"/>
  <c r="AC11" i="59" s="1"/>
  <c r="AL9" i="59"/>
  <c r="AG9" i="59"/>
  <c r="AE9" i="59"/>
  <c r="AD9" i="59"/>
  <c r="AH9" i="59"/>
  <c r="AF9" i="59"/>
  <c r="AJ9" i="59"/>
  <c r="AM9" i="59"/>
  <c r="AK9" i="59"/>
  <c r="AI9" i="59"/>
  <c r="Y14" i="47"/>
  <c r="J18" i="59"/>
  <c r="Y15" i="47"/>
  <c r="B16" i="47"/>
  <c r="B17" i="47" s="1"/>
  <c r="B18" i="47" s="1"/>
  <c r="B19" i="47" s="1"/>
  <c r="B20" i="47" s="1"/>
  <c r="B21" i="47" s="1"/>
  <c r="B22" i="47" s="1"/>
  <c r="N14" i="47"/>
  <c r="AC3" i="47" s="1"/>
  <c r="C17" i="47"/>
  <c r="E16" i="47"/>
  <c r="O16" i="47" s="1"/>
  <c r="AD5" i="47" s="1"/>
  <c r="E14" i="47"/>
  <c r="X23" i="47"/>
  <c r="X15" i="47"/>
  <c r="N15" i="47"/>
  <c r="AC4" i="47" s="1"/>
  <c r="J34" i="47"/>
  <c r="CN26" i="14" l="1"/>
  <c r="P20" i="66"/>
  <c r="J20" i="66"/>
  <c r="T21" i="66" s="1"/>
  <c r="U21" i="66" s="1"/>
  <c r="BS11" i="59"/>
  <c r="BF11" i="59"/>
  <c r="AY11" i="59"/>
  <c r="BT11" i="59"/>
  <c r="BG11" i="59"/>
  <c r="BU11" i="59"/>
  <c r="BV11" i="59"/>
  <c r="BI11" i="59"/>
  <c r="BW11" i="59"/>
  <c r="BJ11" i="59"/>
  <c r="BX11" i="59"/>
  <c r="BK11" i="59"/>
  <c r="BY11" i="59"/>
  <c r="BL11" i="59"/>
  <c r="BZ11" i="59"/>
  <c r="CA11" i="59"/>
  <c r="BR11" i="59"/>
  <c r="AN11" i="59"/>
  <c r="AO11" i="59"/>
  <c r="AP11" i="59"/>
  <c r="BQ11" i="59"/>
  <c r="AS11" i="59"/>
  <c r="AX11" i="59"/>
  <c r="AT11" i="59"/>
  <c r="AW11" i="59"/>
  <c r="AU11" i="59"/>
  <c r="AV11" i="59"/>
  <c r="AZ11" i="59"/>
  <c r="BA11" i="59"/>
  <c r="BB11" i="59"/>
  <c r="BD11" i="59"/>
  <c r="BC11" i="59"/>
  <c r="BE11" i="59"/>
  <c r="BH11" i="59"/>
  <c r="BM11" i="59"/>
  <c r="BN11" i="59"/>
  <c r="BO11" i="59"/>
  <c r="AQ11" i="59"/>
  <c r="BP11" i="59"/>
  <c r="AR11" i="59"/>
  <c r="AY10" i="59"/>
  <c r="BD10" i="59"/>
  <c r="BQ10" i="59"/>
  <c r="BF10" i="59"/>
  <c r="BR10" i="59"/>
  <c r="BG10" i="59"/>
  <c r="BS10" i="59"/>
  <c r="BH10" i="59"/>
  <c r="BT10" i="59"/>
  <c r="BI10" i="59"/>
  <c r="BU10" i="59"/>
  <c r="BV10" i="59"/>
  <c r="BW10" i="59"/>
  <c r="BX10" i="59"/>
  <c r="BY10" i="59"/>
  <c r="BZ10" i="59"/>
  <c r="BC10" i="59"/>
  <c r="BE10" i="59"/>
  <c r="BJ10" i="59"/>
  <c r="AN10" i="59"/>
  <c r="BK10" i="59"/>
  <c r="AO10" i="59"/>
  <c r="CA10" i="59"/>
  <c r="BL10" i="59"/>
  <c r="BM10" i="59"/>
  <c r="AZ10" i="59"/>
  <c r="BB10" i="59"/>
  <c r="BA10" i="59"/>
  <c r="AP10" i="59"/>
  <c r="AQ10" i="59"/>
  <c r="BN10" i="59"/>
  <c r="BO10" i="59"/>
  <c r="AR10" i="59"/>
  <c r="BP10" i="59"/>
  <c r="AS10" i="59"/>
  <c r="AT10" i="59"/>
  <c r="AU10" i="59"/>
  <c r="AV10" i="59"/>
  <c r="AW10" i="59"/>
  <c r="AX10" i="59"/>
  <c r="AF11" i="59"/>
  <c r="AL11" i="59"/>
  <c r="AK11" i="59"/>
  <c r="AJ11" i="59"/>
  <c r="AI11" i="59"/>
  <c r="AE11" i="59"/>
  <c r="AH11" i="59"/>
  <c r="AG11" i="59"/>
  <c r="AD11" i="59"/>
  <c r="AM11" i="59"/>
  <c r="AM10" i="59"/>
  <c r="AL10" i="59"/>
  <c r="AK10" i="59"/>
  <c r="AE10" i="59"/>
  <c r="AG10" i="59"/>
  <c r="AJ10" i="59"/>
  <c r="AD10" i="59"/>
  <c r="AF10" i="59"/>
  <c r="AH10" i="59"/>
  <c r="AI10" i="59"/>
  <c r="K33" i="47"/>
  <c r="Y16" i="47"/>
  <c r="J19" i="59"/>
  <c r="T34" i="47"/>
  <c r="O14" i="47"/>
  <c r="AD3" i="47" s="1"/>
  <c r="X16" i="47"/>
  <c r="U35" i="47" s="1"/>
  <c r="E17" i="47"/>
  <c r="C18" i="47"/>
  <c r="K34" i="47"/>
  <c r="X14" i="47"/>
  <c r="T33" i="47" s="1"/>
  <c r="N16" i="47"/>
  <c r="AC5" i="47" s="1"/>
  <c r="U34" i="47"/>
  <c r="Y17" i="47"/>
  <c r="P3" i="34"/>
  <c r="P4" i="34" s="1"/>
  <c r="P5" i="34" s="1"/>
  <c r="P6" i="34" s="1"/>
  <c r="P7" i="34" s="1"/>
  <c r="P8" i="34" s="1"/>
  <c r="P9" i="34" s="1"/>
  <c r="P10" i="34" s="1"/>
  <c r="P11" i="34" s="1"/>
  <c r="P12" i="34" s="1"/>
  <c r="P13" i="34" s="1"/>
  <c r="P14" i="34" s="1"/>
  <c r="P15" i="34" s="1"/>
  <c r="P16" i="34" s="1"/>
  <c r="P17" i="34" s="1"/>
  <c r="P18" i="34" s="1"/>
  <c r="P19" i="34" s="1"/>
  <c r="P20" i="34" s="1"/>
  <c r="P21" i="34" s="1"/>
  <c r="P22" i="34" s="1"/>
  <c r="P23" i="34" s="1"/>
  <c r="P24" i="34" s="1"/>
  <c r="P25" i="34" s="1"/>
  <c r="CN27" i="14" l="1"/>
  <c r="R20" i="66"/>
  <c r="P21" i="66"/>
  <c r="J21" i="66"/>
  <c r="T22" i="66" s="1"/>
  <c r="U22" i="66" s="1"/>
  <c r="AD55" i="59"/>
  <c r="AI55" i="59"/>
  <c r="BM55" i="59"/>
  <c r="AX55" i="59"/>
  <c r="AJ55" i="59"/>
  <c r="BO55" i="59"/>
  <c r="BZ54" i="59"/>
  <c r="BZ55" i="59"/>
  <c r="BY54" i="59"/>
  <c r="BY55" i="59"/>
  <c r="BK55" i="59"/>
  <c r="BD54" i="59"/>
  <c r="BD55" i="59"/>
  <c r="BX54" i="59"/>
  <c r="BX55" i="59"/>
  <c r="BB54" i="59"/>
  <c r="BB55" i="59"/>
  <c r="AM55" i="59"/>
  <c r="AU55" i="59"/>
  <c r="BJ55" i="59"/>
  <c r="AW55" i="59"/>
  <c r="BW54" i="59"/>
  <c r="BW55" i="59"/>
  <c r="AZ54" i="59"/>
  <c r="AZ55" i="59"/>
  <c r="AG55" i="59"/>
  <c r="AR55" i="59"/>
  <c r="AT55" i="59"/>
  <c r="BI54" i="59"/>
  <c r="BI55" i="59"/>
  <c r="BL54" i="59"/>
  <c r="BL55" i="59"/>
  <c r="BP55" i="59"/>
  <c r="BV54" i="59"/>
  <c r="BV55" i="59"/>
  <c r="AQ55" i="59"/>
  <c r="AS55" i="59"/>
  <c r="BU55" i="59"/>
  <c r="BQ55" i="59"/>
  <c r="BG55" i="59"/>
  <c r="AV55" i="59"/>
  <c r="BN55" i="59"/>
  <c r="AP55" i="59"/>
  <c r="BT55" i="59"/>
  <c r="BA54" i="59"/>
  <c r="BA55" i="59"/>
  <c r="AY55" i="59"/>
  <c r="BH55" i="59"/>
  <c r="AN55" i="59"/>
  <c r="BF55" i="59"/>
  <c r="AO55" i="59"/>
  <c r="BE55" i="59"/>
  <c r="BR55" i="59"/>
  <c r="BS55" i="59"/>
  <c r="AH54" i="59"/>
  <c r="AH55" i="59"/>
  <c r="AK55" i="59"/>
  <c r="AL55" i="59"/>
  <c r="BC55" i="59"/>
  <c r="CA55" i="59"/>
  <c r="AE55" i="59"/>
  <c r="AF55" i="59"/>
  <c r="AD54" i="59"/>
  <c r="AJ54" i="59"/>
  <c r="AX54" i="59"/>
  <c r="BH54" i="59"/>
  <c r="BK54" i="59"/>
  <c r="BJ54" i="59"/>
  <c r="AM54" i="59"/>
  <c r="AR54" i="59"/>
  <c r="AE54" i="59"/>
  <c r="AQ54" i="59"/>
  <c r="AS54" i="59"/>
  <c r="BU54" i="59"/>
  <c r="AI54" i="59"/>
  <c r="BO54" i="59"/>
  <c r="BQ54" i="59"/>
  <c r="BG54" i="59"/>
  <c r="BP54" i="59"/>
  <c r="BN54" i="59"/>
  <c r="AP54" i="59"/>
  <c r="BT54" i="59"/>
  <c r="AV54" i="59"/>
  <c r="AK54" i="59"/>
  <c r="BM54" i="59"/>
  <c r="AO54" i="59"/>
  <c r="AY54" i="59"/>
  <c r="AU54" i="59"/>
  <c r="AT54" i="59"/>
  <c r="AL54" i="59"/>
  <c r="AN54" i="59"/>
  <c r="BF54" i="59"/>
  <c r="AW54" i="59"/>
  <c r="BS54" i="59"/>
  <c r="AG54" i="59"/>
  <c r="AF54" i="59"/>
  <c r="BE54" i="59"/>
  <c r="BR54" i="59"/>
  <c r="BC54" i="59"/>
  <c r="CA54" i="59"/>
  <c r="J20" i="59"/>
  <c r="J33" i="47"/>
  <c r="C19" i="47"/>
  <c r="E18" i="47"/>
  <c r="O17" i="47"/>
  <c r="X17" i="47"/>
  <c r="T36" i="47" s="1"/>
  <c r="U33" i="47"/>
  <c r="N17" i="47"/>
  <c r="AC6" i="47" s="1"/>
  <c r="J35" i="47"/>
  <c r="K35" i="47"/>
  <c r="T35" i="47"/>
  <c r="Y18" i="47"/>
  <c r="D29" i="19"/>
  <c r="D90" i="67" s="1"/>
  <c r="D30" i="19"/>
  <c r="D91" i="67" s="1"/>
  <c r="E91" i="67" s="1"/>
  <c r="D31" i="19"/>
  <c r="D92" i="67" s="1"/>
  <c r="E92" i="67" s="1"/>
  <c r="E56" i="14"/>
  <c r="E57" i="14"/>
  <c r="D57" i="14"/>
  <c r="K32" i="14" s="1"/>
  <c r="D56" i="14"/>
  <c r="K31" i="14" s="1"/>
  <c r="C74" i="43"/>
  <c r="J78" i="43" s="1"/>
  <c r="C75" i="43"/>
  <c r="J79" i="43" s="1"/>
  <c r="C77" i="43"/>
  <c r="F77" i="43" s="1"/>
  <c r="C78" i="43"/>
  <c r="F78" i="43" s="1"/>
  <c r="C79" i="43"/>
  <c r="K83" i="43" s="1"/>
  <c r="C80" i="43"/>
  <c r="J84" i="43" s="1"/>
  <c r="C87" i="43"/>
  <c r="F87" i="43" s="1"/>
  <c r="C88" i="43"/>
  <c r="F88" i="43" s="1"/>
  <c r="C93" i="43"/>
  <c r="K97" i="43" s="1"/>
  <c r="C94" i="43"/>
  <c r="K98" i="43" s="1"/>
  <c r="C95" i="43"/>
  <c r="J99" i="43" s="1"/>
  <c r="C96" i="43"/>
  <c r="J100" i="43" s="1"/>
  <c r="C103" i="43"/>
  <c r="F103" i="43" s="1"/>
  <c r="C104" i="43"/>
  <c r="F104" i="43" s="1"/>
  <c r="C109" i="43"/>
  <c r="K113" i="43" s="1"/>
  <c r="C110" i="43"/>
  <c r="F110" i="43" s="1"/>
  <c r="C111" i="43"/>
  <c r="J115" i="43" s="1"/>
  <c r="C112" i="43"/>
  <c r="J116" i="43" s="1"/>
  <c r="C114" i="43"/>
  <c r="J118" i="43" s="1"/>
  <c r="C116" i="43"/>
  <c r="K120" i="43" s="1"/>
  <c r="C117" i="43"/>
  <c r="F117" i="43" s="1"/>
  <c r="C70" i="43"/>
  <c r="J74" i="43" s="1"/>
  <c r="C60" i="43"/>
  <c r="F60" i="43" s="1"/>
  <c r="S42" i="43"/>
  <c r="S43" i="43" s="1"/>
  <c r="S44" i="43" s="1"/>
  <c r="S45" i="43" s="1"/>
  <c r="S46" i="43" s="1"/>
  <c r="S47" i="43" s="1"/>
  <c r="S48" i="43" s="1"/>
  <c r="S49" i="43" s="1"/>
  <c r="S50" i="43" s="1"/>
  <c r="S27" i="43"/>
  <c r="S28" i="43" s="1"/>
  <c r="S29" i="43" s="1"/>
  <c r="S30" i="43" s="1"/>
  <c r="S31" i="43" s="1"/>
  <c r="S32" i="43" s="1"/>
  <c r="S33" i="43" s="1"/>
  <c r="S34" i="43" s="1"/>
  <c r="S35" i="43" s="1"/>
  <c r="S9" i="43"/>
  <c r="S10" i="43" s="1"/>
  <c r="S11" i="43" s="1"/>
  <c r="S12" i="43" s="1"/>
  <c r="S13" i="43" s="1"/>
  <c r="S14" i="43" s="1"/>
  <c r="S15" i="43" s="1"/>
  <c r="S16" i="43" s="1"/>
  <c r="S17" i="43" s="1"/>
  <c r="D119" i="43"/>
  <c r="H173" i="43" s="1"/>
  <c r="C119" i="43"/>
  <c r="O123" i="43" s="1"/>
  <c r="D118" i="43"/>
  <c r="H172" i="43" s="1"/>
  <c r="C118" i="43"/>
  <c r="C115" i="43"/>
  <c r="F115" i="43" s="1"/>
  <c r="C113" i="43"/>
  <c r="J117" i="43" s="1"/>
  <c r="C108" i="43"/>
  <c r="F108" i="43" s="1"/>
  <c r="C107" i="43"/>
  <c r="K111" i="43" s="1"/>
  <c r="C106" i="43"/>
  <c r="F106" i="43" s="1"/>
  <c r="C105" i="43"/>
  <c r="J109" i="43" s="1"/>
  <c r="C102" i="43"/>
  <c r="K106" i="43" s="1"/>
  <c r="C101" i="43"/>
  <c r="K105" i="43" s="1"/>
  <c r="C100" i="43"/>
  <c r="K104" i="43" s="1"/>
  <c r="C99" i="43"/>
  <c r="F99" i="43" s="1"/>
  <c r="C98" i="43"/>
  <c r="J102" i="43" s="1"/>
  <c r="C97" i="43"/>
  <c r="J101" i="43" s="1"/>
  <c r="C92" i="43"/>
  <c r="J96" i="43" s="1"/>
  <c r="C91" i="43"/>
  <c r="K95" i="43" s="1"/>
  <c r="C90" i="43"/>
  <c r="F90" i="43" s="1"/>
  <c r="C89" i="43"/>
  <c r="F89" i="43" s="1"/>
  <c r="C86" i="43"/>
  <c r="K90" i="43" s="1"/>
  <c r="C85" i="43"/>
  <c r="J89" i="43" s="1"/>
  <c r="C84" i="43"/>
  <c r="K88" i="43" s="1"/>
  <c r="C83" i="43"/>
  <c r="F83" i="43" s="1"/>
  <c r="C82" i="43"/>
  <c r="J86" i="43" s="1"/>
  <c r="C81" i="43"/>
  <c r="J85" i="43" s="1"/>
  <c r="C76" i="43"/>
  <c r="K80" i="43" s="1"/>
  <c r="C73" i="43"/>
  <c r="F73" i="43" s="1"/>
  <c r="C72" i="43"/>
  <c r="K76" i="43" s="1"/>
  <c r="C71" i="43"/>
  <c r="F71" i="43" s="1"/>
  <c r="B55" i="43"/>
  <c r="B56" i="43" s="1"/>
  <c r="B57" i="43" s="1"/>
  <c r="B58" i="43" s="1"/>
  <c r="B59" i="43" s="1"/>
  <c r="B60" i="43" s="1"/>
  <c r="B61" i="43" s="1"/>
  <c r="B62" i="43" s="1"/>
  <c r="B63" i="43" s="1"/>
  <c r="B64" i="43" s="1"/>
  <c r="B65" i="43" s="1"/>
  <c r="B66" i="43" s="1"/>
  <c r="B67" i="43" s="1"/>
  <c r="B68" i="43" s="1"/>
  <c r="B69" i="43" s="1"/>
  <c r="B70" i="43" s="1"/>
  <c r="B71" i="43" s="1"/>
  <c r="B72" i="43" s="1"/>
  <c r="B73" i="43" s="1"/>
  <c r="B74" i="43" s="1"/>
  <c r="B75" i="43" s="1"/>
  <c r="B76" i="43" s="1"/>
  <c r="B77" i="43" s="1"/>
  <c r="B78" i="43" s="1"/>
  <c r="B79" i="43" s="1"/>
  <c r="B80" i="43" s="1"/>
  <c r="B81" i="43" s="1"/>
  <c r="B82" i="43" s="1"/>
  <c r="B83" i="43" s="1"/>
  <c r="B84" i="43" s="1"/>
  <c r="B85" i="43" s="1"/>
  <c r="B86" i="43" s="1"/>
  <c r="B87" i="43" s="1"/>
  <c r="B88" i="43" s="1"/>
  <c r="B89" i="43" s="1"/>
  <c r="B90" i="43" s="1"/>
  <c r="B91" i="43" s="1"/>
  <c r="B92" i="43" s="1"/>
  <c r="B93" i="43" s="1"/>
  <c r="B94" i="43" s="1"/>
  <c r="B95" i="43" s="1"/>
  <c r="B96" i="43" s="1"/>
  <c r="B97" i="43" s="1"/>
  <c r="B98" i="43" s="1"/>
  <c r="B99" i="43" s="1"/>
  <c r="B100" i="43" s="1"/>
  <c r="B101" i="43" s="1"/>
  <c r="B102" i="43" s="1"/>
  <c r="B103" i="43" s="1"/>
  <c r="CX57" i="14" l="1"/>
  <c r="O32" i="14"/>
  <c r="CX56" i="14"/>
  <c r="O31" i="14"/>
  <c r="CN28" i="14"/>
  <c r="R21" i="66"/>
  <c r="P22" i="66"/>
  <c r="J22" i="66"/>
  <c r="T23" i="66" s="1"/>
  <c r="U23" i="66" s="1"/>
  <c r="CB55" i="59"/>
  <c r="CB54" i="59"/>
  <c r="H26" i="59" s="1"/>
  <c r="J21" i="59"/>
  <c r="U36" i="47"/>
  <c r="AD6" i="47"/>
  <c r="O18" i="47"/>
  <c r="AD7" i="47" s="1"/>
  <c r="X18" i="47"/>
  <c r="U37" i="47" s="1"/>
  <c r="C20" i="47"/>
  <c r="E19" i="47"/>
  <c r="K36" i="47"/>
  <c r="J36" i="47"/>
  <c r="N18" i="47"/>
  <c r="AC7" i="47" s="1"/>
  <c r="Y19" i="47"/>
  <c r="J121" i="43"/>
  <c r="I122" i="43"/>
  <c r="J122" i="43"/>
  <c r="J110" i="43"/>
  <c r="I123" i="43"/>
  <c r="J94" i="43"/>
  <c r="J93" i="43"/>
  <c r="J92" i="43"/>
  <c r="F102" i="43"/>
  <c r="F101" i="43"/>
  <c r="F100" i="43"/>
  <c r="F92" i="43"/>
  <c r="F95" i="43"/>
  <c r="F93" i="43"/>
  <c r="F86" i="43"/>
  <c r="F70" i="43"/>
  <c r="F85" i="43"/>
  <c r="E118" i="43"/>
  <c r="F84" i="43"/>
  <c r="F79" i="43"/>
  <c r="F109" i="43"/>
  <c r="F116" i="43"/>
  <c r="F111" i="43"/>
  <c r="F94" i="43"/>
  <c r="F76" i="43"/>
  <c r="F112" i="43"/>
  <c r="F114" i="43"/>
  <c r="F98" i="43"/>
  <c r="F113" i="43"/>
  <c r="F80" i="43"/>
  <c r="J90" i="43"/>
  <c r="F91" i="43"/>
  <c r="F74" i="43"/>
  <c r="F97" i="43"/>
  <c r="J91" i="43"/>
  <c r="F75" i="43"/>
  <c r="F81" i="43"/>
  <c r="E119" i="43"/>
  <c r="F72" i="43"/>
  <c r="F82" i="43"/>
  <c r="F96" i="43"/>
  <c r="F107" i="43"/>
  <c r="F119" i="43"/>
  <c r="F105" i="43"/>
  <c r="J123" i="43"/>
  <c r="F118" i="43"/>
  <c r="J113" i="43"/>
  <c r="J77" i="43"/>
  <c r="J108" i="43"/>
  <c r="J76" i="43"/>
  <c r="J114" i="43"/>
  <c r="J81" i="43"/>
  <c r="J107" i="43"/>
  <c r="J75" i="43"/>
  <c r="J97" i="43"/>
  <c r="J106" i="43"/>
  <c r="J82" i="43"/>
  <c r="J105" i="43"/>
  <c r="J98" i="43"/>
  <c r="J95" i="43"/>
  <c r="J120" i="43"/>
  <c r="J104" i="43"/>
  <c r="J88" i="43"/>
  <c r="J111" i="43"/>
  <c r="J119" i="43"/>
  <c r="J103" i="43"/>
  <c r="J87" i="43"/>
  <c r="J112" i="43"/>
  <c r="J80" i="43"/>
  <c r="J83" i="43"/>
  <c r="G173" i="43"/>
  <c r="G172" i="43"/>
  <c r="K122" i="43"/>
  <c r="C122" i="43"/>
  <c r="K99" i="43"/>
  <c r="K115" i="43"/>
  <c r="K92" i="43"/>
  <c r="K108" i="43"/>
  <c r="K85" i="43"/>
  <c r="K101" i="43"/>
  <c r="K117" i="43"/>
  <c r="K79" i="43"/>
  <c r="K94" i="43"/>
  <c r="K110" i="43"/>
  <c r="K87" i="43"/>
  <c r="K103" i="43"/>
  <c r="K119" i="43"/>
  <c r="K75" i="43"/>
  <c r="K82" i="43"/>
  <c r="K96" i="43"/>
  <c r="K112" i="43"/>
  <c r="C124" i="43"/>
  <c r="L86" i="43" s="1"/>
  <c r="M86" i="43" s="1"/>
  <c r="K121" i="43"/>
  <c r="K114" i="43"/>
  <c r="K91" i="43"/>
  <c r="K107" i="43"/>
  <c r="K123" i="43"/>
  <c r="K84" i="43"/>
  <c r="K100" i="43"/>
  <c r="K116" i="43"/>
  <c r="L123" i="43"/>
  <c r="K78" i="43"/>
  <c r="K74" i="43"/>
  <c r="K81" i="43"/>
  <c r="K93" i="43"/>
  <c r="K109" i="43"/>
  <c r="M123" i="43"/>
  <c r="K89" i="43"/>
  <c r="K77" i="43"/>
  <c r="K86" i="43"/>
  <c r="K102" i="43"/>
  <c r="K118" i="43"/>
  <c r="N123" i="43"/>
  <c r="L122" i="43" l="1"/>
  <c r="M122" i="43" s="1"/>
  <c r="CN29" i="14"/>
  <c r="R22" i="66"/>
  <c r="P23" i="66"/>
  <c r="J22" i="59"/>
  <c r="T37" i="47"/>
  <c r="O19" i="47"/>
  <c r="AD8" i="47" s="1"/>
  <c r="X19" i="47"/>
  <c r="U38" i="47" s="1"/>
  <c r="C21" i="47"/>
  <c r="E20" i="47"/>
  <c r="N19" i="47"/>
  <c r="AC8" i="47" s="1"/>
  <c r="J37" i="47"/>
  <c r="K37" i="47"/>
  <c r="Y20" i="47"/>
  <c r="J126" i="43"/>
  <c r="J128" i="43"/>
  <c r="L115" i="43"/>
  <c r="M115" i="43" s="1"/>
  <c r="L99" i="43"/>
  <c r="M99" i="43" s="1"/>
  <c r="L89" i="43"/>
  <c r="M89" i="43" s="1"/>
  <c r="L94" i="43"/>
  <c r="M94" i="43" s="1"/>
  <c r="L114" i="43"/>
  <c r="M114" i="43" s="1"/>
  <c r="L79" i="43"/>
  <c r="M79" i="43" s="1"/>
  <c r="L82" i="43"/>
  <c r="M82" i="43" s="1"/>
  <c r="L117" i="43"/>
  <c r="M117" i="43" s="1"/>
  <c r="L75" i="43"/>
  <c r="M75" i="43" s="1"/>
  <c r="L118" i="43"/>
  <c r="M118" i="43" s="1"/>
  <c r="L96" i="43"/>
  <c r="M96" i="43" s="1"/>
  <c r="L78" i="43"/>
  <c r="M78" i="43" s="1"/>
  <c r="L116" i="43"/>
  <c r="M116" i="43" s="1"/>
  <c r="L121" i="43"/>
  <c r="M121" i="43" s="1"/>
  <c r="L109" i="43"/>
  <c r="M109" i="43" s="1"/>
  <c r="L77" i="43"/>
  <c r="M77" i="43" s="1"/>
  <c r="L107" i="43"/>
  <c r="M107" i="43" s="1"/>
  <c r="L108" i="43"/>
  <c r="M108" i="43" s="1"/>
  <c r="L87" i="43"/>
  <c r="M87" i="43" s="1"/>
  <c r="L102" i="43"/>
  <c r="M102" i="43" s="1"/>
  <c r="L103" i="43"/>
  <c r="M103" i="43" s="1"/>
  <c r="L74" i="43"/>
  <c r="M74" i="43" s="1"/>
  <c r="L92" i="43"/>
  <c r="M92" i="43" s="1"/>
  <c r="L105" i="43"/>
  <c r="M105" i="43" s="1"/>
  <c r="K128" i="43"/>
  <c r="K126" i="43"/>
  <c r="L93" i="43"/>
  <c r="M93" i="43" s="1"/>
  <c r="L100" i="43"/>
  <c r="M100" i="43" s="1"/>
  <c r="L101" i="43"/>
  <c r="M101" i="43" s="1"/>
  <c r="L110" i="43"/>
  <c r="M110" i="43" s="1"/>
  <c r="L119" i="43"/>
  <c r="M119" i="43" s="1"/>
  <c r="L112" i="43"/>
  <c r="M112" i="43" s="1"/>
  <c r="L120" i="43"/>
  <c r="M120" i="43" s="1"/>
  <c r="L88" i="43"/>
  <c r="M88" i="43" s="1"/>
  <c r="L104" i="43"/>
  <c r="M104" i="43" s="1"/>
  <c r="L95" i="43"/>
  <c r="M95" i="43" s="1"/>
  <c r="L111" i="43"/>
  <c r="M111" i="43" s="1"/>
  <c r="L83" i="43"/>
  <c r="M83" i="43" s="1"/>
  <c r="L76" i="43"/>
  <c r="M76" i="43" s="1"/>
  <c r="L106" i="43"/>
  <c r="M106" i="43" s="1"/>
  <c r="L90" i="43"/>
  <c r="M90" i="43" s="1"/>
  <c r="L80" i="43"/>
  <c r="M80" i="43" s="1"/>
  <c r="L113" i="43"/>
  <c r="M113" i="43" s="1"/>
  <c r="L97" i="43"/>
  <c r="M97" i="43" s="1"/>
  <c r="L81" i="43"/>
  <c r="M81" i="43" s="1"/>
  <c r="L85" i="43"/>
  <c r="M85" i="43" s="1"/>
  <c r="L91" i="43"/>
  <c r="M91" i="43" s="1"/>
  <c r="L98" i="43"/>
  <c r="M98" i="43" s="1"/>
  <c r="L84" i="43"/>
  <c r="M84" i="43" s="1"/>
  <c r="CN30" i="14" l="1"/>
  <c r="R23" i="66"/>
  <c r="P24" i="66"/>
  <c r="T38" i="47"/>
  <c r="O20" i="47"/>
  <c r="X20" i="47"/>
  <c r="U39" i="47" s="1"/>
  <c r="C22" i="47"/>
  <c r="E22" i="47" s="1"/>
  <c r="E21" i="47"/>
  <c r="N20" i="47"/>
  <c r="AC9" i="47" s="1"/>
  <c r="K38" i="47"/>
  <c r="J38" i="47"/>
  <c r="Y21" i="47"/>
  <c r="L126" i="43"/>
  <c r="M128" i="43"/>
  <c r="M126" i="43"/>
  <c r="L128" i="43"/>
  <c r="CN31" i="14" l="1"/>
  <c r="R24" i="66"/>
  <c r="P25" i="66"/>
  <c r="N6" i="47"/>
  <c r="X6" i="47"/>
  <c r="T39" i="47"/>
  <c r="X4" i="47"/>
  <c r="X5" i="47"/>
  <c r="N4" i="47"/>
  <c r="N5" i="47"/>
  <c r="O21" i="47"/>
  <c r="AD10" i="47" s="1"/>
  <c r="X21" i="47"/>
  <c r="U40" i="47" s="1"/>
  <c r="O22" i="47"/>
  <c r="X22" i="47"/>
  <c r="AD9" i="47"/>
  <c r="N21" i="47"/>
  <c r="AC10" i="47" s="1"/>
  <c r="K39" i="47"/>
  <c r="J39" i="47"/>
  <c r="Y22" i="47"/>
  <c r="Y18" i="19"/>
  <c r="Y19" i="19"/>
  <c r="Y21" i="19"/>
  <c r="Y22" i="19"/>
  <c r="Y23" i="19"/>
  <c r="Y25" i="19"/>
  <c r="Y26" i="19"/>
  <c r="Y27" i="19"/>
  <c r="AV13" i="14"/>
  <c r="AV14" i="14" s="1"/>
  <c r="AV15" i="14" s="1"/>
  <c r="AV16" i="14" s="1"/>
  <c r="AV17" i="14" s="1"/>
  <c r="CT54" i="14"/>
  <c r="AZ64" i="41"/>
  <c r="BE10" i="41" s="1"/>
  <c r="AZ51" i="41"/>
  <c r="BE8" i="41" s="1"/>
  <c r="BF51" i="41"/>
  <c r="BF8" i="41" s="1"/>
  <c r="BF64" i="41"/>
  <c r="BF10" i="41" s="1"/>
  <c r="BL64" i="41"/>
  <c r="BG10" i="41" s="1"/>
  <c r="BL51" i="41"/>
  <c r="BG8" i="41" s="1"/>
  <c r="BL38" i="41"/>
  <c r="BG6" i="41" s="1"/>
  <c r="BF38" i="41"/>
  <c r="BF6" i="41" s="1"/>
  <c r="AZ38" i="41"/>
  <c r="BE6" i="41" s="1"/>
  <c r="AY38" i="41"/>
  <c r="BG9" i="41"/>
  <c r="BG7" i="41"/>
  <c r="BF9" i="41"/>
  <c r="BF7" i="41"/>
  <c r="BE9" i="41"/>
  <c r="BE7" i="41"/>
  <c r="BG5" i="41"/>
  <c r="BF5" i="41"/>
  <c r="BE5" i="41"/>
  <c r="AR6" i="41"/>
  <c r="AO10" i="41"/>
  <c r="AO11" i="41" s="1"/>
  <c r="AO12" i="41" s="1"/>
  <c r="AO13" i="41" s="1"/>
  <c r="AO14" i="41" s="1"/>
  <c r="AO19" i="41" s="1"/>
  <c r="AO20" i="41" s="1"/>
  <c r="AO21" i="41" s="1"/>
  <c r="AO22" i="41" s="1"/>
  <c r="AR4" i="41"/>
  <c r="A26" i="41"/>
  <c r="A27" i="41" s="1"/>
  <c r="A28" i="41" s="1"/>
  <c r="A29" i="41" s="1"/>
  <c r="A30" i="41" s="1"/>
  <c r="A31" i="41" s="1"/>
  <c r="A32" i="41" s="1"/>
  <c r="A33" i="41" s="1"/>
  <c r="A34" i="41" s="1"/>
  <c r="A35" i="41" s="1"/>
  <c r="A36" i="41" s="1"/>
  <c r="A37" i="41" s="1"/>
  <c r="A38" i="41" s="1"/>
  <c r="A39" i="41" s="1"/>
  <c r="A40" i="41" s="1"/>
  <c r="A41" i="41" s="1"/>
  <c r="A42" i="41" s="1"/>
  <c r="A43" i="41" s="1"/>
  <c r="A44" i="41" s="1"/>
  <c r="A45" i="41" s="1"/>
  <c r="A46" i="41" s="1"/>
  <c r="A47" i="41" s="1"/>
  <c r="A48" i="41" s="1"/>
  <c r="A49" i="41" s="1"/>
  <c r="A50" i="41" s="1"/>
  <c r="A51" i="41" s="1"/>
  <c r="A52" i="41" s="1"/>
  <c r="A53" i="41" s="1"/>
  <c r="A54" i="41" s="1"/>
  <c r="A55" i="41" s="1"/>
  <c r="A56" i="41" s="1"/>
  <c r="A57" i="41" s="1"/>
  <c r="A58" i="41" s="1"/>
  <c r="A59" i="41" s="1"/>
  <c r="A60" i="41" s="1"/>
  <c r="A61" i="41" s="1"/>
  <c r="A62" i="41" s="1"/>
  <c r="A63" i="41" s="1"/>
  <c r="A64" i="41" s="1"/>
  <c r="A65" i="41" s="1"/>
  <c r="A66" i="41" s="1"/>
  <c r="A67" i="41" s="1"/>
  <c r="A68" i="41" s="1"/>
  <c r="A69" i="41" s="1"/>
  <c r="A70" i="41" s="1"/>
  <c r="A71" i="41" s="1"/>
  <c r="A72" i="41" s="1"/>
  <c r="A73" i="41" s="1"/>
  <c r="A74" i="41" s="1"/>
  <c r="H1" i="41"/>
  <c r="K1" i="41" s="1"/>
  <c r="CN32" i="14" l="1"/>
  <c r="R25" i="66"/>
  <c r="P26" i="66"/>
  <c r="AD11" i="47"/>
  <c r="T40" i="47"/>
  <c r="O28" i="47"/>
  <c r="O26" i="47"/>
  <c r="J40" i="47"/>
  <c r="K40" i="47"/>
  <c r="N22" i="47"/>
  <c r="AC11" i="47" s="1"/>
  <c r="U41" i="47"/>
  <c r="T41" i="47"/>
  <c r="X26" i="47"/>
  <c r="U42" i="47"/>
  <c r="X28" i="47"/>
  <c r="Y23" i="47"/>
  <c r="G74" i="41"/>
  <c r="BM2" i="14"/>
  <c r="BM3" i="14" s="1"/>
  <c r="BM4" i="14" s="1"/>
  <c r="BM5" i="14" s="1"/>
  <c r="BM6" i="14" s="1"/>
  <c r="BM7" i="14" s="1"/>
  <c r="BM8" i="14" s="1"/>
  <c r="BM9" i="14" s="1"/>
  <c r="BM10" i="14" s="1"/>
  <c r="BM11" i="14" s="1"/>
  <c r="BM12" i="14" s="1"/>
  <c r="BM13" i="14" s="1"/>
  <c r="BM14" i="14" s="1"/>
  <c r="BM15" i="14" s="1"/>
  <c r="BM16" i="14" s="1"/>
  <c r="BM17" i="14" s="1"/>
  <c r="BM18" i="14" s="1"/>
  <c r="CN33" i="14" l="1"/>
  <c r="R26" i="66"/>
  <c r="P27" i="66"/>
  <c r="K41" i="47"/>
  <c r="J41" i="47"/>
  <c r="T42" i="47"/>
  <c r="T47" i="47" s="1"/>
  <c r="N23" i="47"/>
  <c r="K6" i="47" s="1"/>
  <c r="U47" i="47"/>
  <c r="U45" i="47"/>
  <c r="H74" i="41"/>
  <c r="CN34" i="14" l="1"/>
  <c r="P28" i="66"/>
  <c r="R27" i="66"/>
  <c r="N26" i="47"/>
  <c r="AC12" i="47"/>
  <c r="N28" i="47"/>
  <c r="L42" i="47" s="1"/>
  <c r="M42" i="47" s="1"/>
  <c r="K42" i="47"/>
  <c r="J42" i="47"/>
  <c r="T45" i="47"/>
  <c r="U6" i="47"/>
  <c r="Y26" i="47"/>
  <c r="Y28" i="47"/>
  <c r="T17" i="43"/>
  <c r="T16" i="43"/>
  <c r="T15" i="43"/>
  <c r="CN35" i="14" l="1"/>
  <c r="R28" i="66"/>
  <c r="P29" i="66"/>
  <c r="U4" i="47"/>
  <c r="U5" i="47" s="1"/>
  <c r="AF3" i="47" s="1"/>
  <c r="J47" i="47"/>
  <c r="J45" i="47"/>
  <c r="K45" i="47"/>
  <c r="K47" i="47"/>
  <c r="L36" i="47"/>
  <c r="M36" i="47" s="1"/>
  <c r="L33" i="47"/>
  <c r="L34" i="47"/>
  <c r="M34" i="47" s="1"/>
  <c r="V33" i="47"/>
  <c r="V35" i="47"/>
  <c r="W35" i="47" s="1"/>
  <c r="L35" i="47"/>
  <c r="M35" i="47" s="1"/>
  <c r="V34" i="47"/>
  <c r="W34" i="47" s="1"/>
  <c r="V36" i="47"/>
  <c r="W36" i="47" s="1"/>
  <c r="V37" i="47"/>
  <c r="W37" i="47" s="1"/>
  <c r="L37" i="47"/>
  <c r="M37" i="47" s="1"/>
  <c r="V38" i="47"/>
  <c r="W38" i="47" s="1"/>
  <c r="L38" i="47"/>
  <c r="M38" i="47" s="1"/>
  <c r="V39" i="47"/>
  <c r="W39" i="47" s="1"/>
  <c r="L39" i="47"/>
  <c r="M39" i="47" s="1"/>
  <c r="V40" i="47"/>
  <c r="W40" i="47" s="1"/>
  <c r="V41" i="47"/>
  <c r="W41" i="47" s="1"/>
  <c r="L40" i="47"/>
  <c r="M40" i="47" s="1"/>
  <c r="V42" i="47"/>
  <c r="W42" i="47" s="1"/>
  <c r="L41" i="47"/>
  <c r="M41" i="47" s="1"/>
  <c r="D32" i="41"/>
  <c r="E32" i="41" s="1"/>
  <c r="C25" i="41"/>
  <c r="D70" i="43"/>
  <c r="E70" i="43" s="1"/>
  <c r="D33" i="41"/>
  <c r="E33" i="41" s="1"/>
  <c r="D34" i="41"/>
  <c r="E34" i="41" s="1"/>
  <c r="B25" i="41"/>
  <c r="U2" i="41" s="1"/>
  <c r="B48" i="41"/>
  <c r="U25" i="41" s="1"/>
  <c r="B39" i="41"/>
  <c r="U16" i="41" s="1"/>
  <c r="B33" i="41"/>
  <c r="U10" i="41" s="1"/>
  <c r="B52" i="41"/>
  <c r="U29" i="41" s="1"/>
  <c r="B37" i="41"/>
  <c r="U14" i="41" s="1"/>
  <c r="B58" i="41"/>
  <c r="U35" i="41" s="1"/>
  <c r="B54" i="41"/>
  <c r="U31" i="41" s="1"/>
  <c r="B35" i="41"/>
  <c r="U12" i="41" s="1"/>
  <c r="B61" i="41"/>
  <c r="U38" i="41" s="1"/>
  <c r="B40" i="41"/>
  <c r="U17" i="41" s="1"/>
  <c r="B70" i="41"/>
  <c r="U47" i="41" s="1"/>
  <c r="B36" i="41"/>
  <c r="U13" i="41" s="1"/>
  <c r="B44" i="41"/>
  <c r="U21" i="41" s="1"/>
  <c r="B60" i="41"/>
  <c r="U37" i="41" s="1"/>
  <c r="B56" i="41"/>
  <c r="U33" i="41" s="1"/>
  <c r="B43" i="41"/>
  <c r="U20" i="41" s="1"/>
  <c r="B34" i="41"/>
  <c r="U11" i="41" s="1"/>
  <c r="B38" i="41"/>
  <c r="U15" i="41" s="1"/>
  <c r="B64" i="41"/>
  <c r="U41" i="41" s="1"/>
  <c r="B47" i="41"/>
  <c r="U24" i="41" s="1"/>
  <c r="B42" i="41"/>
  <c r="U19" i="41" s="1"/>
  <c r="B59" i="41"/>
  <c r="U36" i="41" s="1"/>
  <c r="B55" i="41"/>
  <c r="U32" i="41" s="1"/>
  <c r="B57" i="41"/>
  <c r="U34" i="41" s="1"/>
  <c r="B51" i="41"/>
  <c r="U28" i="41" s="1"/>
  <c r="B45" i="41"/>
  <c r="U22" i="41" s="1"/>
  <c r="B72" i="41"/>
  <c r="U49" i="41" s="1"/>
  <c r="B53" i="41"/>
  <c r="U30" i="41" s="1"/>
  <c r="B41" i="41"/>
  <c r="U18" i="41" s="1"/>
  <c r="B67" i="41"/>
  <c r="U44" i="41" s="1"/>
  <c r="B62" i="41"/>
  <c r="U39" i="41" s="1"/>
  <c r="B46" i="41"/>
  <c r="U23" i="41" s="1"/>
  <c r="B66" i="41"/>
  <c r="U43" i="41" s="1"/>
  <c r="CN36" i="14" l="1"/>
  <c r="R29" i="66"/>
  <c r="P30" i="66"/>
  <c r="X11" i="41"/>
  <c r="W11" i="41"/>
  <c r="X15" i="41"/>
  <c r="W15" i="41"/>
  <c r="X39" i="41"/>
  <c r="W39" i="41"/>
  <c r="X32" i="41"/>
  <c r="W32" i="41"/>
  <c r="X2" i="41"/>
  <c r="W2" i="41"/>
  <c r="X34" i="41"/>
  <c r="W34" i="41"/>
  <c r="X10" i="41"/>
  <c r="W10" i="41"/>
  <c r="X16" i="41"/>
  <c r="W16" i="41"/>
  <c r="X20" i="41"/>
  <c r="W20" i="41"/>
  <c r="X35" i="41"/>
  <c r="W35" i="41"/>
  <c r="X41" i="41"/>
  <c r="W41" i="41"/>
  <c r="X43" i="41"/>
  <c r="W43" i="41"/>
  <c r="X23" i="41"/>
  <c r="W23" i="41"/>
  <c r="X22" i="41"/>
  <c r="W22" i="41"/>
  <c r="X12" i="41"/>
  <c r="W12" i="41"/>
  <c r="X36" i="41"/>
  <c r="W36" i="41"/>
  <c r="X19" i="41"/>
  <c r="W19" i="41"/>
  <c r="X21" i="41"/>
  <c r="W21" i="41"/>
  <c r="X14" i="41"/>
  <c r="W14" i="41"/>
  <c r="X17" i="41"/>
  <c r="W17" i="41"/>
  <c r="X38" i="41"/>
  <c r="W38" i="41"/>
  <c r="X25" i="41"/>
  <c r="W25" i="41"/>
  <c r="X37" i="41"/>
  <c r="W37" i="41"/>
  <c r="X30" i="41"/>
  <c r="W30" i="41"/>
  <c r="X28" i="41"/>
  <c r="W28" i="41"/>
  <c r="X33" i="41"/>
  <c r="W33" i="41"/>
  <c r="X18" i="41"/>
  <c r="W18" i="41"/>
  <c r="X24" i="41"/>
  <c r="W24" i="41"/>
  <c r="X13" i="41"/>
  <c r="W13" i="41"/>
  <c r="X29" i="41"/>
  <c r="W29" i="41"/>
  <c r="X31" i="41"/>
  <c r="W31" i="41"/>
  <c r="H25" i="41"/>
  <c r="V2" i="41"/>
  <c r="AF8" i="47"/>
  <c r="AF12" i="47"/>
  <c r="AF7" i="47"/>
  <c r="AF11" i="47"/>
  <c r="AF10" i="47"/>
  <c r="AF6" i="47"/>
  <c r="AF5" i="47"/>
  <c r="AF9" i="47"/>
  <c r="AF4" i="47"/>
  <c r="W33" i="47"/>
  <c r="V47" i="47"/>
  <c r="V45" i="47"/>
  <c r="M33" i="47"/>
  <c r="L45" i="47"/>
  <c r="L47" i="47"/>
  <c r="K4" i="47"/>
  <c r="D78" i="43"/>
  <c r="E78" i="43" s="1"/>
  <c r="F122" i="43"/>
  <c r="F124" i="43"/>
  <c r="U18" i="43"/>
  <c r="G124" i="43"/>
  <c r="I74" i="43"/>
  <c r="H124" i="43"/>
  <c r="D109" i="43"/>
  <c r="E109" i="43" s="1"/>
  <c r="B50" i="41"/>
  <c r="U27" i="41" s="1"/>
  <c r="B49" i="41"/>
  <c r="U26" i="41" s="1"/>
  <c r="B26" i="41"/>
  <c r="U3" i="41" s="1"/>
  <c r="B68" i="41"/>
  <c r="U45" i="41" s="1"/>
  <c r="G25" i="41"/>
  <c r="C33" i="41"/>
  <c r="CN37" i="14" l="1"/>
  <c r="R30" i="66"/>
  <c r="P31" i="66"/>
  <c r="X3" i="41"/>
  <c r="W3" i="41"/>
  <c r="X26" i="41"/>
  <c r="W26" i="41"/>
  <c r="X27" i="41"/>
  <c r="W27" i="41"/>
  <c r="G33" i="41"/>
  <c r="V10" i="41"/>
  <c r="H132" i="43"/>
  <c r="K5" i="47"/>
  <c r="AE3" i="47" s="1"/>
  <c r="M47" i="47"/>
  <c r="M45" i="47"/>
  <c r="W47" i="47"/>
  <c r="W45" i="47"/>
  <c r="I82" i="43"/>
  <c r="G132" i="43"/>
  <c r="V18" i="43"/>
  <c r="G163" i="43"/>
  <c r="I113" i="43"/>
  <c r="C54" i="41"/>
  <c r="D99" i="43"/>
  <c r="E99" i="43" s="1"/>
  <c r="C38" i="41"/>
  <c r="D83" i="43"/>
  <c r="E83" i="43" s="1"/>
  <c r="C72" i="41"/>
  <c r="D117" i="43"/>
  <c r="E117" i="43" s="1"/>
  <c r="C47" i="41"/>
  <c r="D92" i="43"/>
  <c r="E92" i="43" s="1"/>
  <c r="C48" i="41"/>
  <c r="D93" i="43"/>
  <c r="E93" i="43" s="1"/>
  <c r="C26" i="41"/>
  <c r="D71" i="43"/>
  <c r="E71" i="43" s="1"/>
  <c r="C34" i="41"/>
  <c r="D79" i="43"/>
  <c r="E79" i="43" s="1"/>
  <c r="C45" i="41"/>
  <c r="D90" i="43"/>
  <c r="E90" i="43" s="1"/>
  <c r="C44" i="41"/>
  <c r="D89" i="43"/>
  <c r="E89" i="43" s="1"/>
  <c r="C53" i="41"/>
  <c r="D98" i="43"/>
  <c r="E98" i="43" s="1"/>
  <c r="C41" i="41"/>
  <c r="D86" i="43"/>
  <c r="E86" i="43" s="1"/>
  <c r="C52" i="41"/>
  <c r="D97" i="43"/>
  <c r="E97" i="43" s="1"/>
  <c r="C62" i="41"/>
  <c r="D107" i="43"/>
  <c r="E107" i="43" s="1"/>
  <c r="C37" i="41"/>
  <c r="D82" i="43"/>
  <c r="E82" i="43" s="1"/>
  <c r="C56" i="41"/>
  <c r="D101" i="43"/>
  <c r="E101" i="43" s="1"/>
  <c r="C39" i="41"/>
  <c r="D84" i="43"/>
  <c r="E84" i="43" s="1"/>
  <c r="C42" i="41"/>
  <c r="D87" i="43"/>
  <c r="E87" i="43" s="1"/>
  <c r="C46" i="41"/>
  <c r="D91" i="43"/>
  <c r="E91" i="43" s="1"/>
  <c r="C51" i="41"/>
  <c r="D96" i="43"/>
  <c r="E96" i="43" s="1"/>
  <c r="C43" i="41"/>
  <c r="D88" i="43"/>
  <c r="E88" i="43" s="1"/>
  <c r="C35" i="41"/>
  <c r="D80" i="43"/>
  <c r="E80" i="43" s="1"/>
  <c r="C50" i="41"/>
  <c r="D95" i="43"/>
  <c r="E95" i="43" s="1"/>
  <c r="C70" i="41"/>
  <c r="D115" i="43"/>
  <c r="E115" i="43" s="1"/>
  <c r="C58" i="41"/>
  <c r="D103" i="43"/>
  <c r="E103" i="43" s="1"/>
  <c r="C67" i="41"/>
  <c r="D112" i="43"/>
  <c r="E112" i="43" s="1"/>
  <c r="C40" i="41"/>
  <c r="D85" i="43"/>
  <c r="E85" i="43" s="1"/>
  <c r="C60" i="41"/>
  <c r="D105" i="43"/>
  <c r="E105" i="43" s="1"/>
  <c r="C36" i="41"/>
  <c r="D81" i="43"/>
  <c r="E81" i="43" s="1"/>
  <c r="C49" i="41"/>
  <c r="D94" i="43"/>
  <c r="E94" i="43" s="1"/>
  <c r="C59" i="41"/>
  <c r="D104" i="43"/>
  <c r="E104" i="43" s="1"/>
  <c r="H163" i="43"/>
  <c r="C64" i="41"/>
  <c r="B27" i="41"/>
  <c r="U4" i="41" s="1"/>
  <c r="B63" i="41"/>
  <c r="U40" i="41" s="1"/>
  <c r="B29" i="41"/>
  <c r="U6" i="41" s="1"/>
  <c r="B28" i="41"/>
  <c r="U5" i="41" s="1"/>
  <c r="H33" i="41"/>
  <c r="CN38" i="14" l="1"/>
  <c r="P32" i="66"/>
  <c r="R31" i="66"/>
  <c r="X40" i="41"/>
  <c r="W40" i="41"/>
  <c r="X4" i="41"/>
  <c r="W4" i="41"/>
  <c r="X6" i="41"/>
  <c r="W6" i="41"/>
  <c r="X5" i="41"/>
  <c r="W5" i="41"/>
  <c r="H48" i="41"/>
  <c r="V25" i="41"/>
  <c r="H49" i="41"/>
  <c r="V26" i="41"/>
  <c r="G43" i="41"/>
  <c r="V20" i="41"/>
  <c r="G62" i="41"/>
  <c r="V39" i="41"/>
  <c r="G47" i="41"/>
  <c r="V24" i="41"/>
  <c r="G72" i="41"/>
  <c r="V49" i="41"/>
  <c r="H52" i="41"/>
  <c r="V29" i="41"/>
  <c r="G60" i="41"/>
  <c r="V37" i="41"/>
  <c r="G67" i="41"/>
  <c r="V44" i="41"/>
  <c r="H36" i="41"/>
  <c r="V13" i="41"/>
  <c r="G38" i="41"/>
  <c r="V15" i="41"/>
  <c r="G40" i="41"/>
  <c r="V17" i="41"/>
  <c r="G53" i="41"/>
  <c r="V30" i="41"/>
  <c r="G39" i="41"/>
  <c r="V16" i="41"/>
  <c r="H35" i="41"/>
  <c r="V12" i="41"/>
  <c r="H44" i="41"/>
  <c r="V21" i="41"/>
  <c r="H45" i="41"/>
  <c r="V22" i="41"/>
  <c r="H41" i="41"/>
  <c r="V18" i="41"/>
  <c r="G70" i="41"/>
  <c r="V47" i="41"/>
  <c r="G34" i="41"/>
  <c r="V11" i="41"/>
  <c r="H51" i="41"/>
  <c r="V28" i="41"/>
  <c r="H54" i="41"/>
  <c r="V31" i="41"/>
  <c r="G56" i="41"/>
  <c r="V33" i="41"/>
  <c r="H46" i="41"/>
  <c r="V23" i="41"/>
  <c r="H42" i="41"/>
  <c r="V19" i="41"/>
  <c r="H58" i="41"/>
  <c r="V35" i="41"/>
  <c r="G64" i="41"/>
  <c r="V41" i="41"/>
  <c r="G59" i="41"/>
  <c r="V36" i="41"/>
  <c r="G50" i="41"/>
  <c r="V27" i="41"/>
  <c r="H37" i="41"/>
  <c r="V14" i="41"/>
  <c r="H26" i="41"/>
  <c r="V3" i="41"/>
  <c r="AE9" i="47"/>
  <c r="AE10" i="47"/>
  <c r="AE12" i="47"/>
  <c r="AE11" i="47"/>
  <c r="AE8" i="47"/>
  <c r="AE7" i="47"/>
  <c r="AE6" i="47"/>
  <c r="AE5" i="47"/>
  <c r="AE4" i="47"/>
  <c r="N35" i="47"/>
  <c r="O35" i="47" s="1"/>
  <c r="N34" i="47"/>
  <c r="O34" i="47" s="1"/>
  <c r="N38" i="47"/>
  <c r="O38" i="47" s="1"/>
  <c r="N37" i="47"/>
  <c r="O37" i="47" s="1"/>
  <c r="X33" i="47"/>
  <c r="Y33" i="47" s="1"/>
  <c r="X42" i="47"/>
  <c r="Y42" i="47" s="1"/>
  <c r="N40" i="47"/>
  <c r="O40" i="47" s="1"/>
  <c r="X38" i="47"/>
  <c r="Y38" i="47" s="1"/>
  <c r="X37" i="47"/>
  <c r="Y37" i="47" s="1"/>
  <c r="X36" i="47"/>
  <c r="Y36" i="47" s="1"/>
  <c r="X35" i="47"/>
  <c r="Y35" i="47" s="1"/>
  <c r="X34" i="47"/>
  <c r="Y34" i="47" s="1"/>
  <c r="N36" i="47"/>
  <c r="O36" i="47" s="1"/>
  <c r="N42" i="47"/>
  <c r="O42" i="47" s="1"/>
  <c r="N33" i="47"/>
  <c r="N41" i="47"/>
  <c r="O41" i="47" s="1"/>
  <c r="X41" i="47"/>
  <c r="Y41" i="47" s="1"/>
  <c r="N39" i="47"/>
  <c r="O39" i="47" s="1"/>
  <c r="X39" i="47"/>
  <c r="Y39" i="47" s="1"/>
  <c r="X40" i="47"/>
  <c r="Y40" i="47" s="1"/>
  <c r="W18" i="43"/>
  <c r="H38" i="41"/>
  <c r="G44" i="41"/>
  <c r="G54" i="41"/>
  <c r="G46" i="41"/>
  <c r="H43" i="41"/>
  <c r="H40" i="41"/>
  <c r="H67" i="41"/>
  <c r="G41" i="41"/>
  <c r="G42" i="41"/>
  <c r="G158" i="43"/>
  <c r="I108" i="43"/>
  <c r="G148" i="43"/>
  <c r="I98" i="43"/>
  <c r="G150" i="43"/>
  <c r="I100" i="43"/>
  <c r="G134" i="43"/>
  <c r="I84" i="43"/>
  <c r="G151" i="43"/>
  <c r="I101" i="43"/>
  <c r="G133" i="43"/>
  <c r="I83" i="43"/>
  <c r="G125" i="43"/>
  <c r="I75" i="43"/>
  <c r="G140" i="43"/>
  <c r="I90" i="43"/>
  <c r="G152" i="43"/>
  <c r="I102" i="43"/>
  <c r="G137" i="43"/>
  <c r="I87" i="43"/>
  <c r="G161" i="43"/>
  <c r="I111" i="43"/>
  <c r="G142" i="43"/>
  <c r="I92" i="43"/>
  <c r="G159" i="43"/>
  <c r="I109" i="43"/>
  <c r="G139" i="43"/>
  <c r="I89" i="43"/>
  <c r="G166" i="43"/>
  <c r="I116" i="43"/>
  <c r="G141" i="43"/>
  <c r="I91" i="43"/>
  <c r="G143" i="43"/>
  <c r="I93" i="43"/>
  <c r="G153" i="43"/>
  <c r="I103" i="43"/>
  <c r="G169" i="43"/>
  <c r="I119" i="43"/>
  <c r="G136" i="43"/>
  <c r="I86" i="43"/>
  <c r="G147" i="43"/>
  <c r="I97" i="43"/>
  <c r="G135" i="43"/>
  <c r="I85" i="43"/>
  <c r="G146" i="43"/>
  <c r="I96" i="43"/>
  <c r="G171" i="43"/>
  <c r="I121" i="43"/>
  <c r="G145" i="43"/>
  <c r="I95" i="43"/>
  <c r="G157" i="43"/>
  <c r="I107" i="43"/>
  <c r="G138" i="43"/>
  <c r="I88" i="43"/>
  <c r="G144" i="43"/>
  <c r="I94" i="43"/>
  <c r="G155" i="43"/>
  <c r="I105" i="43"/>
  <c r="G149" i="43"/>
  <c r="I99" i="43"/>
  <c r="H53" i="41"/>
  <c r="H72" i="41"/>
  <c r="G51" i="41"/>
  <c r="H47" i="41"/>
  <c r="G37" i="41"/>
  <c r="G45" i="41"/>
  <c r="G58" i="41"/>
  <c r="G52" i="41"/>
  <c r="H39" i="41"/>
  <c r="H64" i="41"/>
  <c r="H134" i="43"/>
  <c r="H147" i="43"/>
  <c r="C55" i="41"/>
  <c r="D100" i="43"/>
  <c r="E100" i="43" s="1"/>
  <c r="C66" i="41"/>
  <c r="D111" i="43"/>
  <c r="E111" i="43" s="1"/>
  <c r="C68" i="41"/>
  <c r="D113" i="43"/>
  <c r="E113" i="43" s="1"/>
  <c r="H149" i="43"/>
  <c r="H148" i="43"/>
  <c r="H146" i="43"/>
  <c r="H62" i="41"/>
  <c r="H142" i="43"/>
  <c r="H140" i="43"/>
  <c r="H155" i="43"/>
  <c r="H145" i="43"/>
  <c r="G49" i="41"/>
  <c r="H150" i="43"/>
  <c r="G36" i="41"/>
  <c r="H171" i="43"/>
  <c r="H125" i="43"/>
  <c r="H161" i="43"/>
  <c r="H151" i="43"/>
  <c r="H166" i="43"/>
  <c r="H141" i="43"/>
  <c r="C61" i="41"/>
  <c r="D106" i="43"/>
  <c r="E106" i="43" s="1"/>
  <c r="H159" i="43"/>
  <c r="H60" i="41"/>
  <c r="G26" i="41"/>
  <c r="H56" i="41"/>
  <c r="G48" i="41"/>
  <c r="H143" i="43"/>
  <c r="H137" i="43"/>
  <c r="H133" i="43"/>
  <c r="H136" i="43"/>
  <c r="C57" i="41"/>
  <c r="D102" i="43"/>
  <c r="E102" i="43" s="1"/>
  <c r="H70" i="41"/>
  <c r="H139" i="43"/>
  <c r="G35" i="41"/>
  <c r="C27" i="41"/>
  <c r="D72" i="43"/>
  <c r="E72" i="43" s="1"/>
  <c r="H157" i="43"/>
  <c r="H138" i="43"/>
  <c r="H135" i="43"/>
  <c r="H34" i="41"/>
  <c r="H59" i="41"/>
  <c r="H50" i="41"/>
  <c r="H144" i="43"/>
  <c r="H153" i="43"/>
  <c r="H158" i="43"/>
  <c r="H152" i="43"/>
  <c r="H169" i="43"/>
  <c r="B65" i="41"/>
  <c r="U42" i="41" s="1"/>
  <c r="B69" i="41"/>
  <c r="U46" i="41" s="1"/>
  <c r="CN39" i="14" l="1"/>
  <c r="P33" i="66"/>
  <c r="R32" i="66"/>
  <c r="X42" i="41"/>
  <c r="W42" i="41"/>
  <c r="G55" i="41"/>
  <c r="V32" i="41"/>
  <c r="H27" i="41"/>
  <c r="V4" i="41"/>
  <c r="G68" i="41"/>
  <c r="V45" i="41"/>
  <c r="G66" i="41"/>
  <c r="V43" i="41"/>
  <c r="G61" i="41"/>
  <c r="V38" i="41"/>
  <c r="H57" i="41"/>
  <c r="V34" i="41"/>
  <c r="Y45" i="47"/>
  <c r="U7" i="47" s="1"/>
  <c r="U8" i="47" s="1"/>
  <c r="N45" i="47"/>
  <c r="X47" i="47"/>
  <c r="X45" i="47"/>
  <c r="O33" i="47"/>
  <c r="N47" i="47"/>
  <c r="Y47" i="47"/>
  <c r="X18" i="43"/>
  <c r="G167" i="43"/>
  <c r="I117" i="43"/>
  <c r="G156" i="43"/>
  <c r="I106" i="43"/>
  <c r="G154" i="43"/>
  <c r="I104" i="43"/>
  <c r="G165" i="43"/>
  <c r="I115" i="43"/>
  <c r="G126" i="43"/>
  <c r="I76" i="43"/>
  <c r="G160" i="43"/>
  <c r="I110" i="43"/>
  <c r="H55" i="41"/>
  <c r="H66" i="41"/>
  <c r="H68" i="41"/>
  <c r="G27" i="41"/>
  <c r="G57" i="41"/>
  <c r="H165" i="43"/>
  <c r="C63" i="41"/>
  <c r="D108" i="43"/>
  <c r="E108" i="43" s="1"/>
  <c r="H156" i="43"/>
  <c r="H167" i="43"/>
  <c r="H154" i="43"/>
  <c r="H126" i="43"/>
  <c r="H160" i="43"/>
  <c r="C28" i="41"/>
  <c r="D73" i="43"/>
  <c r="E73" i="43" s="1"/>
  <c r="C29" i="41"/>
  <c r="D74" i="43"/>
  <c r="E74" i="43" s="1"/>
  <c r="H61" i="41"/>
  <c r="D110" i="43"/>
  <c r="E110" i="43" s="1"/>
  <c r="B30" i="41"/>
  <c r="U7" i="41" s="1"/>
  <c r="B31" i="41"/>
  <c r="U8" i="41" s="1"/>
  <c r="B71" i="41"/>
  <c r="U48" i="41" s="1"/>
  <c r="CN40" i="14" l="1"/>
  <c r="R33" i="66"/>
  <c r="P34" i="66"/>
  <c r="X7" i="41"/>
  <c r="W7" i="41"/>
  <c r="X8" i="41"/>
  <c r="W8" i="41"/>
  <c r="H63" i="41"/>
  <c r="V40" i="41"/>
  <c r="H29" i="41"/>
  <c r="V6" i="41"/>
  <c r="G28" i="41"/>
  <c r="V5" i="41"/>
  <c r="O47" i="47"/>
  <c r="O45" i="47"/>
  <c r="U9" i="47"/>
  <c r="Y18" i="43"/>
  <c r="G128" i="43"/>
  <c r="I78" i="43"/>
  <c r="G164" i="43"/>
  <c r="I114" i="43"/>
  <c r="G127" i="43"/>
  <c r="I77" i="43"/>
  <c r="G162" i="43"/>
  <c r="I112" i="43"/>
  <c r="G63" i="41"/>
  <c r="G29" i="41"/>
  <c r="H28" i="41"/>
  <c r="C69" i="41"/>
  <c r="D114" i="43"/>
  <c r="E114" i="43" s="1"/>
  <c r="H162" i="43"/>
  <c r="H164" i="43"/>
  <c r="H128" i="43"/>
  <c r="H127" i="43"/>
  <c r="C30" i="41"/>
  <c r="D75" i="43"/>
  <c r="E75" i="43" s="1"/>
  <c r="C65" i="41"/>
  <c r="B32" i="41"/>
  <c r="CN41" i="14" l="1"/>
  <c r="R34" i="66"/>
  <c r="P35" i="66"/>
  <c r="H30" i="41"/>
  <c r="V7" i="41"/>
  <c r="G65" i="41"/>
  <c r="V42" i="41"/>
  <c r="G69" i="41"/>
  <c r="V46" i="41"/>
  <c r="B79" i="41"/>
  <c r="U56" i="41" s="1"/>
  <c r="U9" i="41"/>
  <c r="K7" i="47"/>
  <c r="K9" i="47" s="1"/>
  <c r="Z18" i="43"/>
  <c r="G168" i="43"/>
  <c r="I118" i="43"/>
  <c r="G129" i="43"/>
  <c r="I79" i="43"/>
  <c r="H69" i="41"/>
  <c r="H65" i="41"/>
  <c r="H168" i="43"/>
  <c r="H129" i="43"/>
  <c r="G30" i="41"/>
  <c r="C31" i="41"/>
  <c r="D76" i="43"/>
  <c r="E76" i="43" s="1"/>
  <c r="C71" i="41"/>
  <c r="D116" i="43"/>
  <c r="E116" i="43" s="1"/>
  <c r="B77" i="41"/>
  <c r="U54" i="41" s="1"/>
  <c r="BR4" i="14"/>
  <c r="BR12" i="14" s="1"/>
  <c r="BR6" i="14"/>
  <c r="B50" i="17"/>
  <c r="C50" i="17"/>
  <c r="B51" i="17"/>
  <c r="O51" i="17" s="1"/>
  <c r="C51" i="17"/>
  <c r="B52" i="17"/>
  <c r="O52" i="17" s="1"/>
  <c r="C52" i="17"/>
  <c r="B53" i="17"/>
  <c r="O53" i="17" s="1"/>
  <c r="C53" i="17"/>
  <c r="B54" i="17"/>
  <c r="O54" i="17" s="1"/>
  <c r="C54" i="17"/>
  <c r="B55" i="17"/>
  <c r="O55" i="17" s="1"/>
  <c r="C55" i="17"/>
  <c r="C56" i="17"/>
  <c r="B57" i="17"/>
  <c r="O57" i="17" s="1"/>
  <c r="C57" i="17"/>
  <c r="A9" i="17"/>
  <c r="A10" i="17" s="1"/>
  <c r="A11" i="17" s="1"/>
  <c r="A12" i="17" s="1"/>
  <c r="A13" i="17" s="1"/>
  <c r="A14" i="17" s="1"/>
  <c r="A15" i="17" s="1"/>
  <c r="A16" i="17" s="1"/>
  <c r="A17" i="17" s="1"/>
  <c r="A18" i="17" s="1"/>
  <c r="A19" i="17" s="1"/>
  <c r="A20" i="17" s="1"/>
  <c r="A21" i="17" s="1"/>
  <c r="A22" i="17" s="1"/>
  <c r="A23" i="17" s="1"/>
  <c r="A24" i="17" s="1"/>
  <c r="A25" i="17" s="1"/>
  <c r="A26" i="17" s="1"/>
  <c r="A27" i="17" s="1"/>
  <c r="A28" i="17" s="1"/>
  <c r="A29" i="17" s="1"/>
  <c r="A30" i="17" s="1"/>
  <c r="A31" i="17" s="1"/>
  <c r="A32" i="17" s="1"/>
  <c r="A33" i="17" s="1"/>
  <c r="A34" i="17" s="1"/>
  <c r="A35" i="17" s="1"/>
  <c r="A36" i="17" s="1"/>
  <c r="A37" i="17" s="1"/>
  <c r="A38" i="17" s="1"/>
  <c r="A39" i="17" s="1"/>
  <c r="A40" i="17" s="1"/>
  <c r="A41" i="17" s="1"/>
  <c r="A42" i="17" s="1"/>
  <c r="A43" i="17" s="1"/>
  <c r="A44" i="17" s="1"/>
  <c r="A45" i="17" s="1"/>
  <c r="A46" i="17" s="1"/>
  <c r="A47" i="17" s="1"/>
  <c r="A48" i="17" s="1"/>
  <c r="A49" i="17" s="1"/>
  <c r="A50" i="17" s="1"/>
  <c r="A51" i="17" s="1"/>
  <c r="A52" i="17" s="1"/>
  <c r="A53" i="17" s="1"/>
  <c r="A54" i="17" s="1"/>
  <c r="A55" i="17" s="1"/>
  <c r="A56" i="17" s="1"/>
  <c r="A57" i="17" s="1"/>
  <c r="B9" i="17"/>
  <c r="C9" i="17"/>
  <c r="B10" i="17"/>
  <c r="C10" i="17"/>
  <c r="B11" i="17"/>
  <c r="C11" i="17"/>
  <c r="B14" i="17"/>
  <c r="C14" i="17"/>
  <c r="C15" i="17"/>
  <c r="B16" i="17"/>
  <c r="C16" i="17"/>
  <c r="B17" i="17"/>
  <c r="C17" i="17"/>
  <c r="B18" i="17"/>
  <c r="C18" i="17"/>
  <c r="B19" i="17"/>
  <c r="C19" i="17"/>
  <c r="B20" i="17"/>
  <c r="C20" i="17"/>
  <c r="B21" i="17"/>
  <c r="C21" i="17"/>
  <c r="B22" i="17"/>
  <c r="C22" i="17"/>
  <c r="B23" i="17"/>
  <c r="C23" i="17"/>
  <c r="B24" i="17"/>
  <c r="C24" i="17"/>
  <c r="B25" i="17"/>
  <c r="C25" i="17"/>
  <c r="B26" i="17"/>
  <c r="C26" i="17"/>
  <c r="B27" i="17"/>
  <c r="C27" i="17"/>
  <c r="B28" i="17"/>
  <c r="C28" i="17"/>
  <c r="B29" i="17"/>
  <c r="C29" i="17"/>
  <c r="B30" i="17"/>
  <c r="C30" i="17"/>
  <c r="B31" i="17"/>
  <c r="C31" i="17"/>
  <c r="B32" i="17"/>
  <c r="C32" i="17"/>
  <c r="B33" i="17"/>
  <c r="C33" i="17"/>
  <c r="B34" i="17"/>
  <c r="C34" i="17"/>
  <c r="B35" i="17"/>
  <c r="C35" i="17"/>
  <c r="B36" i="17"/>
  <c r="C36" i="17"/>
  <c r="B37" i="17"/>
  <c r="C37" i="17"/>
  <c r="B38" i="17"/>
  <c r="C38" i="17"/>
  <c r="B39" i="17"/>
  <c r="C39" i="17"/>
  <c r="B40" i="17"/>
  <c r="C40" i="17"/>
  <c r="B41" i="17"/>
  <c r="C41" i="17"/>
  <c r="B42" i="17"/>
  <c r="C42" i="17"/>
  <c r="B43" i="17"/>
  <c r="C43" i="17"/>
  <c r="B44" i="17"/>
  <c r="C44" i="17"/>
  <c r="B45" i="17"/>
  <c r="C45" i="17"/>
  <c r="B46" i="17"/>
  <c r="C46" i="17"/>
  <c r="B47" i="17"/>
  <c r="C47" i="17"/>
  <c r="B48" i="17"/>
  <c r="C48" i="17"/>
  <c r="B49" i="17"/>
  <c r="C49" i="17"/>
  <c r="B58" i="17"/>
  <c r="C58" i="17"/>
  <c r="B8" i="17"/>
  <c r="C8" i="17"/>
  <c r="O50" i="17" l="1"/>
  <c r="CN42" i="14"/>
  <c r="O47" i="17"/>
  <c r="O31" i="17"/>
  <c r="O23" i="17"/>
  <c r="O39" i="17"/>
  <c r="P36" i="66"/>
  <c r="R35" i="66"/>
  <c r="O9" i="17"/>
  <c r="O10" i="17"/>
  <c r="X9" i="41"/>
  <c r="W9" i="41"/>
  <c r="O46" i="17"/>
  <c r="O25" i="17"/>
  <c r="O49" i="17"/>
  <c r="O41" i="17"/>
  <c r="O48" i="17"/>
  <c r="O32" i="17"/>
  <c r="O24" i="17"/>
  <c r="O33" i="17"/>
  <c r="O40" i="17"/>
  <c r="O11" i="17"/>
  <c r="O29" i="17"/>
  <c r="O20" i="17"/>
  <c r="O22" i="17"/>
  <c r="O45" i="17"/>
  <c r="O28" i="17"/>
  <c r="O8" i="17"/>
  <c r="O18" i="17"/>
  <c r="O43" i="17"/>
  <c r="O34" i="17"/>
  <c r="O37" i="17"/>
  <c r="O44" i="17"/>
  <c r="O35" i="17"/>
  <c r="O17" i="17"/>
  <c r="O14" i="17"/>
  <c r="O21" i="17"/>
  <c r="O36" i="17"/>
  <c r="O27" i="17"/>
  <c r="O26" i="17"/>
  <c r="O38" i="17"/>
  <c r="O19" i="17"/>
  <c r="O16" i="17"/>
  <c r="O30" i="17"/>
  <c r="O42" i="17"/>
  <c r="N8" i="17"/>
  <c r="N3" i="17" s="1"/>
  <c r="G71" i="41"/>
  <c r="V48" i="41"/>
  <c r="H31" i="41"/>
  <c r="V8" i="41"/>
  <c r="K8" i="47"/>
  <c r="AA18" i="43"/>
  <c r="G31" i="41"/>
  <c r="G170" i="43"/>
  <c r="I120" i="43"/>
  <c r="G130" i="43"/>
  <c r="I80" i="43"/>
  <c r="H71" i="41"/>
  <c r="H130" i="43"/>
  <c r="C32" i="41"/>
  <c r="D77" i="43"/>
  <c r="E77" i="43" s="1"/>
  <c r="H170" i="43"/>
  <c r="B15" i="17"/>
  <c r="G57" i="17"/>
  <c r="L57" i="17"/>
  <c r="K57" i="17"/>
  <c r="J57" i="17"/>
  <c r="F57" i="17"/>
  <c r="N57" i="17"/>
  <c r="D57" i="17"/>
  <c r="F54" i="17"/>
  <c r="I48" i="17"/>
  <c r="E44" i="17"/>
  <c r="I40" i="17"/>
  <c r="M36" i="17"/>
  <c r="G32" i="17"/>
  <c r="E28" i="17"/>
  <c r="I24" i="17"/>
  <c r="D54" i="17"/>
  <c r="F8" i="17"/>
  <c r="J47" i="17"/>
  <c r="M20" i="17"/>
  <c r="I16" i="17"/>
  <c r="K52" i="17"/>
  <c r="F52" i="17"/>
  <c r="D55" i="17"/>
  <c r="D52" i="17"/>
  <c r="H43" i="17"/>
  <c r="J39" i="17"/>
  <c r="N35" i="17"/>
  <c r="M54" i="17"/>
  <c r="K53" i="17"/>
  <c r="K21" i="17"/>
  <c r="G25" i="17"/>
  <c r="K45" i="17"/>
  <c r="K37" i="17"/>
  <c r="G17" i="17"/>
  <c r="M55" i="17"/>
  <c r="G55" i="17"/>
  <c r="G49" i="17"/>
  <c r="K29" i="17"/>
  <c r="G41" i="17"/>
  <c r="G33" i="17"/>
  <c r="E55" i="17"/>
  <c r="L52" i="17"/>
  <c r="G54" i="17"/>
  <c r="J31" i="17"/>
  <c r="N27" i="17"/>
  <c r="L23" i="17"/>
  <c r="F19" i="17"/>
  <c r="F11" i="17"/>
  <c r="N55" i="17"/>
  <c r="K54" i="17"/>
  <c r="M52" i="17"/>
  <c r="F51" i="17"/>
  <c r="K55" i="17"/>
  <c r="E54" i="17"/>
  <c r="J52" i="17"/>
  <c r="K50" i="17"/>
  <c r="M57" i="17"/>
  <c r="E57" i="17"/>
  <c r="F55" i="17"/>
  <c r="J54" i="17"/>
  <c r="N52" i="17"/>
  <c r="E52" i="17"/>
  <c r="D51" i="17"/>
  <c r="J50" i="17"/>
  <c r="I57" i="17"/>
  <c r="J55" i="17"/>
  <c r="N54" i="17"/>
  <c r="I52" i="17"/>
  <c r="M51" i="17"/>
  <c r="I50" i="17"/>
  <c r="G9" i="17"/>
  <c r="H57" i="17"/>
  <c r="I55" i="17"/>
  <c r="H52" i="17"/>
  <c r="L51" i="17"/>
  <c r="H50" i="17"/>
  <c r="H55" i="17"/>
  <c r="L54" i="17"/>
  <c r="G52" i="17"/>
  <c r="K51" i="17"/>
  <c r="E51" i="17"/>
  <c r="J51" i="17"/>
  <c r="G50" i="17"/>
  <c r="I51" i="17"/>
  <c r="N50" i="17"/>
  <c r="F50" i="17"/>
  <c r="L55" i="17"/>
  <c r="I54" i="17"/>
  <c r="N53" i="17"/>
  <c r="F53" i="17"/>
  <c r="H51" i="17"/>
  <c r="M50" i="17"/>
  <c r="E50" i="17"/>
  <c r="H53" i="17"/>
  <c r="G53" i="17"/>
  <c r="H54" i="17"/>
  <c r="M53" i="17"/>
  <c r="E53" i="17"/>
  <c r="G51" i="17"/>
  <c r="L50" i="17"/>
  <c r="D50" i="17"/>
  <c r="J53" i="17"/>
  <c r="I53" i="17"/>
  <c r="L53" i="17"/>
  <c r="D53" i="17"/>
  <c r="N51" i="17"/>
  <c r="D47" i="17"/>
  <c r="D23" i="17"/>
  <c r="L39" i="17"/>
  <c r="D31" i="17"/>
  <c r="H11" i="17"/>
  <c r="H46" i="17"/>
  <c r="H38" i="17"/>
  <c r="D34" i="17"/>
  <c r="H30" i="17"/>
  <c r="D26" i="17"/>
  <c r="H22" i="17"/>
  <c r="D18" i="17"/>
  <c r="H14" i="17"/>
  <c r="K10" i="17"/>
  <c r="F35" i="17"/>
  <c r="F27" i="17"/>
  <c r="D42" i="17"/>
  <c r="F43" i="17"/>
  <c r="H19" i="17"/>
  <c r="G46" i="17"/>
  <c r="K34" i="17"/>
  <c r="M22" i="17"/>
  <c r="N43" i="17"/>
  <c r="M38" i="17"/>
  <c r="L31" i="17"/>
  <c r="E22" i="17"/>
  <c r="G38" i="17"/>
  <c r="K26" i="17"/>
  <c r="N19" i="17"/>
  <c r="M14" i="17"/>
  <c r="F49" i="17"/>
  <c r="H45" i="17"/>
  <c r="N41" i="17"/>
  <c r="H37" i="17"/>
  <c r="N33" i="17"/>
  <c r="J29" i="17"/>
  <c r="F25" i="17"/>
  <c r="J21" i="17"/>
  <c r="F17" i="17"/>
  <c r="F9" i="17"/>
  <c r="L47" i="17"/>
  <c r="E38" i="17"/>
  <c r="I26" i="17"/>
  <c r="G14" i="17"/>
  <c r="K42" i="17"/>
  <c r="M30" i="17"/>
  <c r="E14" i="17"/>
  <c r="I42" i="17"/>
  <c r="H35" i="17"/>
  <c r="G30" i="17"/>
  <c r="J23" i="17"/>
  <c r="K18" i="17"/>
  <c r="N11" i="17"/>
  <c r="M8" i="17"/>
  <c r="M3" i="17" s="1"/>
  <c r="J48" i="17"/>
  <c r="F44" i="17"/>
  <c r="J40" i="17"/>
  <c r="F36" i="17"/>
  <c r="J32" i="17"/>
  <c r="F28" i="17"/>
  <c r="J24" i="17"/>
  <c r="F20" i="17"/>
  <c r="J16" i="17"/>
  <c r="M46" i="17"/>
  <c r="E30" i="17"/>
  <c r="I18" i="17"/>
  <c r="E47" i="17"/>
  <c r="I43" i="17"/>
  <c r="E39" i="17"/>
  <c r="I35" i="17"/>
  <c r="E31" i="17"/>
  <c r="I27" i="17"/>
  <c r="E23" i="17"/>
  <c r="I19" i="17"/>
  <c r="I11" i="17"/>
  <c r="E46" i="17"/>
  <c r="D39" i="17"/>
  <c r="I34" i="17"/>
  <c r="H27" i="17"/>
  <c r="G22" i="17"/>
  <c r="I10" i="17"/>
  <c r="N49" i="17"/>
  <c r="J45" i="17"/>
  <c r="M44" i="17"/>
  <c r="F41" i="17"/>
  <c r="J37" i="17"/>
  <c r="E36" i="17"/>
  <c r="F33" i="17"/>
  <c r="I32" i="17"/>
  <c r="E20" i="17"/>
  <c r="G8" i="17"/>
  <c r="G3" i="17" s="1"/>
  <c r="M49" i="17"/>
  <c r="E49" i="17"/>
  <c r="H48" i="17"/>
  <c r="K47" i="17"/>
  <c r="N46" i="17"/>
  <c r="F46" i="17"/>
  <c r="I45" i="17"/>
  <c r="L44" i="17"/>
  <c r="D44" i="17"/>
  <c r="G43" i="17"/>
  <c r="J42" i="17"/>
  <c r="M41" i="17"/>
  <c r="E41" i="17"/>
  <c r="H40" i="17"/>
  <c r="K39" i="17"/>
  <c r="N38" i="17"/>
  <c r="F38" i="17"/>
  <c r="I37" i="17"/>
  <c r="L36" i="17"/>
  <c r="D36" i="17"/>
  <c r="G35" i="17"/>
  <c r="J34" i="17"/>
  <c r="M33" i="17"/>
  <c r="E33" i="17"/>
  <c r="H32" i="17"/>
  <c r="K31" i="17"/>
  <c r="N30" i="17"/>
  <c r="F30" i="17"/>
  <c r="I29" i="17"/>
  <c r="L28" i="17"/>
  <c r="D28" i="17"/>
  <c r="G27" i="17"/>
  <c r="J26" i="17"/>
  <c r="M25" i="17"/>
  <c r="E25" i="17"/>
  <c r="H24" i="17"/>
  <c r="K23" i="17"/>
  <c r="N22" i="17"/>
  <c r="F22" i="17"/>
  <c r="I21" i="17"/>
  <c r="L20" i="17"/>
  <c r="D20" i="17"/>
  <c r="G19" i="17"/>
  <c r="J18" i="17"/>
  <c r="M17" i="17"/>
  <c r="E17" i="17"/>
  <c r="H16" i="17"/>
  <c r="N14" i="17"/>
  <c r="F14" i="17"/>
  <c r="G11" i="17"/>
  <c r="J10" i="17"/>
  <c r="M9" i="17"/>
  <c r="E9" i="17"/>
  <c r="K44" i="17"/>
  <c r="L41" i="17"/>
  <c r="K36" i="17"/>
  <c r="L33" i="17"/>
  <c r="K28" i="17"/>
  <c r="D25" i="17"/>
  <c r="H21" i="17"/>
  <c r="D17" i="17"/>
  <c r="I8" i="17"/>
  <c r="K49" i="17"/>
  <c r="N48" i="17"/>
  <c r="F48" i="17"/>
  <c r="I47" i="17"/>
  <c r="L46" i="17"/>
  <c r="D46" i="17"/>
  <c r="G45" i="17"/>
  <c r="J44" i="17"/>
  <c r="M43" i="17"/>
  <c r="E43" i="17"/>
  <c r="H42" i="17"/>
  <c r="K41" i="17"/>
  <c r="N40" i="17"/>
  <c r="F40" i="17"/>
  <c r="I39" i="17"/>
  <c r="L38" i="17"/>
  <c r="D38" i="17"/>
  <c r="G37" i="17"/>
  <c r="J36" i="17"/>
  <c r="M35" i="17"/>
  <c r="E35" i="17"/>
  <c r="H34" i="17"/>
  <c r="K33" i="17"/>
  <c r="N32" i="17"/>
  <c r="F32" i="17"/>
  <c r="I31" i="17"/>
  <c r="L30" i="17"/>
  <c r="D30" i="17"/>
  <c r="G29" i="17"/>
  <c r="J28" i="17"/>
  <c r="M27" i="17"/>
  <c r="E27" i="17"/>
  <c r="H26" i="17"/>
  <c r="K25" i="17"/>
  <c r="N24" i="17"/>
  <c r="F24" i="17"/>
  <c r="I23" i="17"/>
  <c r="L22" i="17"/>
  <c r="D22" i="17"/>
  <c r="G21" i="17"/>
  <c r="J20" i="17"/>
  <c r="M19" i="17"/>
  <c r="E19" i="17"/>
  <c r="H18" i="17"/>
  <c r="K17" i="17"/>
  <c r="N16" i="17"/>
  <c r="F16" i="17"/>
  <c r="L14" i="17"/>
  <c r="D14" i="17"/>
  <c r="M11" i="17"/>
  <c r="E11" i="17"/>
  <c r="H10" i="17"/>
  <c r="K9" i="17"/>
  <c r="G48" i="17"/>
  <c r="G16" i="17"/>
  <c r="J8" i="17"/>
  <c r="J49" i="17"/>
  <c r="M48" i="17"/>
  <c r="E48" i="17"/>
  <c r="H47" i="17"/>
  <c r="K46" i="17"/>
  <c r="N45" i="17"/>
  <c r="F45" i="17"/>
  <c r="I44" i="17"/>
  <c r="L43" i="17"/>
  <c r="D43" i="17"/>
  <c r="G42" i="17"/>
  <c r="J41" i="17"/>
  <c r="M40" i="17"/>
  <c r="E40" i="17"/>
  <c r="H39" i="17"/>
  <c r="K38" i="17"/>
  <c r="N37" i="17"/>
  <c r="F37" i="17"/>
  <c r="I36" i="17"/>
  <c r="L35" i="17"/>
  <c r="D35" i="17"/>
  <c r="G34" i="17"/>
  <c r="J33" i="17"/>
  <c r="M32" i="17"/>
  <c r="E32" i="17"/>
  <c r="H31" i="17"/>
  <c r="K30" i="17"/>
  <c r="N29" i="17"/>
  <c r="F29" i="17"/>
  <c r="I28" i="17"/>
  <c r="L27" i="17"/>
  <c r="D27" i="17"/>
  <c r="G26" i="17"/>
  <c r="J25" i="17"/>
  <c r="M24" i="17"/>
  <c r="E24" i="17"/>
  <c r="H23" i="17"/>
  <c r="K22" i="17"/>
  <c r="N21" i="17"/>
  <c r="F21" i="17"/>
  <c r="I20" i="17"/>
  <c r="L19" i="17"/>
  <c r="D19" i="17"/>
  <c r="G18" i="17"/>
  <c r="J17" i="17"/>
  <c r="M16" i="17"/>
  <c r="E16" i="17"/>
  <c r="K14" i="17"/>
  <c r="L11" i="17"/>
  <c r="D11" i="17"/>
  <c r="G10" i="17"/>
  <c r="J9" i="17"/>
  <c r="H8" i="17"/>
  <c r="D49" i="17"/>
  <c r="D41" i="17"/>
  <c r="K8" i="17"/>
  <c r="I49" i="17"/>
  <c r="L48" i="17"/>
  <c r="D48" i="17"/>
  <c r="G47" i="17"/>
  <c r="J46" i="17"/>
  <c r="M45" i="17"/>
  <c r="E45" i="17"/>
  <c r="H44" i="17"/>
  <c r="K43" i="17"/>
  <c r="N42" i="17"/>
  <c r="F42" i="17"/>
  <c r="I41" i="17"/>
  <c r="L40" i="17"/>
  <c r="D40" i="17"/>
  <c r="G39" i="17"/>
  <c r="J38" i="17"/>
  <c r="M37" i="17"/>
  <c r="E37" i="17"/>
  <c r="H36" i="17"/>
  <c r="K35" i="17"/>
  <c r="N34" i="17"/>
  <c r="F34" i="17"/>
  <c r="I33" i="17"/>
  <c r="L32" i="17"/>
  <c r="D32" i="17"/>
  <c r="G31" i="17"/>
  <c r="J30" i="17"/>
  <c r="M29" i="17"/>
  <c r="E29" i="17"/>
  <c r="H28" i="17"/>
  <c r="K27" i="17"/>
  <c r="N26" i="17"/>
  <c r="F26" i="17"/>
  <c r="I25" i="17"/>
  <c r="L24" i="17"/>
  <c r="D24" i="17"/>
  <c r="G23" i="17"/>
  <c r="J22" i="17"/>
  <c r="M21" i="17"/>
  <c r="E21" i="17"/>
  <c r="H20" i="17"/>
  <c r="K19" i="17"/>
  <c r="N18" i="17"/>
  <c r="F18" i="17"/>
  <c r="I17" i="17"/>
  <c r="L16" i="17"/>
  <c r="D16" i="17"/>
  <c r="J14" i="17"/>
  <c r="K11" i="17"/>
  <c r="N10" i="17"/>
  <c r="F10" i="17"/>
  <c r="I9" i="17"/>
  <c r="G40" i="17"/>
  <c r="L25" i="17"/>
  <c r="K20" i="17"/>
  <c r="D9" i="17"/>
  <c r="D8" i="17"/>
  <c r="L8" i="17"/>
  <c r="H49" i="17"/>
  <c r="K48" i="17"/>
  <c r="N47" i="17"/>
  <c r="F47" i="17"/>
  <c r="I46" i="17"/>
  <c r="L45" i="17"/>
  <c r="D45" i="17"/>
  <c r="G44" i="17"/>
  <c r="J43" i="17"/>
  <c r="M42" i="17"/>
  <c r="E42" i="17"/>
  <c r="H41" i="17"/>
  <c r="K40" i="17"/>
  <c r="N39" i="17"/>
  <c r="F39" i="17"/>
  <c r="I38" i="17"/>
  <c r="L37" i="17"/>
  <c r="D37" i="17"/>
  <c r="G36" i="17"/>
  <c r="J35" i="17"/>
  <c r="M34" i="17"/>
  <c r="E34" i="17"/>
  <c r="H33" i="17"/>
  <c r="K32" i="17"/>
  <c r="N31" i="17"/>
  <c r="F31" i="17"/>
  <c r="I30" i="17"/>
  <c r="L29" i="17"/>
  <c r="D29" i="17"/>
  <c r="G28" i="17"/>
  <c r="J27" i="17"/>
  <c r="M26" i="17"/>
  <c r="E26" i="17"/>
  <c r="H25" i="17"/>
  <c r="K24" i="17"/>
  <c r="N23" i="17"/>
  <c r="F23" i="17"/>
  <c r="I22" i="17"/>
  <c r="L21" i="17"/>
  <c r="D21" i="17"/>
  <c r="G20" i="17"/>
  <c r="J19" i="17"/>
  <c r="M18" i="17"/>
  <c r="E18" i="17"/>
  <c r="H17" i="17"/>
  <c r="K16" i="17"/>
  <c r="I14" i="17"/>
  <c r="J11" i="17"/>
  <c r="M10" i="17"/>
  <c r="E10" i="17"/>
  <c r="H9" i="17"/>
  <c r="L49" i="17"/>
  <c r="D33" i="17"/>
  <c r="H29" i="17"/>
  <c r="G24" i="17"/>
  <c r="L17" i="17"/>
  <c r="L9" i="17"/>
  <c r="E8" i="17"/>
  <c r="M47" i="17"/>
  <c r="N44" i="17"/>
  <c r="L42" i="17"/>
  <c r="M39" i="17"/>
  <c r="N36" i="17"/>
  <c r="L34" i="17"/>
  <c r="M31" i="17"/>
  <c r="N28" i="17"/>
  <c r="L26" i="17"/>
  <c r="M23" i="17"/>
  <c r="N20" i="17"/>
  <c r="L18" i="17"/>
  <c r="L10" i="17"/>
  <c r="D10" i="17"/>
  <c r="M28" i="17"/>
  <c r="N25" i="17"/>
  <c r="N17" i="17"/>
  <c r="N9" i="17"/>
  <c r="CN43" i="14" l="1"/>
  <c r="R36" i="66"/>
  <c r="P37" i="66"/>
  <c r="O3" i="17"/>
  <c r="E15" i="17"/>
  <c r="O15" i="17"/>
  <c r="G32" i="41"/>
  <c r="V9" i="41"/>
  <c r="H32" i="41"/>
  <c r="F15" i="17"/>
  <c r="H15" i="17"/>
  <c r="N15" i="17"/>
  <c r="AB18" i="43"/>
  <c r="L15" i="17"/>
  <c r="J15" i="17"/>
  <c r="M15" i="17"/>
  <c r="G15" i="17"/>
  <c r="I81" i="43"/>
  <c r="I126" i="43" s="1"/>
  <c r="K15" i="17"/>
  <c r="G58" i="43"/>
  <c r="I15" i="17"/>
  <c r="H58" i="43"/>
  <c r="G131" i="43"/>
  <c r="G176" i="43" s="1"/>
  <c r="D15" i="17"/>
  <c r="H131" i="43"/>
  <c r="H178" i="43" s="1"/>
  <c r="D122" i="43"/>
  <c r="D124" i="43"/>
  <c r="I3" i="17"/>
  <c r="K3" i="17"/>
  <c r="L3" i="17"/>
  <c r="C3" i="17"/>
  <c r="CN44" i="14" l="1"/>
  <c r="P38" i="66"/>
  <c r="R37" i="66"/>
  <c r="AC18" i="43"/>
  <c r="E122" i="43"/>
  <c r="E124" i="43"/>
  <c r="I128" i="43"/>
  <c r="G178" i="43"/>
  <c r="H176" i="43"/>
  <c r="CN45" i="14" l="1"/>
  <c r="R38" i="66"/>
  <c r="P39" i="66"/>
  <c r="AD18" i="43"/>
  <c r="H56" i="43"/>
  <c r="G56" i="43"/>
  <c r="E3" i="17"/>
  <c r="F3" i="17"/>
  <c r="H3" i="17"/>
  <c r="D3" i="17"/>
  <c r="J3" i="17"/>
  <c r="CN46" i="14" l="1"/>
  <c r="CN47" i="14" s="1"/>
  <c r="CN48" i="14" s="1"/>
  <c r="CN49" i="14" s="1"/>
  <c r="CN50" i="14" s="1"/>
  <c r="CN51" i="14" s="1"/>
  <c r="CN52" i="14" s="1"/>
  <c r="CN53" i="14" s="1"/>
  <c r="CN55" i="14" s="1"/>
  <c r="P40" i="66"/>
  <c r="R39" i="66"/>
  <c r="AE18" i="43"/>
  <c r="H57" i="43"/>
  <c r="U41" i="43" s="1"/>
  <c r="G57" i="43"/>
  <c r="E63" i="43"/>
  <c r="U33" i="43" l="1"/>
  <c r="N122" i="43"/>
  <c r="O122" i="43" s="1"/>
  <c r="P41" i="66"/>
  <c r="R40" i="66"/>
  <c r="AF18" i="43"/>
  <c r="N116" i="43"/>
  <c r="O116" i="43" s="1"/>
  <c r="U30" i="43"/>
  <c r="N100" i="43"/>
  <c r="O100" i="43" s="1"/>
  <c r="Z47" i="43"/>
  <c r="AD49" i="43"/>
  <c r="Z49" i="43"/>
  <c r="Z41" i="43"/>
  <c r="Z46" i="43"/>
  <c r="X44" i="43"/>
  <c r="W42" i="43"/>
  <c r="AD47" i="43"/>
  <c r="X49" i="43"/>
  <c r="Z42" i="43"/>
  <c r="W49" i="43"/>
  <c r="Z43" i="43"/>
  <c r="X42" i="43"/>
  <c r="AB46" i="43"/>
  <c r="W43" i="43"/>
  <c r="AC42" i="43"/>
  <c r="W47" i="43"/>
  <c r="AC48" i="43"/>
  <c r="AC47" i="43"/>
  <c r="AC50" i="43"/>
  <c r="AD46" i="43"/>
  <c r="AB50" i="43"/>
  <c r="AB43" i="43"/>
  <c r="AE45" i="43"/>
  <c r="AC43" i="43"/>
  <c r="U43" i="43"/>
  <c r="AA50" i="43"/>
  <c r="Y50" i="43"/>
  <c r="W44" i="43"/>
  <c r="X41" i="43"/>
  <c r="AB48" i="43"/>
  <c r="Z44" i="43"/>
  <c r="AB42" i="43"/>
  <c r="AA44" i="43"/>
  <c r="AD44" i="43"/>
  <c r="Y47" i="43"/>
  <c r="U46" i="43"/>
  <c r="AA49" i="43"/>
  <c r="Y48" i="43"/>
  <c r="V48" i="43"/>
  <c r="U49" i="43"/>
  <c r="U44" i="43"/>
  <c r="T48" i="43"/>
  <c r="AE41" i="43"/>
  <c r="AD42" i="43"/>
  <c r="AB49" i="43"/>
  <c r="Y44" i="43"/>
  <c r="Y41" i="43"/>
  <c r="AE43" i="43"/>
  <c r="U45" i="43"/>
  <c r="AC46" i="43"/>
  <c r="AA43" i="43"/>
  <c r="X47" i="43"/>
  <c r="V41" i="43"/>
  <c r="AE49" i="43"/>
  <c r="AE46" i="43"/>
  <c r="Z45" i="43"/>
  <c r="T49" i="43"/>
  <c r="U42" i="43"/>
  <c r="AA45" i="43"/>
  <c r="AC41" i="43"/>
  <c r="AC49" i="43"/>
  <c r="AE48" i="43"/>
  <c r="AC44" i="43"/>
  <c r="AA46" i="43"/>
  <c r="X48" i="43"/>
  <c r="V46" i="43"/>
  <c r="X50" i="43"/>
  <c r="X45" i="43"/>
  <c r="AE42" i="43"/>
  <c r="W41" i="43"/>
  <c r="AE44" i="43"/>
  <c r="AD45" i="43"/>
  <c r="AD50" i="43"/>
  <c r="AC45" i="43"/>
  <c r="AA41" i="43"/>
  <c r="X46" i="43"/>
  <c r="V45" i="43"/>
  <c r="N95" i="43"/>
  <c r="O95" i="43" s="1"/>
  <c r="T34" i="43"/>
  <c r="AF35" i="43"/>
  <c r="AF50" i="43"/>
  <c r="AE31" i="43"/>
  <c r="AF26" i="43"/>
  <c r="AF41" i="43"/>
  <c r="N109" i="43"/>
  <c r="O109" i="43" s="1"/>
  <c r="N74" i="43"/>
  <c r="O74" i="43" s="1"/>
  <c r="AE26" i="43"/>
  <c r="N111" i="43"/>
  <c r="O111" i="43" s="1"/>
  <c r="AF27" i="43"/>
  <c r="AF42" i="43"/>
  <c r="AF32" i="43"/>
  <c r="AF47" i="43"/>
  <c r="AE29" i="43"/>
  <c r="V50" i="43"/>
  <c r="N81" i="43"/>
  <c r="O81" i="43" s="1"/>
  <c r="AF29" i="43"/>
  <c r="AF44" i="43"/>
  <c r="U35" i="43"/>
  <c r="AA42" i="43"/>
  <c r="Y43" i="43"/>
  <c r="X43" i="43"/>
  <c r="V47" i="43"/>
  <c r="AF31" i="43"/>
  <c r="AF46" i="43"/>
  <c r="AE34" i="43"/>
  <c r="N82" i="43"/>
  <c r="O82" i="43" s="1"/>
  <c r="AF34" i="43"/>
  <c r="AF49" i="43"/>
  <c r="U32" i="43"/>
  <c r="AE28" i="43"/>
  <c r="AE30" i="43"/>
  <c r="AB41" i="43"/>
  <c r="AA47" i="43"/>
  <c r="Y46" i="43"/>
  <c r="W45" i="43"/>
  <c r="V49" i="43"/>
  <c r="T35" i="43"/>
  <c r="T33" i="43"/>
  <c r="U29" i="43"/>
  <c r="N114" i="43"/>
  <c r="O114" i="43" s="1"/>
  <c r="N105" i="43"/>
  <c r="O105" i="43" s="1"/>
  <c r="U50" i="43"/>
  <c r="AD48" i="43"/>
  <c r="AF28" i="43"/>
  <c r="AF43" i="43"/>
  <c r="AF30" i="43"/>
  <c r="AF45" i="43"/>
  <c r="AB45" i="43"/>
  <c r="AA48" i="43"/>
  <c r="Y42" i="43"/>
  <c r="W46" i="43"/>
  <c r="V44" i="43"/>
  <c r="V35" i="43"/>
  <c r="V27" i="43"/>
  <c r="V28" i="43"/>
  <c r="V32" i="43"/>
  <c r="V34" i="43"/>
  <c r="V29" i="43"/>
  <c r="V30" i="43"/>
  <c r="V31" i="43"/>
  <c r="V26" i="43"/>
  <c r="V33" i="43"/>
  <c r="W32" i="43"/>
  <c r="W34" i="43"/>
  <c r="W29" i="43"/>
  <c r="W26" i="43"/>
  <c r="W35" i="43"/>
  <c r="W33" i="43"/>
  <c r="W28" i="43"/>
  <c r="W31" i="43"/>
  <c r="W30" i="43"/>
  <c r="W27" i="43"/>
  <c r="X28" i="43"/>
  <c r="X31" i="43"/>
  <c r="X29" i="43"/>
  <c r="X26" i="43"/>
  <c r="X33" i="43"/>
  <c r="X32" i="43"/>
  <c r="X34" i="43"/>
  <c r="X35" i="43"/>
  <c r="X30" i="43"/>
  <c r="X27" i="43"/>
  <c r="Y34" i="43"/>
  <c r="Y26" i="43"/>
  <c r="Y32" i="43"/>
  <c r="Y27" i="43"/>
  <c r="Y31" i="43"/>
  <c r="Y35" i="43"/>
  <c r="Y30" i="43"/>
  <c r="Y33" i="43"/>
  <c r="Y28" i="43"/>
  <c r="Y29" i="43"/>
  <c r="Z30" i="43"/>
  <c r="Z35" i="43"/>
  <c r="Z29" i="43"/>
  <c r="Z34" i="43"/>
  <c r="Z32" i="43"/>
  <c r="Z28" i="43"/>
  <c r="Z26" i="43"/>
  <c r="Z33" i="43"/>
  <c r="Z27" i="43"/>
  <c r="Z31" i="43"/>
  <c r="AA32" i="43"/>
  <c r="AA33" i="43"/>
  <c r="AA26" i="43"/>
  <c r="AA27" i="43"/>
  <c r="AA31" i="43"/>
  <c r="AA28" i="43"/>
  <c r="AA35" i="43"/>
  <c r="AA34" i="43"/>
  <c r="AA30" i="43"/>
  <c r="AA29" i="43"/>
  <c r="AB28" i="43"/>
  <c r="AB31" i="43"/>
  <c r="AB33" i="43"/>
  <c r="AB32" i="43"/>
  <c r="AB29" i="43"/>
  <c r="AB27" i="43"/>
  <c r="AB26" i="43"/>
  <c r="AB30" i="43"/>
  <c r="AB34" i="43"/>
  <c r="AB35" i="43"/>
  <c r="AC33" i="43"/>
  <c r="AC30" i="43"/>
  <c r="AC31" i="43"/>
  <c r="AC29" i="43"/>
  <c r="AC35" i="43"/>
  <c r="AC26" i="43"/>
  <c r="AC34" i="43"/>
  <c r="AC32" i="43"/>
  <c r="AC28" i="43"/>
  <c r="AC27" i="43"/>
  <c r="AD34" i="43"/>
  <c r="AD30" i="43"/>
  <c r="AD31" i="43"/>
  <c r="AD33" i="43"/>
  <c r="AD28" i="43"/>
  <c r="AD27" i="43"/>
  <c r="AD32" i="43"/>
  <c r="AD35" i="43"/>
  <c r="AD29" i="43"/>
  <c r="AD26" i="43"/>
  <c r="E64" i="43"/>
  <c r="AF33" i="43"/>
  <c r="AF48" i="43"/>
  <c r="U48" i="43"/>
  <c r="N99" i="43"/>
  <c r="O99" i="43" s="1"/>
  <c r="U34" i="43"/>
  <c r="T50" i="43"/>
  <c r="AE47" i="43"/>
  <c r="AE50" i="43"/>
  <c r="AD43" i="43"/>
  <c r="AB44" i="43"/>
  <c r="Z48" i="43"/>
  <c r="Y45" i="43"/>
  <c r="W48" i="43"/>
  <c r="V42" i="43"/>
  <c r="N117" i="43"/>
  <c r="O117" i="43" s="1"/>
  <c r="AE33" i="43"/>
  <c r="AE27" i="43"/>
  <c r="U26" i="43"/>
  <c r="N119" i="43"/>
  <c r="O119" i="43" s="1"/>
  <c r="U31" i="43"/>
  <c r="U47" i="43"/>
  <c r="AE32" i="43"/>
  <c r="AE35" i="43"/>
  <c r="AD41" i="43"/>
  <c r="AB47" i="43"/>
  <c r="Z50" i="43"/>
  <c r="Y49" i="43"/>
  <c r="W50" i="43"/>
  <c r="V43" i="43"/>
  <c r="N84" i="43"/>
  <c r="O84" i="43" s="1"/>
  <c r="N112" i="43"/>
  <c r="O112" i="43" s="1"/>
  <c r="N118" i="43"/>
  <c r="O118" i="43" s="1"/>
  <c r="N83" i="43"/>
  <c r="O83" i="43" s="1"/>
  <c r="N77" i="43"/>
  <c r="O77" i="43" s="1"/>
  <c r="N107" i="43"/>
  <c r="O107" i="43" s="1"/>
  <c r="N110" i="43"/>
  <c r="O110" i="43" s="1"/>
  <c r="N76" i="43"/>
  <c r="O76" i="43" s="1"/>
  <c r="N103" i="43"/>
  <c r="O103" i="43" s="1"/>
  <c r="N91" i="43"/>
  <c r="O91" i="43" s="1"/>
  <c r="N98" i="43"/>
  <c r="O98" i="43" s="1"/>
  <c r="N102" i="43"/>
  <c r="O102" i="43" s="1"/>
  <c r="N79" i="43"/>
  <c r="O79" i="43" s="1"/>
  <c r="N78" i="43"/>
  <c r="O78" i="43" s="1"/>
  <c r="N120" i="43"/>
  <c r="O120" i="43" s="1"/>
  <c r="N88" i="43"/>
  <c r="O88" i="43" s="1"/>
  <c r="N93" i="43"/>
  <c r="O93" i="43" s="1"/>
  <c r="N97" i="43"/>
  <c r="O97" i="43" s="1"/>
  <c r="N80" i="43"/>
  <c r="O80" i="43" s="1"/>
  <c r="N86" i="43"/>
  <c r="O86" i="43" s="1"/>
  <c r="N104" i="43"/>
  <c r="O104" i="43" s="1"/>
  <c r="N115" i="43"/>
  <c r="O115" i="43" s="1"/>
  <c r="N92" i="43"/>
  <c r="O92" i="43" s="1"/>
  <c r="N113" i="43"/>
  <c r="O113" i="43" s="1"/>
  <c r="N108" i="43"/>
  <c r="O108" i="43" s="1"/>
  <c r="N90" i="43"/>
  <c r="O90" i="43" s="1"/>
  <c r="U28" i="43"/>
  <c r="N85" i="43"/>
  <c r="O85" i="43" s="1"/>
  <c r="N101" i="43"/>
  <c r="O101" i="43" s="1"/>
  <c r="N89" i="43"/>
  <c r="O89" i="43" s="1"/>
  <c r="N75" i="43"/>
  <c r="O75" i="43" s="1"/>
  <c r="N96" i="43"/>
  <c r="O96" i="43" s="1"/>
  <c r="N94" i="43"/>
  <c r="O94" i="43" s="1"/>
  <c r="N121" i="43"/>
  <c r="O121" i="43" s="1"/>
  <c r="N87" i="43"/>
  <c r="O87" i="43" s="1"/>
  <c r="N106" i="43"/>
  <c r="O106" i="43" s="1"/>
  <c r="U27" i="43"/>
  <c r="J1" i="21"/>
  <c r="H3" i="19"/>
  <c r="L6" i="14"/>
  <c r="L83" i="14" s="1"/>
  <c r="H1" i="34"/>
  <c r="R41" i="66" l="1"/>
  <c r="P42" i="66"/>
  <c r="AG18" i="43"/>
  <c r="AA51" i="43"/>
  <c r="AE52" i="43"/>
  <c r="AE54" i="43" s="1"/>
  <c r="Y51" i="43"/>
  <c r="AC51" i="43"/>
  <c r="X52" i="43"/>
  <c r="X54" i="43" s="1"/>
  <c r="AE51" i="43"/>
  <c r="AC52" i="43"/>
  <c r="AC54" i="43" s="1"/>
  <c r="W52" i="43"/>
  <c r="W54" i="43" s="1"/>
  <c r="V51" i="43"/>
  <c r="AA52" i="43"/>
  <c r="AA53" i="43" s="1"/>
  <c r="U36" i="43"/>
  <c r="U20" i="43" s="1"/>
  <c r="Z51" i="43"/>
  <c r="X51" i="43"/>
  <c r="U51" i="43"/>
  <c r="AF37" i="43"/>
  <c r="AF36" i="43"/>
  <c r="AF20" i="43" s="1"/>
  <c r="AG26" i="43"/>
  <c r="AG41" i="43"/>
  <c r="AC37" i="43"/>
  <c r="AC36" i="43"/>
  <c r="AC20" i="43" s="1"/>
  <c r="AG31" i="43"/>
  <c r="AG46" i="43"/>
  <c r="U37" i="43"/>
  <c r="U39" i="43" s="1"/>
  <c r="AG32" i="43"/>
  <c r="AG47" i="43"/>
  <c r="AD37" i="43"/>
  <c r="AD36" i="43"/>
  <c r="AD20" i="43" s="1"/>
  <c r="Y52" i="43"/>
  <c r="X37" i="43"/>
  <c r="X36" i="43"/>
  <c r="X20" i="43" s="1"/>
  <c r="AG30" i="43"/>
  <c r="AG45" i="43"/>
  <c r="AD52" i="43"/>
  <c r="AD51" i="43"/>
  <c r="AB51" i="43"/>
  <c r="AB52" i="43"/>
  <c r="V37" i="43"/>
  <c r="V36" i="43"/>
  <c r="V20" i="43" s="1"/>
  <c r="AG27" i="43"/>
  <c r="AG42" i="43"/>
  <c r="AA36" i="43"/>
  <c r="AA20" i="43" s="1"/>
  <c r="AA37" i="43"/>
  <c r="AG28" i="43"/>
  <c r="AG43" i="43"/>
  <c r="AE36" i="43"/>
  <c r="AE20" i="43" s="1"/>
  <c r="AE37" i="43"/>
  <c r="W37" i="43"/>
  <c r="W36" i="43"/>
  <c r="W20" i="43" s="1"/>
  <c r="AB37" i="43"/>
  <c r="AB36" i="43"/>
  <c r="AB20" i="43" s="1"/>
  <c r="AG29" i="43"/>
  <c r="AG44" i="43"/>
  <c r="V52" i="43"/>
  <c r="AG35" i="43"/>
  <c r="AG50" i="43"/>
  <c r="AG33" i="43"/>
  <c r="AG48" i="43"/>
  <c r="U52" i="43"/>
  <c r="AG34" i="43"/>
  <c r="AG49" i="43"/>
  <c r="Z52" i="43"/>
  <c r="Y37" i="43"/>
  <c r="Y36" i="43"/>
  <c r="Y20" i="43" s="1"/>
  <c r="W51" i="43"/>
  <c r="Z37" i="43"/>
  <c r="Z36" i="43"/>
  <c r="Z20" i="43" s="1"/>
  <c r="AF52" i="43"/>
  <c r="AF51" i="43"/>
  <c r="N128" i="43"/>
  <c r="N126" i="43"/>
  <c r="O128" i="43"/>
  <c r="O126" i="43"/>
  <c r="R42" i="66" l="1"/>
  <c r="P43" i="66"/>
  <c r="AE53" i="43"/>
  <c r="AH18" i="43"/>
  <c r="AA54" i="43"/>
  <c r="W53" i="43"/>
  <c r="X53" i="43"/>
  <c r="AC53" i="43"/>
  <c r="U53" i="43"/>
  <c r="W39" i="43"/>
  <c r="W38" i="43"/>
  <c r="U54" i="43"/>
  <c r="AH33" i="43"/>
  <c r="AH48" i="43"/>
  <c r="AH28" i="43"/>
  <c r="AH43" i="43"/>
  <c r="AD54" i="43"/>
  <c r="AD53" i="43"/>
  <c r="AF54" i="43"/>
  <c r="AF53" i="43"/>
  <c r="Z39" i="43"/>
  <c r="Z38" i="43"/>
  <c r="AH27" i="43"/>
  <c r="AH42" i="43"/>
  <c r="AH30" i="43"/>
  <c r="AH45" i="43"/>
  <c r="V54" i="43"/>
  <c r="V53" i="43"/>
  <c r="AG37" i="43"/>
  <c r="AG36" i="43"/>
  <c r="AG20" i="43" s="1"/>
  <c r="AF39" i="43"/>
  <c r="AF38" i="43"/>
  <c r="AC39" i="43"/>
  <c r="AC38" i="43"/>
  <c r="AH35" i="43"/>
  <c r="AH50" i="43"/>
  <c r="X39" i="43"/>
  <c r="X38" i="43"/>
  <c r="AH26" i="43"/>
  <c r="AH41" i="43"/>
  <c r="Y38" i="43"/>
  <c r="Y39" i="43"/>
  <c r="Z54" i="43"/>
  <c r="Z53" i="43"/>
  <c r="AD39" i="43"/>
  <c r="AD38" i="43"/>
  <c r="AB39" i="43"/>
  <c r="AB38" i="43"/>
  <c r="U38" i="43"/>
  <c r="AH31" i="43"/>
  <c r="AH46" i="43"/>
  <c r="AA39" i="43"/>
  <c r="AA38" i="43"/>
  <c r="Y54" i="43"/>
  <c r="Y53" i="43"/>
  <c r="V38" i="43"/>
  <c r="V39" i="43"/>
  <c r="AE38" i="43"/>
  <c r="AE39" i="43"/>
  <c r="AG52" i="43"/>
  <c r="AG51" i="43"/>
  <c r="AH29" i="43"/>
  <c r="AH44" i="43"/>
  <c r="AH34" i="43"/>
  <c r="AH49" i="43"/>
  <c r="AB54" i="43"/>
  <c r="AB53" i="43"/>
  <c r="AH32" i="43"/>
  <c r="AH47" i="43"/>
  <c r="G60" i="43"/>
  <c r="G62" i="43" s="1"/>
  <c r="CU4" i="14"/>
  <c r="CV4" i="14"/>
  <c r="CW4" i="14"/>
  <c r="CT4" i="14"/>
  <c r="CF40" i="14"/>
  <c r="CG40" i="14"/>
  <c r="CF41" i="14"/>
  <c r="CG41" i="14"/>
  <c r="CF42" i="14"/>
  <c r="CG42" i="14"/>
  <c r="CF43" i="14"/>
  <c r="CG43" i="14"/>
  <c r="CF44" i="14"/>
  <c r="CG44" i="14"/>
  <c r="CF45" i="14"/>
  <c r="CG45" i="14"/>
  <c r="CF46" i="14"/>
  <c r="CF47" i="14"/>
  <c r="CG47" i="14"/>
  <c r="CF48" i="14"/>
  <c r="CG48" i="14"/>
  <c r="CF49" i="14"/>
  <c r="CG49" i="14"/>
  <c r="CF50" i="14"/>
  <c r="CG50" i="14"/>
  <c r="CF51" i="14"/>
  <c r="CG51" i="14"/>
  <c r="CF52" i="14"/>
  <c r="CG52" i="14"/>
  <c r="CF53" i="14"/>
  <c r="CF54" i="14"/>
  <c r="CG54" i="14"/>
  <c r="CF55" i="14"/>
  <c r="CG55" i="14"/>
  <c r="CF56" i="14"/>
  <c r="CG56" i="14"/>
  <c r="CF6" i="14"/>
  <c r="CG6" i="14"/>
  <c r="CF7" i="14"/>
  <c r="CG7" i="14"/>
  <c r="CF8" i="14"/>
  <c r="CG8" i="14"/>
  <c r="CF11" i="14"/>
  <c r="CG11" i="14"/>
  <c r="CF12" i="14"/>
  <c r="CG12" i="14"/>
  <c r="CF13" i="14"/>
  <c r="CG13" i="14"/>
  <c r="CF14" i="14"/>
  <c r="CG14" i="14"/>
  <c r="CF15" i="14"/>
  <c r="CG15" i="14"/>
  <c r="CF16" i="14"/>
  <c r="CG16" i="14"/>
  <c r="CF17" i="14"/>
  <c r="CG17" i="14"/>
  <c r="CF18" i="14"/>
  <c r="CG18" i="14"/>
  <c r="CF19" i="14"/>
  <c r="CG19" i="14"/>
  <c r="CF20" i="14"/>
  <c r="CG20" i="14"/>
  <c r="CF21" i="14"/>
  <c r="CG21" i="14"/>
  <c r="CF22" i="14"/>
  <c r="CG22" i="14"/>
  <c r="CF23" i="14"/>
  <c r="CG23" i="14"/>
  <c r="CF24" i="14"/>
  <c r="CG24" i="14"/>
  <c r="CF25" i="14"/>
  <c r="CG25" i="14"/>
  <c r="CF26" i="14"/>
  <c r="CG26" i="14"/>
  <c r="CF27" i="14"/>
  <c r="CG27" i="14"/>
  <c r="CF28" i="14"/>
  <c r="CG28" i="14"/>
  <c r="CF29" i="14"/>
  <c r="CG29" i="14"/>
  <c r="CF30" i="14"/>
  <c r="CG30" i="14"/>
  <c r="CF31" i="14"/>
  <c r="CG31" i="14"/>
  <c r="CF32" i="14"/>
  <c r="CG32" i="14"/>
  <c r="CF33" i="14"/>
  <c r="CG33" i="14"/>
  <c r="CF34" i="14"/>
  <c r="CG34" i="14"/>
  <c r="CF35" i="14"/>
  <c r="CG35" i="14"/>
  <c r="CF36" i="14"/>
  <c r="CG36" i="14"/>
  <c r="CF37" i="14"/>
  <c r="CG37" i="14"/>
  <c r="CF38" i="14"/>
  <c r="CG38" i="14"/>
  <c r="CF39" i="14"/>
  <c r="CG39" i="14"/>
  <c r="CG5" i="14"/>
  <c r="CF5" i="14"/>
  <c r="R43" i="66" l="1"/>
  <c r="P44" i="66"/>
  <c r="AI18" i="43"/>
  <c r="AJ18" i="43"/>
  <c r="G61" i="43"/>
  <c r="F63" i="43" s="1"/>
  <c r="AI27" i="43"/>
  <c r="AI42" i="43"/>
  <c r="AI35" i="43"/>
  <c r="AI50" i="43"/>
  <c r="AI31" i="43"/>
  <c r="AI46" i="43"/>
  <c r="AI28" i="43"/>
  <c r="AI43" i="43"/>
  <c r="AH52" i="43"/>
  <c r="AH51" i="43"/>
  <c r="AG54" i="43"/>
  <c r="AG53" i="43"/>
  <c r="AG38" i="43"/>
  <c r="AG39" i="43"/>
  <c r="AI32" i="43"/>
  <c r="AI47" i="43"/>
  <c r="AH37" i="43"/>
  <c r="AH36" i="43"/>
  <c r="AH20" i="43" s="1"/>
  <c r="AI41" i="43"/>
  <c r="AI26" i="43"/>
  <c r="AI33" i="43"/>
  <c r="AI48" i="43"/>
  <c r="AI30" i="43"/>
  <c r="AI45" i="43"/>
  <c r="AI34" i="43"/>
  <c r="AI49" i="43"/>
  <c r="AI29" i="43"/>
  <c r="AI44" i="43"/>
  <c r="F64" i="43"/>
  <c r="D64" i="43"/>
  <c r="R44" i="66" l="1"/>
  <c r="P45" i="66"/>
  <c r="D63" i="43"/>
  <c r="AH54" i="43"/>
  <c r="AH53" i="43"/>
  <c r="AJ31" i="43"/>
  <c r="AJ46" i="43"/>
  <c r="AI51" i="43"/>
  <c r="AI52" i="43"/>
  <c r="AI37" i="43"/>
  <c r="AI36" i="43"/>
  <c r="AI20" i="43" s="1"/>
  <c r="AJ29" i="43"/>
  <c r="AJ44" i="43"/>
  <c r="AJ33" i="43"/>
  <c r="AJ48" i="43"/>
  <c r="AJ41" i="43"/>
  <c r="AJ26" i="43"/>
  <c r="AJ35" i="43"/>
  <c r="AJ50" i="43"/>
  <c r="AJ32" i="43"/>
  <c r="AJ47" i="43"/>
  <c r="AJ34" i="43"/>
  <c r="AJ49" i="43"/>
  <c r="AJ30" i="43"/>
  <c r="AJ45" i="43"/>
  <c r="AJ28" i="43"/>
  <c r="AJ43" i="43"/>
  <c r="AH39" i="43"/>
  <c r="AH38" i="43"/>
  <c r="AJ42" i="43"/>
  <c r="AJ27" i="43"/>
  <c r="C69" i="34"/>
  <c r="B69" i="34"/>
  <c r="C68" i="34"/>
  <c r="B68" i="34"/>
  <c r="C67" i="34"/>
  <c r="B67" i="34"/>
  <c r="C66" i="34"/>
  <c r="B66" i="34"/>
  <c r="C65" i="34"/>
  <c r="B65" i="34"/>
  <c r="C64" i="34"/>
  <c r="B64" i="34"/>
  <c r="H64" i="34" s="1"/>
  <c r="C63" i="34"/>
  <c r="B63" i="34"/>
  <c r="C62" i="34"/>
  <c r="B62" i="34"/>
  <c r="C61" i="34"/>
  <c r="B61" i="34"/>
  <c r="C60" i="34"/>
  <c r="B60" i="34"/>
  <c r="C59" i="34"/>
  <c r="B59" i="34"/>
  <c r="C58" i="34"/>
  <c r="B58" i="34"/>
  <c r="C57" i="34"/>
  <c r="B57" i="34"/>
  <c r="C56" i="34"/>
  <c r="B56" i="34"/>
  <c r="H56" i="34" s="1"/>
  <c r="C55" i="34"/>
  <c r="B55" i="34"/>
  <c r="C54" i="34"/>
  <c r="B54" i="34"/>
  <c r="C53" i="34"/>
  <c r="B53" i="34"/>
  <c r="C52" i="34"/>
  <c r="B52" i="34"/>
  <c r="C51" i="34"/>
  <c r="B51" i="34"/>
  <c r="C50" i="34"/>
  <c r="B50" i="34"/>
  <c r="C49" i="34"/>
  <c r="B49" i="34"/>
  <c r="C48" i="34"/>
  <c r="B48" i="34"/>
  <c r="H48" i="34" s="1"/>
  <c r="C47" i="34"/>
  <c r="B47" i="34"/>
  <c r="C46" i="34"/>
  <c r="B46" i="34"/>
  <c r="C45" i="34"/>
  <c r="B45" i="34"/>
  <c r="C44" i="34"/>
  <c r="B44" i="34"/>
  <c r="C43" i="34"/>
  <c r="B43" i="34"/>
  <c r="C42" i="34"/>
  <c r="B42" i="34"/>
  <c r="C41" i="34"/>
  <c r="B41" i="34"/>
  <c r="C40" i="34"/>
  <c r="B40" i="34"/>
  <c r="H40" i="34" s="1"/>
  <c r="C39" i="34"/>
  <c r="B39" i="34"/>
  <c r="C38" i="34"/>
  <c r="B38" i="34"/>
  <c r="C37" i="34"/>
  <c r="B37" i="34"/>
  <c r="C36" i="34"/>
  <c r="B36" i="34"/>
  <c r="C35" i="34"/>
  <c r="B35" i="34"/>
  <c r="C34" i="34"/>
  <c r="B34" i="34"/>
  <c r="C33" i="34"/>
  <c r="B33" i="34"/>
  <c r="C32" i="34"/>
  <c r="B32" i="34"/>
  <c r="H32" i="34" s="1"/>
  <c r="D31" i="34"/>
  <c r="C31" i="34"/>
  <c r="B31" i="34"/>
  <c r="D30" i="34"/>
  <c r="C30" i="34"/>
  <c r="B30" i="34"/>
  <c r="D29" i="34"/>
  <c r="C29" i="34"/>
  <c r="B29" i="34"/>
  <c r="C28" i="34"/>
  <c r="B28" i="34"/>
  <c r="C25" i="34"/>
  <c r="B25" i="34"/>
  <c r="H25" i="34" s="1"/>
  <c r="C24" i="34"/>
  <c r="B24" i="34"/>
  <c r="H24" i="34" s="1"/>
  <c r="C23" i="34"/>
  <c r="B23" i="34"/>
  <c r="A23" i="34"/>
  <c r="A24" i="34" s="1"/>
  <c r="A25" i="34" s="1"/>
  <c r="A26" i="34" s="1"/>
  <c r="A27" i="34" s="1"/>
  <c r="A28" i="34" s="1"/>
  <c r="A29" i="34" s="1"/>
  <c r="A30" i="34" s="1"/>
  <c r="A31" i="34" s="1"/>
  <c r="A32" i="34" s="1"/>
  <c r="A33" i="34" s="1"/>
  <c r="A34" i="34" s="1"/>
  <c r="A35" i="34" s="1"/>
  <c r="A36" i="34" s="1"/>
  <c r="A37" i="34" s="1"/>
  <c r="A38" i="34" s="1"/>
  <c r="A39" i="34" s="1"/>
  <c r="A40" i="34" s="1"/>
  <c r="A41" i="34" s="1"/>
  <c r="A42" i="34" s="1"/>
  <c r="A43" i="34" s="1"/>
  <c r="A44" i="34" s="1"/>
  <c r="A45" i="34" s="1"/>
  <c r="A46" i="34" s="1"/>
  <c r="A47" i="34" s="1"/>
  <c r="A48" i="34" s="1"/>
  <c r="A49" i="34" s="1"/>
  <c r="A50" i="34" s="1"/>
  <c r="A51" i="34" s="1"/>
  <c r="A52" i="34" s="1"/>
  <c r="A53" i="34" s="1"/>
  <c r="A54" i="34" s="1"/>
  <c r="A55" i="34" s="1"/>
  <c r="A56" i="34" s="1"/>
  <c r="A57" i="34" s="1"/>
  <c r="A58" i="34" s="1"/>
  <c r="A59" i="34" s="1"/>
  <c r="A60" i="34" s="1"/>
  <c r="A61" i="34" s="1"/>
  <c r="A62" i="34" s="1"/>
  <c r="A63" i="34" s="1"/>
  <c r="A64" i="34" s="1"/>
  <c r="A65" i="34" s="1"/>
  <c r="A66" i="34" s="1"/>
  <c r="A67" i="34" s="1"/>
  <c r="A68" i="34" s="1"/>
  <c r="A69" i="34" s="1"/>
  <c r="A70" i="34" s="1"/>
  <c r="A71" i="34" s="1"/>
  <c r="C22" i="34"/>
  <c r="B22" i="34"/>
  <c r="K1" i="34"/>
  <c r="R45" i="66" l="1"/>
  <c r="P46" i="66"/>
  <c r="AJ51" i="43"/>
  <c r="AJ52" i="43"/>
  <c r="AK29" i="43"/>
  <c r="AK44" i="43"/>
  <c r="AK31" i="43"/>
  <c r="AK46" i="43"/>
  <c r="AK43" i="43"/>
  <c r="AK28" i="43"/>
  <c r="AK33" i="43"/>
  <c r="AK48" i="43"/>
  <c r="AK32" i="43"/>
  <c r="AK47" i="43"/>
  <c r="AK30" i="43"/>
  <c r="AK45" i="43"/>
  <c r="AK42" i="43"/>
  <c r="AK27" i="43"/>
  <c r="AK35" i="43"/>
  <c r="AK50" i="43"/>
  <c r="AI39" i="43"/>
  <c r="AI38" i="43"/>
  <c r="AJ37" i="43"/>
  <c r="AJ36" i="43"/>
  <c r="AJ20" i="43" s="1"/>
  <c r="AI54" i="43"/>
  <c r="AI53" i="43"/>
  <c r="AK34" i="43"/>
  <c r="AK49" i="43"/>
  <c r="AK26" i="43"/>
  <c r="AK41" i="43"/>
  <c r="AK18" i="43"/>
  <c r="G71" i="34"/>
  <c r="G66" i="34"/>
  <c r="G69" i="34"/>
  <c r="G65" i="34"/>
  <c r="G67" i="34"/>
  <c r="G64" i="34"/>
  <c r="G68" i="34"/>
  <c r="G63" i="34"/>
  <c r="G59" i="34"/>
  <c r="G58" i="34"/>
  <c r="G62" i="34"/>
  <c r="G60" i="34"/>
  <c r="G57" i="34"/>
  <c r="G61" i="34"/>
  <c r="G49" i="34"/>
  <c r="G53" i="34"/>
  <c r="G31" i="34"/>
  <c r="G30" i="34"/>
  <c r="G33" i="34"/>
  <c r="G38" i="34"/>
  <c r="G42" i="34"/>
  <c r="G46" i="34"/>
  <c r="G37" i="34"/>
  <c r="G45" i="34"/>
  <c r="G28" i="34"/>
  <c r="G34" i="34"/>
  <c r="G39" i="34"/>
  <c r="G50" i="34"/>
  <c r="G54" i="34"/>
  <c r="G29" i="34"/>
  <c r="G43" i="34"/>
  <c r="G35" i="34"/>
  <c r="G47" i="34"/>
  <c r="G32" i="34"/>
  <c r="G36" i="34"/>
  <c r="G40" i="34"/>
  <c r="G44" i="34"/>
  <c r="G48" i="34"/>
  <c r="G51" i="34"/>
  <c r="G55" i="34"/>
  <c r="G41" i="34"/>
  <c r="G52" i="34"/>
  <c r="G56" i="34"/>
  <c r="G25" i="34"/>
  <c r="H60" i="34"/>
  <c r="H51" i="34"/>
  <c r="H34" i="34"/>
  <c r="H65" i="34"/>
  <c r="H35" i="34"/>
  <c r="H42" i="34"/>
  <c r="H67" i="34"/>
  <c r="H41" i="34"/>
  <c r="H44" i="34"/>
  <c r="H49" i="34"/>
  <c r="H33" i="34"/>
  <c r="H52" i="34"/>
  <c r="H59" i="34"/>
  <c r="G24" i="34"/>
  <c r="H30" i="34"/>
  <c r="H57" i="34"/>
  <c r="H58" i="34"/>
  <c r="H66" i="34"/>
  <c r="H36" i="34"/>
  <c r="H43" i="34"/>
  <c r="H68" i="34"/>
  <c r="H50" i="34"/>
  <c r="G22" i="34"/>
  <c r="H37" i="34"/>
  <c r="H45" i="34"/>
  <c r="H53" i="34"/>
  <c r="H61" i="34"/>
  <c r="H69" i="34"/>
  <c r="H22" i="34"/>
  <c r="H28" i="34"/>
  <c r="H38" i="34"/>
  <c r="H46" i="34"/>
  <c r="H54" i="34"/>
  <c r="H62" i="34"/>
  <c r="H70" i="34"/>
  <c r="G23" i="34"/>
  <c r="H31" i="34"/>
  <c r="H39" i="34"/>
  <c r="H47" i="34"/>
  <c r="H55" i="34"/>
  <c r="H63" i="34"/>
  <c r="H71" i="34"/>
  <c r="H23" i="34"/>
  <c r="H29" i="34"/>
  <c r="C22" i="19"/>
  <c r="C83" i="67" s="1"/>
  <c r="C23" i="19"/>
  <c r="C84" i="67" s="1"/>
  <c r="C24" i="19"/>
  <c r="C85" i="67" s="1"/>
  <c r="C25" i="19"/>
  <c r="C86" i="67" s="1"/>
  <c r="R46" i="66" l="1"/>
  <c r="P47" i="66"/>
  <c r="C86" i="59"/>
  <c r="C87" i="66"/>
  <c r="C86" i="66"/>
  <c r="C85" i="59"/>
  <c r="C84" i="59"/>
  <c r="C85" i="66"/>
  <c r="C84" i="66"/>
  <c r="C83" i="59"/>
  <c r="AJ39" i="43"/>
  <c r="AJ38" i="43"/>
  <c r="AL33" i="43"/>
  <c r="AL48" i="43"/>
  <c r="AL31" i="43"/>
  <c r="AL46" i="43"/>
  <c r="AL43" i="43"/>
  <c r="AL28" i="43"/>
  <c r="AK52" i="43"/>
  <c r="AK51" i="43"/>
  <c r="AL27" i="43"/>
  <c r="AL42" i="43"/>
  <c r="AL26" i="43"/>
  <c r="AL41" i="43"/>
  <c r="AL18" i="43"/>
  <c r="AL30" i="43"/>
  <c r="AL45" i="43"/>
  <c r="AK37" i="43"/>
  <c r="AK36" i="43"/>
  <c r="AK20" i="43" s="1"/>
  <c r="AL34" i="43"/>
  <c r="AL49" i="43"/>
  <c r="AL44" i="43"/>
  <c r="AL29" i="43"/>
  <c r="AJ54" i="43"/>
  <c r="AJ53" i="43"/>
  <c r="AL35" i="43"/>
  <c r="AL50" i="43"/>
  <c r="AL32" i="43"/>
  <c r="AL47" i="43"/>
  <c r="B12" i="17"/>
  <c r="CG9" i="14"/>
  <c r="C26" i="34"/>
  <c r="C26" i="19"/>
  <c r="C87" i="67" s="1"/>
  <c r="R47" i="66" l="1"/>
  <c r="P48" i="66"/>
  <c r="C87" i="59"/>
  <c r="C88" i="66"/>
  <c r="AM34" i="43"/>
  <c r="AM49" i="43"/>
  <c r="AM28" i="43"/>
  <c r="AM43" i="43"/>
  <c r="AM44" i="43"/>
  <c r="AM29" i="43"/>
  <c r="AK53" i="43"/>
  <c r="AK54" i="43"/>
  <c r="AM35" i="43"/>
  <c r="AM50" i="43"/>
  <c r="AM26" i="43"/>
  <c r="AM41" i="43"/>
  <c r="AM18" i="43"/>
  <c r="AM33" i="43"/>
  <c r="AM48" i="43"/>
  <c r="AM27" i="43"/>
  <c r="AM42" i="43"/>
  <c r="AK39" i="43"/>
  <c r="AK38" i="43"/>
  <c r="AM32" i="43"/>
  <c r="AM47" i="43"/>
  <c r="AM45" i="43"/>
  <c r="AM30" i="43"/>
  <c r="AM31" i="43"/>
  <c r="AM46" i="43"/>
  <c r="AL52" i="43"/>
  <c r="AL51" i="43"/>
  <c r="AL37" i="43"/>
  <c r="AL36" i="43"/>
  <c r="AL20" i="43" s="1"/>
  <c r="C68" i="21"/>
  <c r="B68" i="21"/>
  <c r="M68" i="21" s="1"/>
  <c r="B67" i="21"/>
  <c r="M67" i="21" s="1"/>
  <c r="C66" i="21"/>
  <c r="B66" i="21"/>
  <c r="M66" i="21" s="1"/>
  <c r="C65" i="21"/>
  <c r="B65" i="21"/>
  <c r="M65" i="21" s="1"/>
  <c r="C64" i="21"/>
  <c r="B64" i="21"/>
  <c r="M64" i="21" s="1"/>
  <c r="C63" i="21"/>
  <c r="B63" i="21"/>
  <c r="M63" i="21" s="1"/>
  <c r="C62" i="21"/>
  <c r="B62" i="21"/>
  <c r="M62" i="21" s="1"/>
  <c r="C61" i="21"/>
  <c r="B61" i="21"/>
  <c r="M61" i="21" s="1"/>
  <c r="C60" i="21"/>
  <c r="B60" i="21"/>
  <c r="M60" i="21" s="1"/>
  <c r="C59" i="21"/>
  <c r="B59" i="21"/>
  <c r="M59" i="21" s="1"/>
  <c r="C58" i="21"/>
  <c r="B58" i="21"/>
  <c r="M58" i="21" s="1"/>
  <c r="C57" i="21"/>
  <c r="B57" i="21"/>
  <c r="M57" i="21" s="1"/>
  <c r="C56" i="21"/>
  <c r="B56" i="21"/>
  <c r="M56" i="21" s="1"/>
  <c r="C55" i="21"/>
  <c r="B55" i="21"/>
  <c r="M55" i="21" s="1"/>
  <c r="C54" i="21"/>
  <c r="B54" i="21"/>
  <c r="M54" i="21" s="1"/>
  <c r="C53" i="21"/>
  <c r="B53" i="21"/>
  <c r="M53" i="21" s="1"/>
  <c r="C52" i="21"/>
  <c r="B52" i="21"/>
  <c r="M52" i="21" s="1"/>
  <c r="C51" i="21"/>
  <c r="B51" i="21"/>
  <c r="M51" i="21" s="1"/>
  <c r="C50" i="21"/>
  <c r="B50" i="21"/>
  <c r="M50" i="21" s="1"/>
  <c r="C49" i="21"/>
  <c r="B49" i="21"/>
  <c r="M49" i="21" s="1"/>
  <c r="C48" i="21"/>
  <c r="B48" i="21"/>
  <c r="M48" i="21" s="1"/>
  <c r="C47" i="21"/>
  <c r="B47" i="21"/>
  <c r="M47" i="21" s="1"/>
  <c r="C46" i="21"/>
  <c r="B46" i="21"/>
  <c r="M46" i="21" s="1"/>
  <c r="C45" i="21"/>
  <c r="B45" i="21"/>
  <c r="M45" i="21" s="1"/>
  <c r="C44" i="21"/>
  <c r="B44" i="21"/>
  <c r="M44" i="21" s="1"/>
  <c r="C43" i="21"/>
  <c r="B43" i="21"/>
  <c r="M43" i="21" s="1"/>
  <c r="C42" i="21"/>
  <c r="B42" i="21"/>
  <c r="M42" i="21" s="1"/>
  <c r="C41" i="21"/>
  <c r="B41" i="21"/>
  <c r="M41" i="21" s="1"/>
  <c r="C40" i="21"/>
  <c r="B40" i="21"/>
  <c r="M40" i="21" s="1"/>
  <c r="C39" i="21"/>
  <c r="B39" i="21"/>
  <c r="M39" i="21" s="1"/>
  <c r="C38" i="21"/>
  <c r="B38" i="21"/>
  <c r="M38" i="21" s="1"/>
  <c r="C37" i="21"/>
  <c r="B37" i="21"/>
  <c r="M37" i="21" s="1"/>
  <c r="C36" i="21"/>
  <c r="B36" i="21"/>
  <c r="M36" i="21" s="1"/>
  <c r="C35" i="21"/>
  <c r="B35" i="21"/>
  <c r="M35" i="21" s="1"/>
  <c r="C34" i="21"/>
  <c r="B34" i="21"/>
  <c r="M34" i="21" s="1"/>
  <c r="C33" i="21"/>
  <c r="N33" i="21" s="1"/>
  <c r="B33" i="21"/>
  <c r="M33" i="21" s="1"/>
  <c r="C32" i="21"/>
  <c r="B32" i="21"/>
  <c r="M32" i="21" s="1"/>
  <c r="C31" i="21"/>
  <c r="B31" i="21"/>
  <c r="M31" i="21" s="1"/>
  <c r="C30" i="21"/>
  <c r="B30" i="21"/>
  <c r="H30" i="21" s="1"/>
  <c r="C29" i="21"/>
  <c r="B29" i="21"/>
  <c r="M29" i="21" s="1"/>
  <c r="D28" i="21"/>
  <c r="C28" i="21"/>
  <c r="B28" i="21"/>
  <c r="M28" i="21" s="1"/>
  <c r="D27" i="21"/>
  <c r="C27" i="21"/>
  <c r="N27" i="21" s="1"/>
  <c r="B27" i="21"/>
  <c r="H27" i="21" s="1"/>
  <c r="D26" i="21"/>
  <c r="C26" i="21"/>
  <c r="N26" i="21" s="1"/>
  <c r="B26" i="21"/>
  <c r="C25" i="21"/>
  <c r="N25" i="21" s="1"/>
  <c r="B25" i="21"/>
  <c r="H25" i="21" s="1"/>
  <c r="C23" i="21"/>
  <c r="N23" i="21" s="1"/>
  <c r="C22" i="21"/>
  <c r="B22" i="21"/>
  <c r="M22" i="21" s="1"/>
  <c r="C21" i="21"/>
  <c r="N21" i="21" s="1"/>
  <c r="B21" i="21"/>
  <c r="H21" i="21" s="1"/>
  <c r="C20" i="21"/>
  <c r="N20" i="21" s="1"/>
  <c r="B20" i="21"/>
  <c r="C19" i="21"/>
  <c r="B19" i="21"/>
  <c r="B23" i="19"/>
  <c r="B84" i="67" s="1"/>
  <c r="B24" i="19"/>
  <c r="B85" i="67" s="1"/>
  <c r="B25" i="19"/>
  <c r="B86" i="67" s="1"/>
  <c r="B28" i="19"/>
  <c r="B89" i="67" s="1"/>
  <c r="C28" i="19"/>
  <c r="C89" i="67" s="1"/>
  <c r="B29" i="19"/>
  <c r="B90" i="67" s="1"/>
  <c r="C29" i="19"/>
  <c r="C90" i="67" s="1"/>
  <c r="B30" i="19"/>
  <c r="B91" i="67" s="1"/>
  <c r="C30" i="19"/>
  <c r="C91" i="67" s="1"/>
  <c r="B31" i="19"/>
  <c r="B92" i="67" s="1"/>
  <c r="C31" i="19"/>
  <c r="C92" i="67" s="1"/>
  <c r="B32" i="19"/>
  <c r="B93" i="67" s="1"/>
  <c r="C32" i="19"/>
  <c r="C93" i="67" s="1"/>
  <c r="B33" i="19"/>
  <c r="B94" i="67" s="1"/>
  <c r="C33" i="19"/>
  <c r="C94" i="67" s="1"/>
  <c r="B34" i="19"/>
  <c r="B95" i="67" s="1"/>
  <c r="C34" i="19"/>
  <c r="C95" i="67" s="1"/>
  <c r="B35" i="19"/>
  <c r="B96" i="67" s="1"/>
  <c r="C35" i="19"/>
  <c r="C96" i="67" s="1"/>
  <c r="B36" i="19"/>
  <c r="B97" i="67" s="1"/>
  <c r="C36" i="19"/>
  <c r="C97" i="67" s="1"/>
  <c r="B37" i="19"/>
  <c r="B98" i="67" s="1"/>
  <c r="C37" i="19"/>
  <c r="C98" i="67" s="1"/>
  <c r="B38" i="19"/>
  <c r="B99" i="67" s="1"/>
  <c r="C38" i="19"/>
  <c r="C99" i="67" s="1"/>
  <c r="B39" i="19"/>
  <c r="B100" i="67" s="1"/>
  <c r="C39" i="19"/>
  <c r="C100" i="67" s="1"/>
  <c r="B40" i="19"/>
  <c r="B101" i="67" s="1"/>
  <c r="C40" i="19"/>
  <c r="C101" i="67" s="1"/>
  <c r="B41" i="19"/>
  <c r="B102" i="67" s="1"/>
  <c r="C41" i="19"/>
  <c r="C102" i="67" s="1"/>
  <c r="B42" i="19"/>
  <c r="B103" i="67" s="1"/>
  <c r="C42" i="19"/>
  <c r="C103" i="67" s="1"/>
  <c r="B43" i="19"/>
  <c r="B104" i="67" s="1"/>
  <c r="C43" i="19"/>
  <c r="C104" i="67" s="1"/>
  <c r="B44" i="19"/>
  <c r="B105" i="67" s="1"/>
  <c r="C44" i="19"/>
  <c r="C105" i="67" s="1"/>
  <c r="B45" i="19"/>
  <c r="B106" i="67" s="1"/>
  <c r="C45" i="19"/>
  <c r="C106" i="67" s="1"/>
  <c r="B46" i="19"/>
  <c r="B107" i="67" s="1"/>
  <c r="C46" i="19"/>
  <c r="C107" i="67" s="1"/>
  <c r="B47" i="19"/>
  <c r="B108" i="67" s="1"/>
  <c r="C47" i="19"/>
  <c r="C108" i="67" s="1"/>
  <c r="B48" i="19"/>
  <c r="B109" i="67" s="1"/>
  <c r="C48" i="19"/>
  <c r="C109" i="67" s="1"/>
  <c r="B49" i="19"/>
  <c r="B110" i="67" s="1"/>
  <c r="C49" i="19"/>
  <c r="C110" i="67" s="1"/>
  <c r="B50" i="19"/>
  <c r="B111" i="67" s="1"/>
  <c r="C50" i="19"/>
  <c r="C111" i="67" s="1"/>
  <c r="B51" i="19"/>
  <c r="B112" i="67" s="1"/>
  <c r="C51" i="19"/>
  <c r="C112" i="67" s="1"/>
  <c r="B52" i="19"/>
  <c r="B113" i="67" s="1"/>
  <c r="C52" i="19"/>
  <c r="C113" i="67" s="1"/>
  <c r="B53" i="19"/>
  <c r="B114" i="67" s="1"/>
  <c r="C53" i="19"/>
  <c r="C114" i="67" s="1"/>
  <c r="B54" i="19"/>
  <c r="B115" i="67" s="1"/>
  <c r="C54" i="19"/>
  <c r="C115" i="67" s="1"/>
  <c r="B55" i="19"/>
  <c r="B116" i="67" s="1"/>
  <c r="C55" i="19"/>
  <c r="C116" i="67" s="1"/>
  <c r="B56" i="19"/>
  <c r="B117" i="67" s="1"/>
  <c r="C56" i="19"/>
  <c r="C117" i="67" s="1"/>
  <c r="B57" i="19"/>
  <c r="B118" i="67" s="1"/>
  <c r="C57" i="19"/>
  <c r="C118" i="67" s="1"/>
  <c r="B58" i="19"/>
  <c r="B119" i="67" s="1"/>
  <c r="C58" i="19"/>
  <c r="C119" i="67" s="1"/>
  <c r="B59" i="19"/>
  <c r="B120" i="67" s="1"/>
  <c r="C59" i="19"/>
  <c r="C120" i="67" s="1"/>
  <c r="B60" i="19"/>
  <c r="B121" i="67" s="1"/>
  <c r="C60" i="19"/>
  <c r="C121" i="67" s="1"/>
  <c r="B61" i="19"/>
  <c r="B122" i="67" s="1"/>
  <c r="C61" i="19"/>
  <c r="C122" i="67" s="1"/>
  <c r="B62" i="19"/>
  <c r="B123" i="67" s="1"/>
  <c r="C62" i="19"/>
  <c r="C123" i="67" s="1"/>
  <c r="B63" i="19"/>
  <c r="B124" i="67" s="1"/>
  <c r="C63" i="19"/>
  <c r="C124" i="67" s="1"/>
  <c r="B64" i="19"/>
  <c r="B125" i="67" s="1"/>
  <c r="C64" i="19"/>
  <c r="C125" i="67" s="1"/>
  <c r="B65" i="19"/>
  <c r="B126" i="67" s="1"/>
  <c r="C65" i="19"/>
  <c r="C126" i="67" s="1"/>
  <c r="G126" i="67" s="1"/>
  <c r="B66" i="19"/>
  <c r="B127" i="67" s="1"/>
  <c r="C66" i="19"/>
  <c r="C127" i="67" s="1"/>
  <c r="G127" i="67" s="1"/>
  <c r="B67" i="19"/>
  <c r="B128" i="67" s="1"/>
  <c r="C67" i="19"/>
  <c r="C128" i="67" s="1"/>
  <c r="G128" i="67" s="1"/>
  <c r="B68" i="19"/>
  <c r="B129" i="67" s="1"/>
  <c r="C68" i="19"/>
  <c r="C129" i="67" s="1"/>
  <c r="G129" i="67" s="1"/>
  <c r="B69" i="19"/>
  <c r="B130" i="67" s="1"/>
  <c r="C69" i="19"/>
  <c r="C130" i="67" s="1"/>
  <c r="G130" i="67" s="1"/>
  <c r="B70" i="19"/>
  <c r="B131" i="67" s="1"/>
  <c r="B71" i="19"/>
  <c r="B132" i="67" s="1"/>
  <c r="C71" i="19"/>
  <c r="C132" i="67" s="1"/>
  <c r="G132" i="67" s="1"/>
  <c r="B22" i="19"/>
  <c r="B83" i="67" s="1"/>
  <c r="C6" i="14"/>
  <c r="G54" i="14"/>
  <c r="G53" i="14"/>
  <c r="G52" i="14"/>
  <c r="G51" i="14"/>
  <c r="G50" i="14"/>
  <c r="G49" i="14"/>
  <c r="G48" i="14"/>
  <c r="G47" i="14"/>
  <c r="G46" i="14"/>
  <c r="G45" i="14"/>
  <c r="G44" i="14"/>
  <c r="G43" i="14"/>
  <c r="G42" i="14"/>
  <c r="G41" i="14"/>
  <c r="G40" i="14"/>
  <c r="G39" i="14"/>
  <c r="G38" i="14"/>
  <c r="G37" i="14"/>
  <c r="G36" i="14"/>
  <c r="G35" i="14"/>
  <c r="G34" i="14"/>
  <c r="G33" i="14"/>
  <c r="G32" i="14"/>
  <c r="G31" i="14"/>
  <c r="G30" i="14"/>
  <c r="G29" i="14"/>
  <c r="G28" i="14"/>
  <c r="G27" i="14"/>
  <c r="G26" i="14"/>
  <c r="G25" i="14"/>
  <c r="G24" i="14"/>
  <c r="G23" i="14"/>
  <c r="G22" i="14"/>
  <c r="G21" i="14"/>
  <c r="G20" i="14"/>
  <c r="G19" i="14"/>
  <c r="G18" i="14"/>
  <c r="G17" i="14"/>
  <c r="G16" i="14"/>
  <c r="G15" i="14"/>
  <c r="G14" i="14"/>
  <c r="G13" i="14"/>
  <c r="G12" i="14"/>
  <c r="E30" i="21"/>
  <c r="E31" i="21"/>
  <c r="E32" i="21"/>
  <c r="E33" i="21"/>
  <c r="E34" i="21"/>
  <c r="E35" i="21"/>
  <c r="E36" i="21"/>
  <c r="E37" i="21"/>
  <c r="E38" i="21"/>
  <c r="E39" i="21"/>
  <c r="E40" i="21"/>
  <c r="E41" i="21"/>
  <c r="E42" i="21"/>
  <c r="E43" i="21"/>
  <c r="E44" i="21"/>
  <c r="E45" i="21"/>
  <c r="E46" i="21"/>
  <c r="E47" i="21"/>
  <c r="E48" i="21"/>
  <c r="E49" i="21"/>
  <c r="E50" i="21"/>
  <c r="E51" i="21"/>
  <c r="E52" i="21"/>
  <c r="E53" i="21"/>
  <c r="E54" i="21"/>
  <c r="E55" i="21"/>
  <c r="E56" i="21"/>
  <c r="E57" i="21"/>
  <c r="E58" i="21"/>
  <c r="E59" i="21"/>
  <c r="E60" i="21"/>
  <c r="E61" i="21"/>
  <c r="E62" i="21"/>
  <c r="E63" i="21"/>
  <c r="E64" i="21"/>
  <c r="E65" i="21"/>
  <c r="E66" i="21"/>
  <c r="E67" i="21"/>
  <c r="E68" i="21"/>
  <c r="A20" i="21"/>
  <c r="A21" i="21" s="1"/>
  <c r="A22" i="21" s="1"/>
  <c r="A23" i="21" s="1"/>
  <c r="A24" i="21" s="1"/>
  <c r="A25" i="21" s="1"/>
  <c r="A26" i="21" s="1"/>
  <c r="A27" i="21" s="1"/>
  <c r="A28" i="21" s="1"/>
  <c r="A29" i="21" s="1"/>
  <c r="A30" i="21" s="1"/>
  <c r="A31" i="21" s="1"/>
  <c r="A32" i="21" s="1"/>
  <c r="A33" i="21" s="1"/>
  <c r="A34" i="21" s="1"/>
  <c r="A35" i="21" s="1"/>
  <c r="A36" i="21" s="1"/>
  <c r="A37" i="21" s="1"/>
  <c r="A38" i="21" s="1"/>
  <c r="A39" i="21" s="1"/>
  <c r="A40" i="21" s="1"/>
  <c r="A41" i="21" s="1"/>
  <c r="A42" i="21" s="1"/>
  <c r="A43" i="21" s="1"/>
  <c r="A44" i="21" s="1"/>
  <c r="A45" i="21" s="1"/>
  <c r="A46" i="21" s="1"/>
  <c r="A47" i="21" s="1"/>
  <c r="A48" i="21" s="1"/>
  <c r="A49" i="21" s="1"/>
  <c r="A50" i="21" s="1"/>
  <c r="A51" i="21" s="1"/>
  <c r="A52" i="21" s="1"/>
  <c r="A53" i="21" s="1"/>
  <c r="A54" i="21" s="1"/>
  <c r="A55" i="21" s="1"/>
  <c r="A56" i="21" s="1"/>
  <c r="A57" i="21" s="1"/>
  <c r="A58" i="21" s="1"/>
  <c r="A59" i="21" s="1"/>
  <c r="A60" i="21" s="1"/>
  <c r="A61" i="21" s="1"/>
  <c r="A62" i="21" s="1"/>
  <c r="A63" i="21" s="1"/>
  <c r="A64" i="21" s="1"/>
  <c r="A65" i="21" s="1"/>
  <c r="A66" i="21" s="1"/>
  <c r="A67" i="21" s="1"/>
  <c r="A68" i="21" s="1"/>
  <c r="H5" i="21"/>
  <c r="L5" i="21" s="1"/>
  <c r="H4" i="21"/>
  <c r="L4" i="21" s="1"/>
  <c r="M1" i="21"/>
  <c r="G124" i="67" l="1"/>
  <c r="G125" i="67"/>
  <c r="G122" i="67"/>
  <c r="G114" i="67"/>
  <c r="G118" i="67"/>
  <c r="G119" i="67"/>
  <c r="G106" i="67"/>
  <c r="G121" i="67"/>
  <c r="G98" i="67"/>
  <c r="G111" i="67"/>
  <c r="G90" i="67"/>
  <c r="G103" i="67"/>
  <c r="G113" i="67"/>
  <c r="G105" i="67"/>
  <c r="G120" i="67"/>
  <c r="G95" i="67"/>
  <c r="L133" i="67"/>
  <c r="J133" i="67"/>
  <c r="K133" i="67"/>
  <c r="M133" i="67"/>
  <c r="I133" i="67"/>
  <c r="G97" i="67"/>
  <c r="I130" i="67"/>
  <c r="G112" i="67"/>
  <c r="G104" i="67"/>
  <c r="I129" i="67"/>
  <c r="I126" i="67"/>
  <c r="I128" i="67"/>
  <c r="I131" i="67"/>
  <c r="I127" i="67"/>
  <c r="I132" i="67"/>
  <c r="G117" i="67"/>
  <c r="G109" i="67"/>
  <c r="G101" i="67"/>
  <c r="G93" i="67"/>
  <c r="I100" i="67"/>
  <c r="I92" i="67"/>
  <c r="I107" i="67"/>
  <c r="I99" i="67"/>
  <c r="I91" i="67"/>
  <c r="I124" i="67"/>
  <c r="G89" i="67"/>
  <c r="I108" i="67"/>
  <c r="I114" i="67"/>
  <c r="I106" i="67"/>
  <c r="I98" i="67"/>
  <c r="I90" i="67"/>
  <c r="G96" i="67"/>
  <c r="I87" i="67"/>
  <c r="G86" i="67"/>
  <c r="I121" i="67"/>
  <c r="I113" i="67"/>
  <c r="I105" i="67"/>
  <c r="I97" i="67"/>
  <c r="I86" i="67"/>
  <c r="G85" i="67"/>
  <c r="I85" i="67"/>
  <c r="G84" i="67"/>
  <c r="I123" i="67"/>
  <c r="I120" i="67"/>
  <c r="I112" i="67"/>
  <c r="I104" i="67"/>
  <c r="I96" i="67"/>
  <c r="G110" i="67"/>
  <c r="G102" i="67"/>
  <c r="G94" i="67"/>
  <c r="I122" i="67"/>
  <c r="I119" i="67"/>
  <c r="I111" i="67"/>
  <c r="I103" i="67"/>
  <c r="I95" i="67"/>
  <c r="I118" i="67"/>
  <c r="I110" i="67"/>
  <c r="I102" i="67"/>
  <c r="I94" i="67"/>
  <c r="I116" i="67"/>
  <c r="I84" i="67"/>
  <c r="G83" i="67"/>
  <c r="G108" i="67"/>
  <c r="G100" i="67"/>
  <c r="G92" i="67"/>
  <c r="I125" i="67"/>
  <c r="G116" i="67"/>
  <c r="I117" i="67"/>
  <c r="I109" i="67"/>
  <c r="I101" i="67"/>
  <c r="I93" i="67"/>
  <c r="I115" i="67"/>
  <c r="G123" i="67"/>
  <c r="G115" i="67"/>
  <c r="G107" i="67"/>
  <c r="G99" i="67"/>
  <c r="G91" i="67"/>
  <c r="R48" i="66"/>
  <c r="P49" i="66"/>
  <c r="C7" i="14"/>
  <c r="C81" i="14"/>
  <c r="C132" i="14" s="1"/>
  <c r="C112" i="59"/>
  <c r="C113" i="66"/>
  <c r="B129" i="66"/>
  <c r="B128" i="59"/>
  <c r="B121" i="66"/>
  <c r="B120" i="59"/>
  <c r="C127" i="59"/>
  <c r="G127" i="59" s="1"/>
  <c r="C128" i="66"/>
  <c r="G128" i="66" s="1"/>
  <c r="B112" i="66"/>
  <c r="B111" i="59"/>
  <c r="B103" i="59"/>
  <c r="B104" i="66"/>
  <c r="B96" i="66"/>
  <c r="B95" i="59"/>
  <c r="C97" i="66"/>
  <c r="C96" i="59"/>
  <c r="C102" i="59"/>
  <c r="C103" i="66"/>
  <c r="C94" i="59"/>
  <c r="C95" i="66"/>
  <c r="C129" i="66"/>
  <c r="G129" i="66" s="1"/>
  <c r="C128" i="59"/>
  <c r="G128" i="59" s="1"/>
  <c r="C104" i="66"/>
  <c r="C103" i="59"/>
  <c r="B111" i="66"/>
  <c r="B110" i="59"/>
  <c r="B84" i="59"/>
  <c r="B85" i="66"/>
  <c r="C126" i="59"/>
  <c r="G126" i="59" s="1"/>
  <c r="C127" i="66"/>
  <c r="G127" i="66" s="1"/>
  <c r="B119" i="66"/>
  <c r="B118" i="59"/>
  <c r="C118" i="66"/>
  <c r="C117" i="59"/>
  <c r="C93" i="59"/>
  <c r="C94" i="66"/>
  <c r="C104" i="59"/>
  <c r="C105" i="66"/>
  <c r="B113" i="66"/>
  <c r="B112" i="59"/>
  <c r="C110" i="59"/>
  <c r="C111" i="66"/>
  <c r="C109" i="59"/>
  <c r="C110" i="66"/>
  <c r="B125" i="59"/>
  <c r="B126" i="66"/>
  <c r="B118" i="66"/>
  <c r="B117" i="59"/>
  <c r="B110" i="66"/>
  <c r="B109" i="59"/>
  <c r="B102" i="66"/>
  <c r="B101" i="59"/>
  <c r="B94" i="66"/>
  <c r="B93" i="59"/>
  <c r="B86" i="66"/>
  <c r="B85" i="59"/>
  <c r="C119" i="59"/>
  <c r="C120" i="66"/>
  <c r="B126" i="59"/>
  <c r="B127" i="66"/>
  <c r="B95" i="66"/>
  <c r="B94" i="59"/>
  <c r="C125" i="66"/>
  <c r="C124" i="59"/>
  <c r="C116" i="59"/>
  <c r="C117" i="66"/>
  <c r="C109" i="66"/>
  <c r="C108" i="59"/>
  <c r="C101" i="66"/>
  <c r="C100" i="59"/>
  <c r="C92" i="59"/>
  <c r="C93" i="66"/>
  <c r="C111" i="59"/>
  <c r="C112" i="66"/>
  <c r="C126" i="66"/>
  <c r="G126" i="66" s="1"/>
  <c r="C125" i="59"/>
  <c r="G125" i="59" s="1"/>
  <c r="C133" i="66"/>
  <c r="G133" i="66" s="1"/>
  <c r="C132" i="59"/>
  <c r="G132" i="59" s="1"/>
  <c r="B125" i="66"/>
  <c r="B124" i="59"/>
  <c r="B116" i="59"/>
  <c r="B117" i="66"/>
  <c r="B108" i="59"/>
  <c r="B109" i="66"/>
  <c r="B101" i="66"/>
  <c r="B100" i="59"/>
  <c r="B93" i="66"/>
  <c r="B92" i="59"/>
  <c r="C120" i="59"/>
  <c r="C121" i="66"/>
  <c r="B104" i="59"/>
  <c r="B105" i="66"/>
  <c r="B120" i="66"/>
  <c r="B119" i="59"/>
  <c r="B133" i="66"/>
  <c r="B132" i="59"/>
  <c r="C124" i="66"/>
  <c r="C123" i="59"/>
  <c r="C115" i="59"/>
  <c r="C116" i="66"/>
  <c r="C108" i="66"/>
  <c r="C107" i="59"/>
  <c r="C99" i="59"/>
  <c r="C100" i="66"/>
  <c r="C92" i="66"/>
  <c r="C91" i="59"/>
  <c r="B128" i="66"/>
  <c r="B127" i="59"/>
  <c r="B103" i="66"/>
  <c r="B102" i="59"/>
  <c r="B84" i="66"/>
  <c r="B83" i="59"/>
  <c r="B124" i="66"/>
  <c r="B123" i="59"/>
  <c r="B108" i="66"/>
  <c r="B107" i="59"/>
  <c r="B99" i="59"/>
  <c r="B100" i="66"/>
  <c r="B92" i="66"/>
  <c r="B91" i="59"/>
  <c r="C118" i="59"/>
  <c r="C119" i="66"/>
  <c r="C102" i="66"/>
  <c r="C101" i="59"/>
  <c r="B132" i="66"/>
  <c r="B131" i="59"/>
  <c r="B115" i="59"/>
  <c r="B116" i="66"/>
  <c r="C130" i="59"/>
  <c r="G130" i="59" s="1"/>
  <c r="C131" i="66"/>
  <c r="G131" i="66" s="1"/>
  <c r="C122" i="59"/>
  <c r="C123" i="66"/>
  <c r="C114" i="59"/>
  <c r="C115" i="66"/>
  <c r="C106" i="59"/>
  <c r="C107" i="66"/>
  <c r="C98" i="59"/>
  <c r="C99" i="66"/>
  <c r="C90" i="59"/>
  <c r="C91" i="66"/>
  <c r="B96" i="59"/>
  <c r="B97" i="66"/>
  <c r="B122" i="59"/>
  <c r="B123" i="66"/>
  <c r="B107" i="66"/>
  <c r="B106" i="59"/>
  <c r="B90" i="59"/>
  <c r="B91" i="66"/>
  <c r="C129" i="59"/>
  <c r="G129" i="59" s="1"/>
  <c r="C130" i="66"/>
  <c r="G130" i="66" s="1"/>
  <c r="C121" i="59"/>
  <c r="C122" i="66"/>
  <c r="C114" i="66"/>
  <c r="C113" i="59"/>
  <c r="C105" i="59"/>
  <c r="C106" i="66"/>
  <c r="C98" i="66"/>
  <c r="C97" i="59"/>
  <c r="C89" i="59"/>
  <c r="C90" i="66"/>
  <c r="B87" i="66"/>
  <c r="B86" i="59"/>
  <c r="C95" i="59"/>
  <c r="C96" i="66"/>
  <c r="B130" i="59"/>
  <c r="B131" i="66"/>
  <c r="B115" i="66"/>
  <c r="B114" i="59"/>
  <c r="B98" i="59"/>
  <c r="B99" i="66"/>
  <c r="B129" i="59"/>
  <c r="B130" i="66"/>
  <c r="B121" i="59"/>
  <c r="B122" i="66"/>
  <c r="B114" i="66"/>
  <c r="B113" i="59"/>
  <c r="B105" i="59"/>
  <c r="B106" i="66"/>
  <c r="B98" i="66"/>
  <c r="B97" i="59"/>
  <c r="B89" i="59"/>
  <c r="B90" i="66"/>
  <c r="AN35" i="43"/>
  <c r="AN50" i="43"/>
  <c r="AN32" i="43"/>
  <c r="AN47" i="43"/>
  <c r="AL38" i="43"/>
  <c r="AL39" i="43"/>
  <c r="AN27" i="43"/>
  <c r="AN42" i="43"/>
  <c r="AN29" i="43"/>
  <c r="AN44" i="43"/>
  <c r="AL54" i="43"/>
  <c r="AL53" i="43"/>
  <c r="AN33" i="43"/>
  <c r="AN48" i="43"/>
  <c r="AN28" i="43"/>
  <c r="AN43" i="43"/>
  <c r="AN46" i="43"/>
  <c r="AN31" i="43"/>
  <c r="AM52" i="43"/>
  <c r="AM51" i="43"/>
  <c r="AM37" i="43"/>
  <c r="AM36" i="43"/>
  <c r="AM20" i="43" s="1"/>
  <c r="AN45" i="43"/>
  <c r="AN30" i="43"/>
  <c r="AN26" i="43"/>
  <c r="AN41" i="43"/>
  <c r="AN18" i="43"/>
  <c r="AN34" i="43"/>
  <c r="AN49" i="43"/>
  <c r="M30" i="21"/>
  <c r="H22" i="21"/>
  <c r="H33" i="21"/>
  <c r="G37" i="21"/>
  <c r="G41" i="21"/>
  <c r="G45" i="21"/>
  <c r="G49" i="21"/>
  <c r="G53" i="21"/>
  <c r="G57" i="21"/>
  <c r="G61" i="21"/>
  <c r="G65" i="21"/>
  <c r="M21" i="21"/>
  <c r="R21" i="21" s="1"/>
  <c r="G51" i="21"/>
  <c r="G55" i="21"/>
  <c r="G59" i="21"/>
  <c r="K27" i="21"/>
  <c r="L27" i="21" s="1"/>
  <c r="H28" i="21"/>
  <c r="H31" i="21"/>
  <c r="M20" i="21"/>
  <c r="R20" i="21" s="1"/>
  <c r="Q22" i="21"/>
  <c r="G56" i="21"/>
  <c r="G60" i="21"/>
  <c r="G68" i="21"/>
  <c r="K20" i="21"/>
  <c r="L20" i="21" s="1"/>
  <c r="G28" i="21"/>
  <c r="G31" i="21"/>
  <c r="G34" i="21"/>
  <c r="G32" i="21"/>
  <c r="H34" i="21"/>
  <c r="G58" i="21"/>
  <c r="G62" i="21"/>
  <c r="G66" i="21"/>
  <c r="H32" i="21"/>
  <c r="G21" i="21"/>
  <c r="G30" i="21"/>
  <c r="G39" i="21"/>
  <c r="G43" i="21"/>
  <c r="G47" i="21"/>
  <c r="G63" i="21"/>
  <c r="Q21" i="21"/>
  <c r="N28" i="21"/>
  <c r="R28" i="21" s="1"/>
  <c r="N30" i="21"/>
  <c r="G35" i="21"/>
  <c r="H37" i="21"/>
  <c r="H39" i="21"/>
  <c r="H41" i="21"/>
  <c r="H43" i="21"/>
  <c r="H45" i="21"/>
  <c r="H47" i="21"/>
  <c r="H49" i="21"/>
  <c r="H51" i="21"/>
  <c r="H53" i="21"/>
  <c r="H55" i="21"/>
  <c r="H57" i="21"/>
  <c r="H59" i="21"/>
  <c r="H61" i="21"/>
  <c r="H63" i="21"/>
  <c r="H65" i="21"/>
  <c r="H67" i="21"/>
  <c r="Q20" i="21"/>
  <c r="G33" i="21"/>
  <c r="H35" i="21"/>
  <c r="N37" i="21"/>
  <c r="R37" i="21" s="1"/>
  <c r="N39" i="21"/>
  <c r="R39" i="21" s="1"/>
  <c r="N41" i="21"/>
  <c r="R41" i="21" s="1"/>
  <c r="N43" i="21"/>
  <c r="R43" i="21" s="1"/>
  <c r="N45" i="21"/>
  <c r="R45" i="21" s="1"/>
  <c r="N47" i="21"/>
  <c r="R47" i="21" s="1"/>
  <c r="N49" i="21"/>
  <c r="R49" i="21" s="1"/>
  <c r="N51" i="21"/>
  <c r="R51" i="21" s="1"/>
  <c r="N53" i="21"/>
  <c r="R53" i="21" s="1"/>
  <c r="N55" i="21"/>
  <c r="N57" i="21"/>
  <c r="R57" i="21" s="1"/>
  <c r="N59" i="21"/>
  <c r="R59" i="21" s="1"/>
  <c r="N61" i="21"/>
  <c r="R61" i="21" s="1"/>
  <c r="N63" i="21"/>
  <c r="N65" i="21"/>
  <c r="R65" i="21" s="1"/>
  <c r="G20" i="21"/>
  <c r="G29" i="21"/>
  <c r="G36" i="21"/>
  <c r="G38" i="21"/>
  <c r="G40" i="21"/>
  <c r="G42" i="21"/>
  <c r="G44" i="21"/>
  <c r="G46" i="21"/>
  <c r="G48" i="21"/>
  <c r="G50" i="21"/>
  <c r="G52" i="21"/>
  <c r="G54" i="21"/>
  <c r="G64" i="21"/>
  <c r="H20" i="21"/>
  <c r="H29" i="21"/>
  <c r="N31" i="21"/>
  <c r="R31" i="21" s="1"/>
  <c r="H36" i="21"/>
  <c r="H38" i="21"/>
  <c r="H40" i="21"/>
  <c r="H42" i="21"/>
  <c r="H44" i="21"/>
  <c r="H46" i="21"/>
  <c r="H48" i="21"/>
  <c r="H50" i="21"/>
  <c r="H52" i="21"/>
  <c r="H54" i="21"/>
  <c r="H56" i="21"/>
  <c r="H58" i="21"/>
  <c r="H60" i="21"/>
  <c r="H62" i="21"/>
  <c r="H64" i="21"/>
  <c r="H66" i="21"/>
  <c r="H68" i="21"/>
  <c r="N22" i="21"/>
  <c r="N36" i="21"/>
  <c r="R36" i="21" s="1"/>
  <c r="N38" i="21"/>
  <c r="R38" i="21" s="1"/>
  <c r="N40" i="21"/>
  <c r="R40" i="21" s="1"/>
  <c r="N42" i="21"/>
  <c r="R42" i="21" s="1"/>
  <c r="N44" i="21"/>
  <c r="R44" i="21" s="1"/>
  <c r="N46" i="21"/>
  <c r="R46" i="21" s="1"/>
  <c r="N48" i="21"/>
  <c r="R48" i="21" s="1"/>
  <c r="N50" i="21"/>
  <c r="R50" i="21" s="1"/>
  <c r="N52" i="21"/>
  <c r="R52" i="21" s="1"/>
  <c r="N54" i="21"/>
  <c r="R54" i="21" s="1"/>
  <c r="N56" i="21"/>
  <c r="R56" i="21" s="1"/>
  <c r="N58" i="21"/>
  <c r="R58" i="21" s="1"/>
  <c r="N60" i="21"/>
  <c r="R60" i="21" s="1"/>
  <c r="N62" i="21"/>
  <c r="R62" i="21" s="1"/>
  <c r="N64" i="21"/>
  <c r="R64" i="21" s="1"/>
  <c r="N66" i="21"/>
  <c r="R66" i="21" s="1"/>
  <c r="N68" i="21"/>
  <c r="R68" i="21" s="1"/>
  <c r="M27" i="21"/>
  <c r="N29" i="21"/>
  <c r="R29" i="21" s="1"/>
  <c r="N35" i="21"/>
  <c r="R35" i="21" s="1"/>
  <c r="K21" i="21"/>
  <c r="L21" i="21" s="1"/>
  <c r="G25" i="21"/>
  <c r="M25" i="21"/>
  <c r="Q27" i="21"/>
  <c r="N32" i="21"/>
  <c r="R32" i="21" s="1"/>
  <c r="G19" i="21"/>
  <c r="M19" i="21"/>
  <c r="K22" i="21"/>
  <c r="L22" i="21" s="1"/>
  <c r="G26" i="21"/>
  <c r="M26" i="21"/>
  <c r="H19" i="21"/>
  <c r="N19" i="21"/>
  <c r="Q25" i="21"/>
  <c r="H26" i="21"/>
  <c r="G27" i="21"/>
  <c r="N34" i="21"/>
  <c r="R34" i="21" s="1"/>
  <c r="Q19" i="21"/>
  <c r="Q26" i="21"/>
  <c r="K25" i="21"/>
  <c r="L25" i="21" s="1"/>
  <c r="K19" i="21"/>
  <c r="L19" i="21" s="1"/>
  <c r="G22" i="21"/>
  <c r="K26" i="21"/>
  <c r="L26" i="21" s="1"/>
  <c r="Q28" i="21"/>
  <c r="Q29" i="21"/>
  <c r="Q30" i="21"/>
  <c r="Q31" i="21"/>
  <c r="Q32" i="21"/>
  <c r="Q33" i="21"/>
  <c r="S33" i="21" s="1"/>
  <c r="Q34" i="21"/>
  <c r="Q35" i="21"/>
  <c r="Q36" i="21"/>
  <c r="Q37" i="21"/>
  <c r="Q38" i="21"/>
  <c r="Q39" i="21"/>
  <c r="Q40" i="21"/>
  <c r="Q41" i="21"/>
  <c r="Q42" i="21"/>
  <c r="Q43" i="21"/>
  <c r="Q44" i="21"/>
  <c r="Q45" i="21"/>
  <c r="Q46" i="21"/>
  <c r="Q47" i="21"/>
  <c r="Q48" i="21"/>
  <c r="Q49" i="21"/>
  <c r="Q50" i="21"/>
  <c r="Q51" i="21"/>
  <c r="Q52" i="21"/>
  <c r="Q53" i="21"/>
  <c r="Q54" i="21"/>
  <c r="Q55" i="21"/>
  <c r="Q56" i="21"/>
  <c r="Q57" i="21"/>
  <c r="Q58" i="21"/>
  <c r="Q59" i="21"/>
  <c r="Q60" i="21"/>
  <c r="Q61" i="21"/>
  <c r="Q62" i="21"/>
  <c r="Q63" i="21"/>
  <c r="Q64" i="21"/>
  <c r="Q65" i="21"/>
  <c r="Q66" i="21"/>
  <c r="Q67" i="21"/>
  <c r="Q68" i="21"/>
  <c r="R33" i="21"/>
  <c r="K28" i="21"/>
  <c r="L28" i="21" s="1"/>
  <c r="K29" i="21"/>
  <c r="L29" i="21" s="1"/>
  <c r="K30" i="21"/>
  <c r="L30" i="21" s="1"/>
  <c r="K31" i="21"/>
  <c r="L31" i="21" s="1"/>
  <c r="K32" i="21"/>
  <c r="L32" i="21" s="1"/>
  <c r="K33" i="21"/>
  <c r="L33" i="21" s="1"/>
  <c r="K34" i="21"/>
  <c r="L34" i="21" s="1"/>
  <c r="K35" i="21"/>
  <c r="L35" i="21" s="1"/>
  <c r="K36" i="21"/>
  <c r="L36" i="21" s="1"/>
  <c r="K37" i="21"/>
  <c r="L37" i="21" s="1"/>
  <c r="K38" i="21"/>
  <c r="L38" i="21" s="1"/>
  <c r="K39" i="21"/>
  <c r="L39" i="21" s="1"/>
  <c r="K40" i="21"/>
  <c r="L40" i="21" s="1"/>
  <c r="K41" i="21"/>
  <c r="L41" i="21" s="1"/>
  <c r="K42" i="21"/>
  <c r="L42" i="21" s="1"/>
  <c r="K43" i="21"/>
  <c r="L43" i="21" s="1"/>
  <c r="K44" i="21"/>
  <c r="L44" i="21" s="1"/>
  <c r="K45" i="21"/>
  <c r="L45" i="21" s="1"/>
  <c r="K46" i="21"/>
  <c r="L46" i="21" s="1"/>
  <c r="K47" i="21"/>
  <c r="L47" i="21" s="1"/>
  <c r="K48" i="21"/>
  <c r="L48" i="21" s="1"/>
  <c r="K49" i="21"/>
  <c r="L49" i="21" s="1"/>
  <c r="K50" i="21"/>
  <c r="L50" i="21" s="1"/>
  <c r="K51" i="21"/>
  <c r="L51" i="21" s="1"/>
  <c r="K52" i="21"/>
  <c r="L52" i="21" s="1"/>
  <c r="K53" i="21"/>
  <c r="L53" i="21" s="1"/>
  <c r="K54" i="21"/>
  <c r="L54" i="21" s="1"/>
  <c r="K55" i="21"/>
  <c r="L55" i="21" s="1"/>
  <c r="K56" i="21"/>
  <c r="L56" i="21" s="1"/>
  <c r="K57" i="21"/>
  <c r="L57" i="21" s="1"/>
  <c r="K58" i="21"/>
  <c r="L58" i="21" s="1"/>
  <c r="K59" i="21"/>
  <c r="L59" i="21" s="1"/>
  <c r="K60" i="21"/>
  <c r="L60" i="21" s="1"/>
  <c r="K61" i="21"/>
  <c r="L61" i="21" s="1"/>
  <c r="K62" i="21"/>
  <c r="L62" i="21" s="1"/>
  <c r="K63" i="21"/>
  <c r="L63" i="21" s="1"/>
  <c r="K64" i="21"/>
  <c r="L64" i="21" s="1"/>
  <c r="K65" i="21"/>
  <c r="L65" i="21" s="1"/>
  <c r="K66" i="21"/>
  <c r="L66" i="21" s="1"/>
  <c r="K67" i="21"/>
  <c r="K68" i="21"/>
  <c r="L68" i="21" s="1"/>
  <c r="G107" i="59" l="1"/>
  <c r="G120" i="59"/>
  <c r="G121" i="66"/>
  <c r="G105" i="59"/>
  <c r="G91" i="66"/>
  <c r="G101" i="59"/>
  <c r="G112" i="66"/>
  <c r="G110" i="66"/>
  <c r="G90" i="59"/>
  <c r="G109" i="59"/>
  <c r="G107" i="66"/>
  <c r="G111" i="66"/>
  <c r="R49" i="66"/>
  <c r="P50" i="66"/>
  <c r="C8" i="14"/>
  <c r="C82" i="14"/>
  <c r="C133" i="14" s="1"/>
  <c r="G92" i="66"/>
  <c r="G100" i="66"/>
  <c r="G111" i="59"/>
  <c r="G124" i="59"/>
  <c r="G96" i="59"/>
  <c r="G125" i="66"/>
  <c r="G97" i="66"/>
  <c r="G113" i="59"/>
  <c r="G114" i="66"/>
  <c r="G119" i="59"/>
  <c r="G122" i="66"/>
  <c r="G121" i="59"/>
  <c r="G101" i="66"/>
  <c r="G96" i="66"/>
  <c r="G122" i="59"/>
  <c r="G115" i="59"/>
  <c r="I118" i="59"/>
  <c r="I119" i="59"/>
  <c r="I120" i="66"/>
  <c r="I96" i="59"/>
  <c r="I115" i="66"/>
  <c r="G98" i="59"/>
  <c r="G118" i="59"/>
  <c r="G91" i="59"/>
  <c r="I127" i="66"/>
  <c r="I126" i="59"/>
  <c r="I96" i="66"/>
  <c r="I119" i="66"/>
  <c r="I105" i="59"/>
  <c r="I90" i="66"/>
  <c r="I131" i="66"/>
  <c r="I92" i="59"/>
  <c r="I127" i="59"/>
  <c r="I85" i="66"/>
  <c r="G85" i="66"/>
  <c r="I104" i="66"/>
  <c r="I105" i="66"/>
  <c r="I90" i="59"/>
  <c r="I131" i="59"/>
  <c r="G106" i="59"/>
  <c r="I92" i="66"/>
  <c r="G120" i="66"/>
  <c r="I85" i="59"/>
  <c r="G84" i="59"/>
  <c r="I104" i="59"/>
  <c r="I118" i="66"/>
  <c r="G119" i="66"/>
  <c r="I98" i="59"/>
  <c r="G115" i="66"/>
  <c r="I100" i="66"/>
  <c r="G99" i="59"/>
  <c r="I93" i="59"/>
  <c r="I111" i="59"/>
  <c r="I112" i="59"/>
  <c r="I98" i="66"/>
  <c r="G95" i="59"/>
  <c r="I91" i="66"/>
  <c r="G114" i="59"/>
  <c r="I100" i="59"/>
  <c r="I93" i="66"/>
  <c r="G93" i="66"/>
  <c r="I86" i="59"/>
  <c r="G85" i="59"/>
  <c r="G110" i="59"/>
  <c r="I111" i="66"/>
  <c r="I112" i="66"/>
  <c r="I95" i="59"/>
  <c r="I106" i="66"/>
  <c r="I87" i="59"/>
  <c r="G86" i="59"/>
  <c r="I91" i="59"/>
  <c r="G123" i="66"/>
  <c r="I108" i="59"/>
  <c r="G108" i="66"/>
  <c r="I101" i="59"/>
  <c r="G92" i="59"/>
  <c r="I86" i="66"/>
  <c r="G86" i="66"/>
  <c r="I113" i="59"/>
  <c r="G103" i="59"/>
  <c r="I108" i="66"/>
  <c r="G116" i="66"/>
  <c r="I101" i="66"/>
  <c r="G100" i="59"/>
  <c r="I113" i="66"/>
  <c r="G104" i="66"/>
  <c r="I126" i="66"/>
  <c r="G87" i="66"/>
  <c r="I87" i="66"/>
  <c r="I114" i="59"/>
  <c r="I107" i="66"/>
  <c r="I124" i="59"/>
  <c r="I109" i="66"/>
  <c r="I94" i="59"/>
  <c r="G105" i="66"/>
  <c r="I121" i="59"/>
  <c r="I99" i="66"/>
  <c r="I106" i="59"/>
  <c r="I114" i="66"/>
  <c r="G90" i="66"/>
  <c r="I123" i="66"/>
  <c r="I124" i="66"/>
  <c r="G123" i="59"/>
  <c r="I109" i="59"/>
  <c r="G108" i="59"/>
  <c r="I94" i="66"/>
  <c r="G104" i="59"/>
  <c r="I121" i="66"/>
  <c r="I115" i="59"/>
  <c r="I122" i="66"/>
  <c r="G89" i="59"/>
  <c r="I123" i="59"/>
  <c r="I116" i="66"/>
  <c r="I84" i="59"/>
  <c r="G83" i="59"/>
  <c r="G124" i="66"/>
  <c r="I117" i="66"/>
  <c r="G109" i="66"/>
  <c r="I102" i="59"/>
  <c r="G94" i="66"/>
  <c r="G95" i="66"/>
  <c r="I129" i="59"/>
  <c r="I128" i="59"/>
  <c r="I99" i="59"/>
  <c r="I122" i="59"/>
  <c r="G97" i="59"/>
  <c r="I97" i="66"/>
  <c r="I116" i="59"/>
  <c r="I84" i="66"/>
  <c r="G84" i="66"/>
  <c r="M133" i="59"/>
  <c r="J133" i="59"/>
  <c r="L133" i="59"/>
  <c r="I133" i="59"/>
  <c r="K133" i="59"/>
  <c r="I117" i="59"/>
  <c r="G117" i="66"/>
  <c r="G102" i="66"/>
  <c r="I102" i="66"/>
  <c r="G93" i="59"/>
  <c r="G94" i="59"/>
  <c r="I129" i="66"/>
  <c r="I128" i="66"/>
  <c r="I95" i="66"/>
  <c r="I107" i="59"/>
  <c r="I130" i="66"/>
  <c r="G98" i="66"/>
  <c r="I97" i="59"/>
  <c r="I132" i="59"/>
  <c r="I103" i="59"/>
  <c r="M133" i="66"/>
  <c r="K133" i="66"/>
  <c r="I133" i="66"/>
  <c r="J133" i="66"/>
  <c r="L133" i="66"/>
  <c r="I125" i="59"/>
  <c r="G116" i="59"/>
  <c r="I110" i="59"/>
  <c r="G117" i="59"/>
  <c r="G103" i="66"/>
  <c r="G113" i="66"/>
  <c r="G99" i="66"/>
  <c r="I130" i="59"/>
  <c r="G106" i="66"/>
  <c r="I132" i="66"/>
  <c r="I103" i="66"/>
  <c r="I120" i="59"/>
  <c r="I125" i="66"/>
  <c r="I110" i="66"/>
  <c r="G118" i="66"/>
  <c r="G102" i="59"/>
  <c r="G112" i="59"/>
  <c r="AM39" i="43"/>
  <c r="AM38" i="43"/>
  <c r="AM53" i="43"/>
  <c r="AM54" i="43"/>
  <c r="AO29" i="43"/>
  <c r="AO44" i="43"/>
  <c r="AO46" i="43"/>
  <c r="AO31" i="43"/>
  <c r="AO27" i="43"/>
  <c r="AO42" i="43"/>
  <c r="AO34" i="43"/>
  <c r="AO49" i="43"/>
  <c r="AO28" i="43"/>
  <c r="AO43" i="43"/>
  <c r="AN52" i="43"/>
  <c r="AN51" i="43"/>
  <c r="AN37" i="43"/>
  <c r="AN36" i="43"/>
  <c r="AN20" i="43" s="1"/>
  <c r="AO47" i="43"/>
  <c r="AO32" i="43"/>
  <c r="AO26" i="43"/>
  <c r="AO41" i="43"/>
  <c r="AO18" i="43"/>
  <c r="AO30" i="43"/>
  <c r="AO45" i="43"/>
  <c r="AO33" i="43"/>
  <c r="AO48" i="43"/>
  <c r="AO35" i="43"/>
  <c r="AO50" i="43"/>
  <c r="S66" i="21"/>
  <c r="S60" i="21"/>
  <c r="S57" i="21"/>
  <c r="S59" i="21"/>
  <c r="S43" i="21"/>
  <c r="S51" i="21"/>
  <c r="S44" i="21"/>
  <c r="S50" i="21"/>
  <c r="S28" i="21"/>
  <c r="R30" i="21"/>
  <c r="S30" i="21"/>
  <c r="S20" i="21"/>
  <c r="S45" i="21"/>
  <c r="S21" i="21"/>
  <c r="S58" i="21"/>
  <c r="S42" i="21"/>
  <c r="S62" i="21"/>
  <c r="S65" i="21"/>
  <c r="S19" i="21"/>
  <c r="S49" i="21"/>
  <c r="S56" i="21"/>
  <c r="S40" i="21"/>
  <c r="S31" i="21"/>
  <c r="S53" i="21"/>
  <c r="S37" i="21"/>
  <c r="S22" i="21"/>
  <c r="S26" i="21"/>
  <c r="S46" i="21"/>
  <c r="S35" i="21"/>
  <c r="S61" i="21"/>
  <c r="S63" i="21"/>
  <c r="R63" i="21"/>
  <c r="S55" i="21"/>
  <c r="S36" i="21"/>
  <c r="S47" i="21"/>
  <c r="S68" i="21"/>
  <c r="S52" i="21"/>
  <c r="S64" i="21"/>
  <c r="S48" i="21"/>
  <c r="S39" i="21"/>
  <c r="S29" i="21"/>
  <c r="R19" i="21"/>
  <c r="R55" i="21"/>
  <c r="S27" i="21"/>
  <c r="S41" i="21"/>
  <c r="R26" i="21"/>
  <c r="S54" i="21"/>
  <c r="S38" i="21"/>
  <c r="S34" i="21"/>
  <c r="S32" i="21"/>
  <c r="R22" i="21"/>
  <c r="R27" i="21"/>
  <c r="S25" i="21"/>
  <c r="R25" i="21"/>
  <c r="R50" i="66" l="1"/>
  <c r="P51" i="66"/>
  <c r="C9" i="14"/>
  <c r="C83" i="14"/>
  <c r="C134" i="14" s="1"/>
  <c r="AO52" i="43"/>
  <c r="AO51" i="43"/>
  <c r="AP26" i="43"/>
  <c r="AP18" i="43"/>
  <c r="AP41" i="43"/>
  <c r="AP27" i="43"/>
  <c r="AP42" i="43"/>
  <c r="AO36" i="43"/>
  <c r="AO20" i="43" s="1"/>
  <c r="AO37" i="43"/>
  <c r="AP49" i="43"/>
  <c r="AP34" i="43"/>
  <c r="AP47" i="43"/>
  <c r="AP32" i="43"/>
  <c r="AN39" i="43"/>
  <c r="AN38" i="43"/>
  <c r="AP35" i="43"/>
  <c r="AP50" i="43"/>
  <c r="AP29" i="43"/>
  <c r="AP44" i="43"/>
  <c r="AP28" i="43"/>
  <c r="AP43" i="43"/>
  <c r="AP31" i="43"/>
  <c r="AP46" i="43"/>
  <c r="AN53" i="43"/>
  <c r="AN54" i="43"/>
  <c r="AP48" i="43"/>
  <c r="AP33" i="43"/>
  <c r="AP30" i="43"/>
  <c r="AP45" i="43"/>
  <c r="H71" i="19"/>
  <c r="G71" i="19"/>
  <c r="H70" i="19"/>
  <c r="H69" i="19"/>
  <c r="G69" i="19"/>
  <c r="H68" i="19"/>
  <c r="G68" i="19"/>
  <c r="H67" i="19"/>
  <c r="G67" i="19"/>
  <c r="H66" i="19"/>
  <c r="G66" i="19"/>
  <c r="H65" i="19"/>
  <c r="G65" i="19"/>
  <c r="H64" i="19"/>
  <c r="G64" i="19"/>
  <c r="H63" i="19"/>
  <c r="G63" i="19"/>
  <c r="H62" i="19"/>
  <c r="G62" i="19"/>
  <c r="H61" i="19"/>
  <c r="G61" i="19"/>
  <c r="H60" i="19"/>
  <c r="G60" i="19"/>
  <c r="H59" i="19"/>
  <c r="G59" i="19"/>
  <c r="H58" i="19"/>
  <c r="G58" i="19"/>
  <c r="H57" i="19"/>
  <c r="G57" i="19"/>
  <c r="H56" i="19"/>
  <c r="G56" i="19"/>
  <c r="H55" i="19"/>
  <c r="G55" i="19"/>
  <c r="H54" i="19"/>
  <c r="G54" i="19"/>
  <c r="H53" i="19"/>
  <c r="G53" i="19"/>
  <c r="H52" i="19"/>
  <c r="G52" i="19"/>
  <c r="H51" i="19"/>
  <c r="G51" i="19"/>
  <c r="H50" i="19"/>
  <c r="G50" i="19"/>
  <c r="H49" i="19"/>
  <c r="G49" i="19"/>
  <c r="H48" i="19"/>
  <c r="G48" i="19"/>
  <c r="H47" i="19"/>
  <c r="G47" i="19"/>
  <c r="H46" i="19"/>
  <c r="G46" i="19"/>
  <c r="H45" i="19"/>
  <c r="G45" i="19"/>
  <c r="H44" i="19"/>
  <c r="G44" i="19"/>
  <c r="H43" i="19"/>
  <c r="G43" i="19"/>
  <c r="H42" i="19"/>
  <c r="G42" i="19"/>
  <c r="H41" i="19"/>
  <c r="G41" i="19"/>
  <c r="H40" i="19"/>
  <c r="G40" i="19"/>
  <c r="H39" i="19"/>
  <c r="G39" i="19"/>
  <c r="H38" i="19"/>
  <c r="G38" i="19"/>
  <c r="H37" i="19"/>
  <c r="G37" i="19"/>
  <c r="H36" i="19"/>
  <c r="G36" i="19"/>
  <c r="H35" i="19"/>
  <c r="G35" i="19"/>
  <c r="H34" i="19"/>
  <c r="G34" i="19"/>
  <c r="H33" i="19"/>
  <c r="G33" i="19"/>
  <c r="H32" i="19"/>
  <c r="G32" i="19"/>
  <c r="H31" i="19"/>
  <c r="H30" i="19"/>
  <c r="H29" i="19"/>
  <c r="H28" i="19"/>
  <c r="H25" i="19"/>
  <c r="H24" i="19"/>
  <c r="H23" i="19"/>
  <c r="A23" i="19"/>
  <c r="A24" i="19" s="1"/>
  <c r="A25" i="19" s="1"/>
  <c r="A26" i="19" s="1"/>
  <c r="A27" i="19" s="1"/>
  <c r="A28" i="19" s="1"/>
  <c r="A29" i="19" s="1"/>
  <c r="A30" i="19" s="1"/>
  <c r="A31" i="19" s="1"/>
  <c r="A32" i="19" s="1"/>
  <c r="A33" i="19" s="1"/>
  <c r="A34" i="19" s="1"/>
  <c r="A35" i="19" s="1"/>
  <c r="A36" i="19" s="1"/>
  <c r="A37" i="19" s="1"/>
  <c r="A38" i="19" s="1"/>
  <c r="A39" i="19" s="1"/>
  <c r="A40" i="19" s="1"/>
  <c r="A41" i="19" s="1"/>
  <c r="A42" i="19" s="1"/>
  <c r="A43" i="19" s="1"/>
  <c r="A44" i="19" s="1"/>
  <c r="A45" i="19" s="1"/>
  <c r="A46" i="19" s="1"/>
  <c r="A47" i="19" s="1"/>
  <c r="A48" i="19" s="1"/>
  <c r="A49" i="19" s="1"/>
  <c r="A50" i="19" s="1"/>
  <c r="A51" i="19" s="1"/>
  <c r="A52" i="19" s="1"/>
  <c r="A53" i="19" s="1"/>
  <c r="A54" i="19" s="1"/>
  <c r="A55" i="19" s="1"/>
  <c r="A56" i="19" s="1"/>
  <c r="A57" i="19" s="1"/>
  <c r="A58" i="19" s="1"/>
  <c r="A59" i="19" s="1"/>
  <c r="A60" i="19" s="1"/>
  <c r="A61" i="19" s="1"/>
  <c r="A62" i="19" s="1"/>
  <c r="A63" i="19" s="1"/>
  <c r="A64" i="19" s="1"/>
  <c r="A65" i="19" s="1"/>
  <c r="A66" i="19" s="1"/>
  <c r="A67" i="19" s="1"/>
  <c r="A68" i="19" s="1"/>
  <c r="A69" i="19" s="1"/>
  <c r="A70" i="19" s="1"/>
  <c r="A71" i="19" s="1"/>
  <c r="H22" i="19"/>
  <c r="K3" i="19"/>
  <c r="P52" i="66" l="1"/>
  <c r="R51" i="66"/>
  <c r="C10" i="14"/>
  <c r="C84" i="14"/>
  <c r="C135" i="14" s="1"/>
  <c r="AQ32" i="43"/>
  <c r="AQ47" i="43"/>
  <c r="AO38" i="43"/>
  <c r="AO39" i="43"/>
  <c r="AQ30" i="43"/>
  <c r="AQ45" i="43"/>
  <c r="AQ27" i="43"/>
  <c r="AQ42" i="43"/>
  <c r="AP51" i="43"/>
  <c r="AP52" i="43"/>
  <c r="AQ49" i="43"/>
  <c r="AQ34" i="43"/>
  <c r="AQ31" i="43"/>
  <c r="AQ46" i="43"/>
  <c r="AQ29" i="43"/>
  <c r="AQ44" i="43"/>
  <c r="AQ35" i="43"/>
  <c r="AQ50" i="43"/>
  <c r="AP37" i="43"/>
  <c r="AP36" i="43"/>
  <c r="AP20" i="43" s="1"/>
  <c r="AQ28" i="43"/>
  <c r="AQ43" i="43"/>
  <c r="AQ26" i="43"/>
  <c r="AQ18" i="43"/>
  <c r="AQ41" i="43"/>
  <c r="AQ48" i="43"/>
  <c r="AQ33" i="43"/>
  <c r="AO53" i="43"/>
  <c r="AO54" i="43"/>
  <c r="R52" i="66" l="1"/>
  <c r="P53" i="66"/>
  <c r="C85" i="14"/>
  <c r="C136" i="14" s="1"/>
  <c r="C11" i="14"/>
  <c r="AR28" i="43"/>
  <c r="AR43" i="43"/>
  <c r="AR49" i="43"/>
  <c r="AR34" i="43"/>
  <c r="AP38" i="43"/>
  <c r="AP39" i="43"/>
  <c r="AR27" i="43"/>
  <c r="AR42" i="43"/>
  <c r="AR30" i="43"/>
  <c r="AR45" i="43"/>
  <c r="AR31" i="43"/>
  <c r="AR46" i="43"/>
  <c r="AR50" i="43"/>
  <c r="AR35" i="43"/>
  <c r="AQ37" i="43"/>
  <c r="AQ36" i="43"/>
  <c r="AQ20" i="43" s="1"/>
  <c r="AP53" i="43"/>
  <c r="AP54" i="43"/>
  <c r="AR33" i="43"/>
  <c r="AR48" i="43"/>
  <c r="AR29" i="43"/>
  <c r="AR44" i="43"/>
  <c r="AQ51" i="43"/>
  <c r="AQ52" i="43"/>
  <c r="AR26" i="43"/>
  <c r="AR18" i="43"/>
  <c r="AR41" i="43"/>
  <c r="AR32" i="43"/>
  <c r="AR47" i="43"/>
  <c r="P54" i="66" l="1"/>
  <c r="R53" i="66"/>
  <c r="C12" i="14"/>
  <c r="C86" i="14"/>
  <c r="C137" i="14" s="1"/>
  <c r="AS31" i="43"/>
  <c r="AS46" i="43"/>
  <c r="AS33" i="43"/>
  <c r="AS48" i="43"/>
  <c r="AS32" i="43"/>
  <c r="AS47" i="43"/>
  <c r="AR51" i="43"/>
  <c r="AR52" i="43"/>
  <c r="AS27" i="43"/>
  <c r="AS42" i="43"/>
  <c r="AQ39" i="43"/>
  <c r="AQ38" i="43"/>
  <c r="AS34" i="43"/>
  <c r="AS49" i="43"/>
  <c r="AQ54" i="43"/>
  <c r="AQ53" i="43"/>
  <c r="AS29" i="43"/>
  <c r="AS44" i="43"/>
  <c r="AS30" i="43"/>
  <c r="AS45" i="43"/>
  <c r="AR37" i="43"/>
  <c r="AR36" i="43"/>
  <c r="AR20" i="43" s="1"/>
  <c r="AS26" i="43"/>
  <c r="AS18" i="43"/>
  <c r="AS41" i="43"/>
  <c r="AS50" i="43"/>
  <c r="AS35" i="43"/>
  <c r="AS28" i="43"/>
  <c r="AS43" i="43"/>
  <c r="P55" i="66" l="1"/>
  <c r="R54" i="66"/>
  <c r="C13" i="14"/>
  <c r="C87" i="14"/>
  <c r="C138" i="14" s="1"/>
  <c r="AT26" i="43"/>
  <c r="AT18" i="43"/>
  <c r="AT41" i="43"/>
  <c r="AT35" i="43"/>
  <c r="AT50" i="43"/>
  <c r="AT27" i="43"/>
  <c r="AT42" i="43"/>
  <c r="AT30" i="43"/>
  <c r="AT45" i="43"/>
  <c r="AT33" i="43"/>
  <c r="AT48" i="43"/>
  <c r="AS51" i="43"/>
  <c r="AS52" i="43"/>
  <c r="AR39" i="43"/>
  <c r="AR38" i="43"/>
  <c r="AR54" i="43"/>
  <c r="AR53" i="43"/>
  <c r="AT28" i="43"/>
  <c r="AT43" i="43"/>
  <c r="AT32" i="43"/>
  <c r="AT47" i="43"/>
  <c r="AT29" i="43"/>
  <c r="AT44" i="43"/>
  <c r="AS37" i="43"/>
  <c r="AS36" i="43"/>
  <c r="AS20" i="43" s="1"/>
  <c r="AT34" i="43"/>
  <c r="AT49" i="43"/>
  <c r="AT31" i="43"/>
  <c r="AT46" i="43"/>
  <c r="P56" i="66" l="1"/>
  <c r="R55" i="66"/>
  <c r="C14" i="14"/>
  <c r="C88" i="14"/>
  <c r="C139" i="14" s="1"/>
  <c r="AU29" i="43"/>
  <c r="AU44" i="43"/>
  <c r="AU32" i="43"/>
  <c r="AU47" i="43"/>
  <c r="AU27" i="43"/>
  <c r="AU42" i="43"/>
  <c r="AU31" i="43"/>
  <c r="AU46" i="43"/>
  <c r="AU30" i="43"/>
  <c r="AU45" i="43"/>
  <c r="AU35" i="43"/>
  <c r="AU50" i="43"/>
  <c r="AU34" i="43"/>
  <c r="AU49" i="43"/>
  <c r="AT52" i="43"/>
  <c r="AT51" i="43"/>
  <c r="AS39" i="43"/>
  <c r="AS38" i="43"/>
  <c r="AS54" i="43"/>
  <c r="AS53" i="43"/>
  <c r="AT37" i="43"/>
  <c r="AT36" i="43"/>
  <c r="AT20" i="43" s="1"/>
  <c r="AU33" i="43"/>
  <c r="AU48" i="43"/>
  <c r="AU28" i="43"/>
  <c r="AU43" i="43"/>
  <c r="AU26" i="43"/>
  <c r="AU18" i="43"/>
  <c r="AU41" i="43"/>
  <c r="R56" i="66" l="1"/>
  <c r="P57" i="66"/>
  <c r="C15" i="14"/>
  <c r="C89" i="14"/>
  <c r="C140" i="14" s="1"/>
  <c r="AV33" i="43"/>
  <c r="AV48" i="43"/>
  <c r="AT54" i="43"/>
  <c r="AT53" i="43"/>
  <c r="AV30" i="43"/>
  <c r="AV45" i="43"/>
  <c r="AT38" i="43"/>
  <c r="AT39" i="43"/>
  <c r="AV31" i="43"/>
  <c r="AV46" i="43"/>
  <c r="AU52" i="43"/>
  <c r="AU51" i="43"/>
  <c r="AV28" i="43"/>
  <c r="AV43" i="43"/>
  <c r="AU36" i="43"/>
  <c r="AU20" i="43" s="1"/>
  <c r="AU37" i="43"/>
  <c r="AV27" i="43"/>
  <c r="AV42" i="43"/>
  <c r="AV18" i="43"/>
  <c r="AV26" i="43"/>
  <c r="AV41" i="43"/>
  <c r="AV34" i="43"/>
  <c r="AV49" i="43"/>
  <c r="AV35" i="43"/>
  <c r="AV50" i="43"/>
  <c r="AV32" i="43"/>
  <c r="AV47" i="43"/>
  <c r="AV29" i="43"/>
  <c r="AV44" i="43"/>
  <c r="P58" i="66" l="1"/>
  <c r="R57" i="66"/>
  <c r="C16" i="14"/>
  <c r="C90" i="14"/>
  <c r="C141" i="14" s="1"/>
  <c r="AW28" i="43"/>
  <c r="AW43" i="43"/>
  <c r="AV52" i="43"/>
  <c r="AV51" i="43"/>
  <c r="AW29" i="43"/>
  <c r="AW44" i="43"/>
  <c r="AW34" i="43"/>
  <c r="AW49" i="43"/>
  <c r="AU53" i="43"/>
  <c r="AU54" i="43"/>
  <c r="AV37" i="43"/>
  <c r="AV36" i="43"/>
  <c r="AV20" i="43" s="1"/>
  <c r="AW31" i="43"/>
  <c r="AW46" i="43"/>
  <c r="AW27" i="43"/>
  <c r="AW42" i="43"/>
  <c r="AW30" i="43"/>
  <c r="AW45" i="43"/>
  <c r="AW18" i="43"/>
  <c r="AW26" i="43"/>
  <c r="AW41" i="43"/>
  <c r="AU39" i="43"/>
  <c r="AU38" i="43"/>
  <c r="AW32" i="43"/>
  <c r="AW47" i="43"/>
  <c r="AW35" i="43"/>
  <c r="AW50" i="43"/>
  <c r="AW33" i="43"/>
  <c r="AW48" i="43"/>
  <c r="P59" i="66" l="1"/>
  <c r="R58" i="66"/>
  <c r="C17" i="14"/>
  <c r="C91" i="14"/>
  <c r="C142" i="14" s="1"/>
  <c r="AV38" i="43"/>
  <c r="AV39" i="43"/>
  <c r="AW37" i="43"/>
  <c r="AW36" i="43"/>
  <c r="AW20" i="43" s="1"/>
  <c r="AW52" i="43"/>
  <c r="AW51" i="43"/>
  <c r="AX18" i="43"/>
  <c r="AX26" i="43"/>
  <c r="AX41" i="43"/>
  <c r="AX33" i="43"/>
  <c r="AX48" i="43"/>
  <c r="AV54" i="43"/>
  <c r="AV53" i="43"/>
  <c r="AX31" i="43"/>
  <c r="AX46" i="43"/>
  <c r="AX34" i="43"/>
  <c r="AX49" i="43"/>
  <c r="AX30" i="43"/>
  <c r="AX45" i="43"/>
  <c r="AX29" i="43"/>
  <c r="AX44" i="43"/>
  <c r="AX27" i="43"/>
  <c r="AX42" i="43"/>
  <c r="AX35" i="43"/>
  <c r="AX50" i="43"/>
  <c r="AX32" i="43"/>
  <c r="AX47" i="43"/>
  <c r="AX28" i="43"/>
  <c r="AX43" i="43"/>
  <c r="P60" i="66" l="1"/>
  <c r="R59" i="66"/>
  <c r="C18" i="14"/>
  <c r="C92" i="14"/>
  <c r="C143" i="14" s="1"/>
  <c r="AY33" i="43"/>
  <c r="AY48" i="43"/>
  <c r="AY29" i="43"/>
  <c r="AY44" i="43"/>
  <c r="AY41" i="43"/>
  <c r="AY18" i="43"/>
  <c r="AY26" i="43"/>
  <c r="AW38" i="43"/>
  <c r="AW39" i="43"/>
  <c r="AX37" i="43"/>
  <c r="AX36" i="43"/>
  <c r="AX20" i="43" s="1"/>
  <c r="AY30" i="43"/>
  <c r="AY45" i="43"/>
  <c r="AY28" i="43"/>
  <c r="AY43" i="43"/>
  <c r="AW54" i="43"/>
  <c r="AW53" i="43"/>
  <c r="AY27" i="43"/>
  <c r="AY42" i="43"/>
  <c r="AX52" i="43"/>
  <c r="AX51" i="43"/>
  <c r="AY34" i="43"/>
  <c r="AY49" i="43"/>
  <c r="AY32" i="43"/>
  <c r="AY47" i="43"/>
  <c r="AY31" i="43"/>
  <c r="AY46" i="43"/>
  <c r="AY35" i="43"/>
  <c r="AY50" i="43"/>
  <c r="R60" i="66" l="1"/>
  <c r="C19" i="14"/>
  <c r="C93" i="14"/>
  <c r="C144" i="14" s="1"/>
  <c r="AX54" i="43"/>
  <c r="AX53" i="43"/>
  <c r="AZ34" i="43"/>
  <c r="AZ49" i="43"/>
  <c r="AX39" i="43"/>
  <c r="AX38" i="43"/>
  <c r="AZ41" i="43"/>
  <c r="AZ18" i="43"/>
  <c r="AZ26" i="43"/>
  <c r="AZ35" i="43"/>
  <c r="AZ50" i="43"/>
  <c r="AZ28" i="43"/>
  <c r="AZ43" i="43"/>
  <c r="AZ33" i="43"/>
  <c r="AZ48" i="43"/>
  <c r="AY37" i="43"/>
  <c r="AY36" i="43"/>
  <c r="AY20" i="43" s="1"/>
  <c r="AY51" i="43"/>
  <c r="AY52" i="43"/>
  <c r="AZ31" i="43"/>
  <c r="AZ46" i="43"/>
  <c r="AZ42" i="43"/>
  <c r="AZ27" i="43"/>
  <c r="AZ29" i="43"/>
  <c r="AZ44" i="43"/>
  <c r="AZ32" i="43"/>
  <c r="AZ47" i="43"/>
  <c r="AZ30" i="43"/>
  <c r="AZ45" i="43"/>
  <c r="C20" i="14" l="1"/>
  <c r="C94" i="14"/>
  <c r="C145" i="14" s="1"/>
  <c r="AZ51" i="43"/>
  <c r="AZ52" i="43"/>
  <c r="AZ37" i="43"/>
  <c r="AZ36" i="43"/>
  <c r="AZ20" i="43" s="1"/>
  <c r="AY54" i="43"/>
  <c r="AY53" i="43"/>
  <c r="AY39" i="43"/>
  <c r="AY38" i="43"/>
  <c r="C21" i="14" l="1"/>
  <c r="C95" i="14"/>
  <c r="C146" i="14" s="1"/>
  <c r="AZ39" i="43"/>
  <c r="AZ38" i="43"/>
  <c r="AZ54" i="43"/>
  <c r="AZ53" i="43"/>
  <c r="C22" i="14" l="1"/>
  <c r="C96" i="14"/>
  <c r="C147" i="14" s="1"/>
  <c r="C23" i="14" l="1"/>
  <c r="C97" i="14"/>
  <c r="C148" i="14" s="1"/>
  <c r="C24" i="14" l="1"/>
  <c r="C98" i="14"/>
  <c r="C149" i="14" s="1"/>
  <c r="G23" i="19"/>
  <c r="G28" i="19"/>
  <c r="G31" i="19"/>
  <c r="G22" i="19"/>
  <c r="C25" i="14" l="1"/>
  <c r="C99" i="14"/>
  <c r="C150" i="14" s="1"/>
  <c r="G25" i="19"/>
  <c r="G29" i="19"/>
  <c r="G24" i="19"/>
  <c r="G30" i="19"/>
  <c r="C26" i="14" l="1"/>
  <c r="C100" i="14"/>
  <c r="C151" i="14" s="1"/>
  <c r="C24" i="21"/>
  <c r="N24" i="21" s="1"/>
  <c r="CG10" i="14"/>
  <c r="C27" i="19"/>
  <c r="C88" i="67" s="1"/>
  <c r="B24" i="21"/>
  <c r="B27" i="34"/>
  <c r="H27" i="34" s="1"/>
  <c r="B27" i="19"/>
  <c r="B88" i="67" s="1"/>
  <c r="C13" i="17"/>
  <c r="B13" i="17"/>
  <c r="CN67" i="14"/>
  <c r="C12" i="17"/>
  <c r="C27" i="34"/>
  <c r="CF10" i="14"/>
  <c r="CF9" i="14"/>
  <c r="B23" i="21"/>
  <c r="B26" i="19"/>
  <c r="B87" i="67" s="1"/>
  <c r="B26" i="34"/>
  <c r="I89" i="67" l="1"/>
  <c r="F25" i="67"/>
  <c r="G88" i="67"/>
  <c r="I88" i="67"/>
  <c r="G87" i="67"/>
  <c r="B137" i="67"/>
  <c r="F23" i="67"/>
  <c r="B135" i="67"/>
  <c r="C27" i="14"/>
  <c r="C101" i="14"/>
  <c r="C152" i="14" s="1"/>
  <c r="O13" i="17"/>
  <c r="H26" i="19"/>
  <c r="B87" i="59"/>
  <c r="B88" i="66"/>
  <c r="C89" i="66"/>
  <c r="C88" i="59"/>
  <c r="B89" i="66"/>
  <c r="B88" i="59"/>
  <c r="K12" i="17"/>
  <c r="O12" i="17"/>
  <c r="J13" i="17"/>
  <c r="G27" i="34"/>
  <c r="N13" i="17"/>
  <c r="B74" i="34"/>
  <c r="B73" i="21"/>
  <c r="I43" i="21" s="1"/>
  <c r="J43" i="21" s="1"/>
  <c r="K13" i="17"/>
  <c r="D13" i="17"/>
  <c r="L13" i="17"/>
  <c r="G13" i="17"/>
  <c r="G27" i="19"/>
  <c r="B76" i="34"/>
  <c r="CJ6" i="14"/>
  <c r="CJ7" i="14"/>
  <c r="H24" i="21"/>
  <c r="K24" i="21"/>
  <c r="L24" i="21" s="1"/>
  <c r="Q24" i="21"/>
  <c r="M24" i="21"/>
  <c r="G26" i="19"/>
  <c r="G23" i="21"/>
  <c r="Q23" i="21"/>
  <c r="H23" i="21"/>
  <c r="M23" i="21"/>
  <c r="K23" i="21"/>
  <c r="L23" i="21" s="1"/>
  <c r="B71" i="21"/>
  <c r="B76" i="19"/>
  <c r="CJ5" i="14"/>
  <c r="CJ9" i="14" s="1"/>
  <c r="G26" i="34"/>
  <c r="H26" i="34"/>
  <c r="B74" i="19"/>
  <c r="F13" i="17"/>
  <c r="H27" i="19"/>
  <c r="H13" i="17"/>
  <c r="M13" i="17"/>
  <c r="G24" i="21"/>
  <c r="E13" i="17"/>
  <c r="I13" i="17"/>
  <c r="F12" i="17"/>
  <c r="L12" i="17"/>
  <c r="E12" i="17"/>
  <c r="G12" i="17"/>
  <c r="N12" i="17"/>
  <c r="J12" i="17"/>
  <c r="H12" i="17"/>
  <c r="I12" i="17"/>
  <c r="D12" i="17"/>
  <c r="M12" i="17"/>
  <c r="J126" i="67" l="1"/>
  <c r="K126" i="67" s="1"/>
  <c r="J127" i="67"/>
  <c r="K127" i="67" s="1"/>
  <c r="J128" i="67"/>
  <c r="K128" i="67" s="1"/>
  <c r="J132" i="67"/>
  <c r="K132" i="67" s="1"/>
  <c r="J130" i="67"/>
  <c r="K130" i="67" s="1"/>
  <c r="J131" i="67"/>
  <c r="K131" i="67" s="1"/>
  <c r="J129" i="67"/>
  <c r="K129" i="67" s="1"/>
  <c r="H76" i="19"/>
  <c r="J109" i="67"/>
  <c r="K109" i="67" s="1"/>
  <c r="J124" i="67"/>
  <c r="K124" i="67" s="1"/>
  <c r="J90" i="67"/>
  <c r="K90" i="67" s="1"/>
  <c r="J110" i="67"/>
  <c r="K110" i="67" s="1"/>
  <c r="J100" i="67"/>
  <c r="K100" i="67" s="1"/>
  <c r="J97" i="67"/>
  <c r="K97" i="67" s="1"/>
  <c r="J119" i="67"/>
  <c r="K119" i="67" s="1"/>
  <c r="J112" i="67"/>
  <c r="K112" i="67" s="1"/>
  <c r="J101" i="67"/>
  <c r="K101" i="67" s="1"/>
  <c r="J102" i="67"/>
  <c r="K102" i="67" s="1"/>
  <c r="J92" i="67"/>
  <c r="K92" i="67" s="1"/>
  <c r="J108" i="67"/>
  <c r="K108" i="67" s="1"/>
  <c r="J87" i="67"/>
  <c r="K87" i="67" s="1"/>
  <c r="J86" i="67"/>
  <c r="K86" i="67" s="1"/>
  <c r="J111" i="67"/>
  <c r="K111" i="67" s="1"/>
  <c r="J104" i="67"/>
  <c r="K104" i="67" s="1"/>
  <c r="J93" i="67"/>
  <c r="K93" i="67" s="1"/>
  <c r="J94" i="67"/>
  <c r="K94" i="67" s="1"/>
  <c r="J107" i="67"/>
  <c r="K107" i="67" s="1"/>
  <c r="J114" i="67"/>
  <c r="K114" i="67" s="1"/>
  <c r="J103" i="67"/>
  <c r="K103" i="67" s="1"/>
  <c r="J121" i="67"/>
  <c r="K121" i="67" s="1"/>
  <c r="J85" i="67"/>
  <c r="K85" i="67" s="1"/>
  <c r="J96" i="67"/>
  <c r="K96" i="67" s="1"/>
  <c r="J115" i="67"/>
  <c r="K115" i="67" s="1"/>
  <c r="J116" i="67"/>
  <c r="K116" i="67" s="1"/>
  <c r="J125" i="67"/>
  <c r="K125" i="67" s="1"/>
  <c r="J99" i="67"/>
  <c r="K99" i="67" s="1"/>
  <c r="J106" i="67"/>
  <c r="K106" i="67" s="1"/>
  <c r="J95" i="67"/>
  <c r="K95" i="67" s="1"/>
  <c r="J113" i="67"/>
  <c r="K113" i="67" s="1"/>
  <c r="J123" i="67"/>
  <c r="K123" i="67" s="1"/>
  <c r="J91" i="67"/>
  <c r="K91" i="67" s="1"/>
  <c r="J98" i="67"/>
  <c r="K98" i="67" s="1"/>
  <c r="J118" i="67"/>
  <c r="K118" i="67" s="1"/>
  <c r="J117" i="67"/>
  <c r="K117" i="67" s="1"/>
  <c r="J105" i="67"/>
  <c r="K105" i="67" s="1"/>
  <c r="J122" i="67"/>
  <c r="K122" i="67" s="1"/>
  <c r="J120" i="67"/>
  <c r="K120" i="67" s="1"/>
  <c r="J84" i="67"/>
  <c r="J88" i="67"/>
  <c r="K88" i="67" s="1"/>
  <c r="I138" i="67"/>
  <c r="I136" i="67"/>
  <c r="J89" i="67"/>
  <c r="K89" i="67" s="1"/>
  <c r="C28" i="14"/>
  <c r="C102" i="14"/>
  <c r="C153" i="14" s="1"/>
  <c r="I89" i="59"/>
  <c r="I89" i="66"/>
  <c r="G88" i="59"/>
  <c r="F25" i="59"/>
  <c r="G89" i="66"/>
  <c r="F25" i="66"/>
  <c r="I88" i="66"/>
  <c r="G88" i="66"/>
  <c r="B136" i="66"/>
  <c r="F23" i="66"/>
  <c r="AO4" i="66" s="1"/>
  <c r="B138" i="66"/>
  <c r="I88" i="59"/>
  <c r="G87" i="59"/>
  <c r="F23" i="59"/>
  <c r="B137" i="59"/>
  <c r="B135" i="59"/>
  <c r="CT47" i="14"/>
  <c r="I27" i="34"/>
  <c r="J27" i="34" s="1"/>
  <c r="I70" i="34"/>
  <c r="J70" i="34" s="1"/>
  <c r="I71" i="34"/>
  <c r="J71" i="34" s="1"/>
  <c r="I62" i="21"/>
  <c r="J62" i="21" s="1"/>
  <c r="I67" i="21"/>
  <c r="J67" i="21" s="1"/>
  <c r="I68" i="21"/>
  <c r="J68" i="21" s="1"/>
  <c r="I27" i="19"/>
  <c r="J27" i="19" s="1"/>
  <c r="I70" i="19"/>
  <c r="J70" i="19" s="1"/>
  <c r="I71" i="19"/>
  <c r="J71" i="19" s="1"/>
  <c r="H71" i="21"/>
  <c r="I34" i="21"/>
  <c r="J34" i="21" s="1"/>
  <c r="I44" i="21"/>
  <c r="J44" i="21" s="1"/>
  <c r="I25" i="21"/>
  <c r="J25" i="21" s="1"/>
  <c r="I50" i="21"/>
  <c r="J50" i="21" s="1"/>
  <c r="I38" i="21"/>
  <c r="J38" i="21" s="1"/>
  <c r="I48" i="21"/>
  <c r="J48" i="21" s="1"/>
  <c r="I41" i="21"/>
  <c r="J41" i="21" s="1"/>
  <c r="I40" i="21"/>
  <c r="J40" i="21" s="1"/>
  <c r="I32" i="21"/>
  <c r="J32" i="21" s="1"/>
  <c r="I24" i="21"/>
  <c r="J24" i="21" s="1"/>
  <c r="I36" i="21"/>
  <c r="J36" i="21" s="1"/>
  <c r="I49" i="21"/>
  <c r="J49" i="21" s="1"/>
  <c r="I26" i="34"/>
  <c r="J26" i="34" s="1"/>
  <c r="I26" i="21"/>
  <c r="J26" i="21" s="1"/>
  <c r="I39" i="21"/>
  <c r="J39" i="21" s="1"/>
  <c r="I53" i="21"/>
  <c r="J53" i="21" s="1"/>
  <c r="I20" i="21"/>
  <c r="J20" i="21" s="1"/>
  <c r="I47" i="21"/>
  <c r="J47" i="21" s="1"/>
  <c r="I37" i="21"/>
  <c r="J37" i="21" s="1"/>
  <c r="I46" i="21"/>
  <c r="J46" i="21" s="1"/>
  <c r="I51" i="21"/>
  <c r="J51" i="21" s="1"/>
  <c r="I64" i="21"/>
  <c r="J64" i="21" s="1"/>
  <c r="I58" i="21"/>
  <c r="J58" i="21" s="1"/>
  <c r="I52" i="21"/>
  <c r="J52" i="21" s="1"/>
  <c r="I42" i="21"/>
  <c r="J42" i="21" s="1"/>
  <c r="I61" i="21"/>
  <c r="J61" i="21" s="1"/>
  <c r="I45" i="21"/>
  <c r="J45" i="21" s="1"/>
  <c r="I56" i="21"/>
  <c r="J56" i="21" s="1"/>
  <c r="I27" i="21"/>
  <c r="J27" i="21" s="1"/>
  <c r="I19" i="21"/>
  <c r="J19" i="21" s="1"/>
  <c r="I55" i="21"/>
  <c r="J55" i="21" s="1"/>
  <c r="I21" i="21"/>
  <c r="J21" i="21" s="1"/>
  <c r="I66" i="21"/>
  <c r="J66" i="21" s="1"/>
  <c r="I33" i="21"/>
  <c r="J33" i="21" s="1"/>
  <c r="I23" i="21"/>
  <c r="J23" i="21" s="1"/>
  <c r="I31" i="21"/>
  <c r="J31" i="21" s="1"/>
  <c r="I59" i="21"/>
  <c r="J59" i="21" s="1"/>
  <c r="I57" i="21"/>
  <c r="J57" i="21" s="1"/>
  <c r="I28" i="21"/>
  <c r="J28" i="21" s="1"/>
  <c r="S24" i="21"/>
  <c r="I60" i="21"/>
  <c r="J60" i="21" s="1"/>
  <c r="I30" i="21"/>
  <c r="J30" i="21" s="1"/>
  <c r="I22" i="21"/>
  <c r="J22" i="21" s="1"/>
  <c r="I63" i="21"/>
  <c r="J63" i="21" s="1"/>
  <c r="R24" i="21"/>
  <c r="I54" i="21"/>
  <c r="J54" i="21" s="1"/>
  <c r="I29" i="21"/>
  <c r="J29" i="21" s="1"/>
  <c r="I65" i="21"/>
  <c r="J65" i="21" s="1"/>
  <c r="I35" i="21"/>
  <c r="J35" i="21" s="1"/>
  <c r="I69" i="34"/>
  <c r="J69" i="34" s="1"/>
  <c r="I67" i="34"/>
  <c r="J67" i="34" s="1"/>
  <c r="I64" i="34"/>
  <c r="J64" i="34" s="1"/>
  <c r="I68" i="34"/>
  <c r="J68" i="34" s="1"/>
  <c r="I65" i="34"/>
  <c r="J65" i="34" s="1"/>
  <c r="I66" i="34"/>
  <c r="J66" i="34" s="1"/>
  <c r="I26" i="19"/>
  <c r="J26" i="19" s="1"/>
  <c r="I64" i="19"/>
  <c r="J64" i="19" s="1"/>
  <c r="I65" i="19"/>
  <c r="J65" i="19" s="1"/>
  <c r="I69" i="19"/>
  <c r="J69" i="19" s="1"/>
  <c r="I66" i="19"/>
  <c r="J66" i="19" s="1"/>
  <c r="I67" i="19"/>
  <c r="J67" i="19" s="1"/>
  <c r="I68" i="19"/>
  <c r="J68" i="19" s="1"/>
  <c r="S23" i="21"/>
  <c r="H74" i="19"/>
  <c r="R23" i="21"/>
  <c r="H76" i="34"/>
  <c r="H74" i="34"/>
  <c r="I22" i="19"/>
  <c r="I41" i="19"/>
  <c r="J41" i="19" s="1"/>
  <c r="I42" i="19"/>
  <c r="J42" i="19" s="1"/>
  <c r="I48" i="19"/>
  <c r="J48" i="19" s="1"/>
  <c r="I29" i="19"/>
  <c r="J29" i="19" s="1"/>
  <c r="I54" i="19"/>
  <c r="J54" i="19" s="1"/>
  <c r="I49" i="19"/>
  <c r="J49" i="19" s="1"/>
  <c r="I35" i="19"/>
  <c r="J35" i="19" s="1"/>
  <c r="I39" i="19"/>
  <c r="J39" i="19" s="1"/>
  <c r="I38" i="19"/>
  <c r="J38" i="19" s="1"/>
  <c r="I32" i="19"/>
  <c r="J32" i="19" s="1"/>
  <c r="I34" i="19"/>
  <c r="J34" i="19" s="1"/>
  <c r="I58" i="19"/>
  <c r="J58" i="19" s="1"/>
  <c r="I50" i="19"/>
  <c r="J50" i="19" s="1"/>
  <c r="I55" i="19"/>
  <c r="J55" i="19" s="1"/>
  <c r="I56" i="19"/>
  <c r="J56" i="19" s="1"/>
  <c r="I53" i="19"/>
  <c r="J53" i="19" s="1"/>
  <c r="I25" i="19"/>
  <c r="J25" i="19" s="1"/>
  <c r="I47" i="19"/>
  <c r="J47" i="19" s="1"/>
  <c r="I30" i="19"/>
  <c r="J30" i="19" s="1"/>
  <c r="I63" i="19"/>
  <c r="J63" i="19" s="1"/>
  <c r="I62" i="19"/>
  <c r="J62" i="19" s="1"/>
  <c r="I44" i="19"/>
  <c r="J44" i="19" s="1"/>
  <c r="I57" i="19"/>
  <c r="J57" i="19" s="1"/>
  <c r="I52" i="19"/>
  <c r="J52" i="19" s="1"/>
  <c r="I46" i="19"/>
  <c r="J46" i="19" s="1"/>
  <c r="I31" i="19"/>
  <c r="J31" i="19" s="1"/>
  <c r="I36" i="19"/>
  <c r="J36" i="19" s="1"/>
  <c r="I60" i="19"/>
  <c r="J60" i="19" s="1"/>
  <c r="I59" i="19"/>
  <c r="J59" i="19" s="1"/>
  <c r="I23" i="19"/>
  <c r="J23" i="19" s="1"/>
  <c r="I51" i="19"/>
  <c r="J51" i="19" s="1"/>
  <c r="I28" i="19"/>
  <c r="J28" i="19" s="1"/>
  <c r="I43" i="19"/>
  <c r="J43" i="19" s="1"/>
  <c r="I45" i="19"/>
  <c r="J45" i="19" s="1"/>
  <c r="I37" i="19"/>
  <c r="J37" i="19" s="1"/>
  <c r="I61" i="19"/>
  <c r="J61" i="19" s="1"/>
  <c r="I33" i="19"/>
  <c r="J33" i="19" s="1"/>
  <c r="I24" i="19"/>
  <c r="J24" i="19" s="1"/>
  <c r="I40" i="19"/>
  <c r="J40" i="19" s="1"/>
  <c r="I40" i="34"/>
  <c r="J40" i="34" s="1"/>
  <c r="I28" i="34"/>
  <c r="J28" i="34" s="1"/>
  <c r="I52" i="34"/>
  <c r="J52" i="34" s="1"/>
  <c r="I22" i="34"/>
  <c r="I41" i="34"/>
  <c r="J41" i="34" s="1"/>
  <c r="I51" i="34"/>
  <c r="J51" i="34" s="1"/>
  <c r="I46" i="34"/>
  <c r="J46" i="34" s="1"/>
  <c r="I54" i="34"/>
  <c r="J54" i="34" s="1"/>
  <c r="I30" i="34"/>
  <c r="J30" i="34" s="1"/>
  <c r="I32" i="34"/>
  <c r="J32" i="34" s="1"/>
  <c r="I47" i="34"/>
  <c r="J47" i="34" s="1"/>
  <c r="I62" i="34"/>
  <c r="J62" i="34" s="1"/>
  <c r="I23" i="34"/>
  <c r="J23" i="34" s="1"/>
  <c r="I55" i="34"/>
  <c r="J55" i="34" s="1"/>
  <c r="I60" i="34"/>
  <c r="J60" i="34" s="1"/>
  <c r="I29" i="34"/>
  <c r="J29" i="34" s="1"/>
  <c r="I25" i="34"/>
  <c r="J25" i="34" s="1"/>
  <c r="I61" i="34"/>
  <c r="J61" i="34" s="1"/>
  <c r="I36" i="34"/>
  <c r="J36" i="34" s="1"/>
  <c r="I38" i="34"/>
  <c r="J38" i="34" s="1"/>
  <c r="I24" i="34"/>
  <c r="J24" i="34" s="1"/>
  <c r="I37" i="34"/>
  <c r="J37" i="34" s="1"/>
  <c r="I53" i="34"/>
  <c r="J53" i="34" s="1"/>
  <c r="I45" i="34"/>
  <c r="J45" i="34" s="1"/>
  <c r="I43" i="34"/>
  <c r="J43" i="34" s="1"/>
  <c r="I35" i="34"/>
  <c r="J35" i="34" s="1"/>
  <c r="I31" i="34"/>
  <c r="J31" i="34" s="1"/>
  <c r="I48" i="34"/>
  <c r="J48" i="34" s="1"/>
  <c r="I49" i="34"/>
  <c r="J49" i="34" s="1"/>
  <c r="I56" i="34"/>
  <c r="J56" i="34" s="1"/>
  <c r="I33" i="34"/>
  <c r="J33" i="34" s="1"/>
  <c r="I39" i="34"/>
  <c r="J39" i="34" s="1"/>
  <c r="I57" i="34"/>
  <c r="J57" i="34" s="1"/>
  <c r="I34" i="34"/>
  <c r="J34" i="34" s="1"/>
  <c r="I58" i="34"/>
  <c r="J58" i="34" s="1"/>
  <c r="I59" i="34"/>
  <c r="J59" i="34" s="1"/>
  <c r="I42" i="34"/>
  <c r="J42" i="34" s="1"/>
  <c r="I44" i="34"/>
  <c r="J44" i="34" s="1"/>
  <c r="I63" i="34"/>
  <c r="J63" i="34" s="1"/>
  <c r="I50" i="34"/>
  <c r="J50" i="34" s="1"/>
  <c r="J132" i="59" l="1"/>
  <c r="K132" i="59" s="1"/>
  <c r="J131" i="59"/>
  <c r="K131" i="59" s="1"/>
  <c r="J130" i="59"/>
  <c r="K130" i="59" s="1"/>
  <c r="J129" i="59"/>
  <c r="K129" i="59" s="1"/>
  <c r="J127" i="59"/>
  <c r="K127" i="59" s="1"/>
  <c r="J128" i="59"/>
  <c r="K128" i="59" s="1"/>
  <c r="J126" i="66"/>
  <c r="K126" i="66" s="1"/>
  <c r="J132" i="66"/>
  <c r="K132" i="66" s="1"/>
  <c r="J130" i="66"/>
  <c r="K130" i="66" s="1"/>
  <c r="J128" i="66"/>
  <c r="K128" i="66" s="1"/>
  <c r="J131" i="66"/>
  <c r="K131" i="66" s="1"/>
  <c r="J129" i="66"/>
  <c r="K129" i="66" s="1"/>
  <c r="J127" i="66"/>
  <c r="K127" i="66" s="1"/>
  <c r="J89" i="59"/>
  <c r="K89" i="59" s="1"/>
  <c r="J126" i="59"/>
  <c r="K126" i="59" s="1"/>
  <c r="J138" i="67"/>
  <c r="J136" i="67"/>
  <c r="K84" i="67"/>
  <c r="AO43" i="66"/>
  <c r="AP43" i="66" s="1"/>
  <c r="AO35" i="66"/>
  <c r="AP35" i="66" s="1"/>
  <c r="AO21" i="66"/>
  <c r="AP21" i="66" s="1"/>
  <c r="AO49" i="66"/>
  <c r="AP49" i="66" s="1"/>
  <c r="AO30" i="66"/>
  <c r="AP30" i="66" s="1"/>
  <c r="AO19" i="66"/>
  <c r="AP19" i="66" s="1"/>
  <c r="AO20" i="66"/>
  <c r="AP20" i="66" s="1"/>
  <c r="AO44" i="66"/>
  <c r="AP44" i="66" s="1"/>
  <c r="AO36" i="66"/>
  <c r="AP36" i="66" s="1"/>
  <c r="AO22" i="66"/>
  <c r="AP22" i="66" s="1"/>
  <c r="AO40" i="66"/>
  <c r="AP40" i="66" s="1"/>
  <c r="AO45" i="66"/>
  <c r="AP45" i="66" s="1"/>
  <c r="AO37" i="66"/>
  <c r="AP37" i="66" s="1"/>
  <c r="AO23" i="66"/>
  <c r="AP23" i="66" s="1"/>
  <c r="AO41" i="66"/>
  <c r="AP41" i="66" s="1"/>
  <c r="AO13" i="66"/>
  <c r="AP13" i="66" s="1"/>
  <c r="AO14" i="66"/>
  <c r="AP14" i="66" s="1"/>
  <c r="AO32" i="66"/>
  <c r="AP32" i="66" s="1"/>
  <c r="AO33" i="66"/>
  <c r="AP33" i="66" s="1"/>
  <c r="AO34" i="66"/>
  <c r="AP34" i="66" s="1"/>
  <c r="AO46" i="66"/>
  <c r="AP46" i="66" s="1"/>
  <c r="AO38" i="66"/>
  <c r="AP38" i="66" s="1"/>
  <c r="AO24" i="66"/>
  <c r="AP24" i="66" s="1"/>
  <c r="AO48" i="66"/>
  <c r="AP48" i="66" s="1"/>
  <c r="AO27" i="66"/>
  <c r="AP27" i="66" s="1"/>
  <c r="AO12" i="66"/>
  <c r="AP12" i="66" s="1"/>
  <c r="AO51" i="66"/>
  <c r="AP51" i="66" s="1"/>
  <c r="AO29" i="66"/>
  <c r="AP29" i="66" s="1"/>
  <c r="AO18" i="66"/>
  <c r="AP18" i="66" s="1"/>
  <c r="AO47" i="66"/>
  <c r="AP47" i="66" s="1"/>
  <c r="AO39" i="66"/>
  <c r="AP39" i="66" s="1"/>
  <c r="AO25" i="66"/>
  <c r="AP25" i="66" s="1"/>
  <c r="AO26" i="66"/>
  <c r="AP26" i="66" s="1"/>
  <c r="AO50" i="66"/>
  <c r="AP50" i="66" s="1"/>
  <c r="AO42" i="66"/>
  <c r="AP42" i="66" s="1"/>
  <c r="AO28" i="66"/>
  <c r="AP28" i="66" s="1"/>
  <c r="AO15" i="66"/>
  <c r="AP15" i="66" s="1"/>
  <c r="AO16" i="66"/>
  <c r="AP16" i="66" s="1"/>
  <c r="AO31" i="66"/>
  <c r="AP31" i="66" s="1"/>
  <c r="AO17" i="66"/>
  <c r="AP17" i="66" s="1"/>
  <c r="AO5" i="66"/>
  <c r="C29" i="14"/>
  <c r="C103" i="14"/>
  <c r="C154" i="14" s="1"/>
  <c r="J88" i="59"/>
  <c r="K88" i="59" s="1"/>
  <c r="I136" i="59"/>
  <c r="I138" i="59"/>
  <c r="J88" i="66"/>
  <c r="K88" i="66" s="1"/>
  <c r="J96" i="66"/>
  <c r="K96" i="66" s="1"/>
  <c r="J122" i="66"/>
  <c r="K122" i="66" s="1"/>
  <c r="J85" i="66"/>
  <c r="K85" i="66" s="1"/>
  <c r="J98" i="66"/>
  <c r="K98" i="66" s="1"/>
  <c r="J86" i="66"/>
  <c r="K86" i="66" s="1"/>
  <c r="J113" i="66"/>
  <c r="K113" i="66" s="1"/>
  <c r="J107" i="66"/>
  <c r="K107" i="66" s="1"/>
  <c r="J99" i="66"/>
  <c r="K99" i="66" s="1"/>
  <c r="J92" i="66"/>
  <c r="K92" i="66" s="1"/>
  <c r="J118" i="66"/>
  <c r="K118" i="66" s="1"/>
  <c r="J90" i="66"/>
  <c r="K90" i="66" s="1"/>
  <c r="J84" i="66"/>
  <c r="J95" i="66"/>
  <c r="K95" i="66" s="1"/>
  <c r="J103" i="66"/>
  <c r="K103" i="66" s="1"/>
  <c r="J101" i="66"/>
  <c r="K101" i="66" s="1"/>
  <c r="J104" i="66"/>
  <c r="K104" i="66" s="1"/>
  <c r="J100" i="66"/>
  <c r="K100" i="66" s="1"/>
  <c r="J91" i="66"/>
  <c r="K91" i="66" s="1"/>
  <c r="J111" i="66"/>
  <c r="K111" i="66" s="1"/>
  <c r="J117" i="66"/>
  <c r="K117" i="66" s="1"/>
  <c r="J102" i="66"/>
  <c r="K102" i="66" s="1"/>
  <c r="J125" i="66"/>
  <c r="K125" i="66" s="1"/>
  <c r="J124" i="66"/>
  <c r="K124" i="66" s="1"/>
  <c r="J120" i="66"/>
  <c r="K120" i="66" s="1"/>
  <c r="J94" i="66"/>
  <c r="K94" i="66" s="1"/>
  <c r="J121" i="66"/>
  <c r="K121" i="66" s="1"/>
  <c r="J109" i="66"/>
  <c r="K109" i="66" s="1"/>
  <c r="J114" i="66"/>
  <c r="K114" i="66" s="1"/>
  <c r="J116" i="66"/>
  <c r="K116" i="66" s="1"/>
  <c r="J110" i="66"/>
  <c r="K110" i="66" s="1"/>
  <c r="J105" i="66"/>
  <c r="K105" i="66" s="1"/>
  <c r="J112" i="66"/>
  <c r="K112" i="66" s="1"/>
  <c r="J108" i="66"/>
  <c r="K108" i="66" s="1"/>
  <c r="J106" i="66"/>
  <c r="K106" i="66" s="1"/>
  <c r="J87" i="66"/>
  <c r="K87" i="66" s="1"/>
  <c r="J123" i="66"/>
  <c r="K123" i="66" s="1"/>
  <c r="J97" i="66"/>
  <c r="K97" i="66" s="1"/>
  <c r="J115" i="66"/>
  <c r="K115" i="66" s="1"/>
  <c r="J93" i="66"/>
  <c r="K93" i="66" s="1"/>
  <c r="J119" i="66"/>
  <c r="K119" i="66" s="1"/>
  <c r="J89" i="66"/>
  <c r="K89" i="66" s="1"/>
  <c r="I136" i="66"/>
  <c r="I138" i="66"/>
  <c r="J112" i="59"/>
  <c r="K112" i="59" s="1"/>
  <c r="J125" i="59"/>
  <c r="K125" i="59" s="1"/>
  <c r="J118" i="59"/>
  <c r="K118" i="59" s="1"/>
  <c r="J105" i="59"/>
  <c r="K105" i="59" s="1"/>
  <c r="J86" i="59"/>
  <c r="K86" i="59" s="1"/>
  <c r="J117" i="59"/>
  <c r="K117" i="59" s="1"/>
  <c r="J97" i="59"/>
  <c r="K97" i="59" s="1"/>
  <c r="J98" i="59"/>
  <c r="K98" i="59" s="1"/>
  <c r="J87" i="59"/>
  <c r="K87" i="59" s="1"/>
  <c r="J109" i="59"/>
  <c r="K109" i="59" s="1"/>
  <c r="J104" i="59"/>
  <c r="K104" i="59" s="1"/>
  <c r="J119" i="59"/>
  <c r="K119" i="59" s="1"/>
  <c r="J101" i="59"/>
  <c r="K101" i="59" s="1"/>
  <c r="J124" i="59"/>
  <c r="K124" i="59" s="1"/>
  <c r="J106" i="59"/>
  <c r="K106" i="59" s="1"/>
  <c r="J123" i="59"/>
  <c r="K123" i="59" s="1"/>
  <c r="J99" i="59"/>
  <c r="K99" i="59" s="1"/>
  <c r="J110" i="59"/>
  <c r="K110" i="59" s="1"/>
  <c r="J116" i="59"/>
  <c r="K116" i="59" s="1"/>
  <c r="J91" i="59"/>
  <c r="K91" i="59" s="1"/>
  <c r="J113" i="59"/>
  <c r="K113" i="59" s="1"/>
  <c r="J103" i="59"/>
  <c r="K103" i="59" s="1"/>
  <c r="J115" i="59"/>
  <c r="K115" i="59" s="1"/>
  <c r="J85" i="59"/>
  <c r="K85" i="59" s="1"/>
  <c r="J107" i="59"/>
  <c r="K107" i="59" s="1"/>
  <c r="J120" i="59"/>
  <c r="K120" i="59" s="1"/>
  <c r="J122" i="59"/>
  <c r="K122" i="59" s="1"/>
  <c r="J114" i="59"/>
  <c r="K114" i="59" s="1"/>
  <c r="J121" i="59"/>
  <c r="K121" i="59" s="1"/>
  <c r="J96" i="59"/>
  <c r="K96" i="59" s="1"/>
  <c r="J93" i="59"/>
  <c r="K93" i="59" s="1"/>
  <c r="J100" i="59"/>
  <c r="K100" i="59" s="1"/>
  <c r="J108" i="59"/>
  <c r="K108" i="59" s="1"/>
  <c r="J102" i="59"/>
  <c r="K102" i="59" s="1"/>
  <c r="J94" i="59"/>
  <c r="K94" i="59" s="1"/>
  <c r="J92" i="59"/>
  <c r="K92" i="59" s="1"/>
  <c r="J90" i="59"/>
  <c r="K90" i="59" s="1"/>
  <c r="J95" i="59"/>
  <c r="K95" i="59" s="1"/>
  <c r="J111" i="59"/>
  <c r="K111" i="59" s="1"/>
  <c r="J84" i="59"/>
  <c r="I73" i="21"/>
  <c r="K71" i="21"/>
  <c r="I71" i="21"/>
  <c r="J22" i="34"/>
  <c r="I76" i="34"/>
  <c r="I74" i="34"/>
  <c r="I76" i="19"/>
  <c r="I74" i="19"/>
  <c r="J22" i="19"/>
  <c r="K136" i="67" l="1"/>
  <c r="K138" i="67"/>
  <c r="CF25" i="66"/>
  <c r="BP25" i="66"/>
  <c r="AZ25" i="66"/>
  <c r="CD25" i="66"/>
  <c r="BN25" i="66"/>
  <c r="AX25" i="66"/>
  <c r="CJ25" i="66"/>
  <c r="BR25" i="66"/>
  <c r="AY25" i="66"/>
  <c r="CI25" i="66"/>
  <c r="BQ25" i="66"/>
  <c r="AW25" i="66"/>
  <c r="CH25" i="66"/>
  <c r="BO25" i="66"/>
  <c r="AV25" i="66"/>
  <c r="CG25" i="66"/>
  <c r="BM25" i="66"/>
  <c r="AU25" i="66"/>
  <c r="BT25" i="66"/>
  <c r="AR25" i="66"/>
  <c r="BS25" i="66"/>
  <c r="CM25" i="66"/>
  <c r="BK25" i="66"/>
  <c r="CL25" i="66"/>
  <c r="BJ25" i="66"/>
  <c r="BV25" i="66"/>
  <c r="BU25" i="66"/>
  <c r="BL25" i="66"/>
  <c r="BI25" i="66"/>
  <c r="CE25" i="66"/>
  <c r="AT25" i="66"/>
  <c r="CC25" i="66"/>
  <c r="AS25" i="66"/>
  <c r="CB25" i="66"/>
  <c r="CA25" i="66"/>
  <c r="BZ25" i="66"/>
  <c r="BY25" i="66"/>
  <c r="AQ25" i="66"/>
  <c r="BX25" i="66"/>
  <c r="BW25" i="66"/>
  <c r="BH25" i="66"/>
  <c r="BG25" i="66"/>
  <c r="BF25" i="66"/>
  <c r="BE25" i="66"/>
  <c r="BD25" i="66"/>
  <c r="BC25" i="66"/>
  <c r="CN25" i="66"/>
  <c r="BB25" i="66"/>
  <c r="CK25" i="66"/>
  <c r="BA25" i="66"/>
  <c r="CD45" i="66"/>
  <c r="BN45" i="66"/>
  <c r="AX45" i="66"/>
  <c r="CC45" i="66"/>
  <c r="BM45" i="66"/>
  <c r="AW45" i="66"/>
  <c r="CB45" i="66"/>
  <c r="BL45" i="66"/>
  <c r="AV45" i="66"/>
  <c r="CA45" i="66"/>
  <c r="BK45" i="66"/>
  <c r="AU45" i="66"/>
  <c r="BZ45" i="66"/>
  <c r="BJ45" i="66"/>
  <c r="AT45" i="66"/>
  <c r="BX45" i="66"/>
  <c r="BC45" i="66"/>
  <c r="BW45" i="66"/>
  <c r="BB45" i="66"/>
  <c r="BV45" i="66"/>
  <c r="BA45" i="66"/>
  <c r="BU45" i="66"/>
  <c r="AZ45" i="66"/>
  <c r="BT45" i="66"/>
  <c r="AY45" i="66"/>
  <c r="CK45" i="66"/>
  <c r="BF45" i="66"/>
  <c r="CJ45" i="66"/>
  <c r="BE45" i="66"/>
  <c r="CI45" i="66"/>
  <c r="BD45" i="66"/>
  <c r="CH45" i="66"/>
  <c r="AS45" i="66"/>
  <c r="CG45" i="66"/>
  <c r="AR45" i="66"/>
  <c r="CF45" i="66"/>
  <c r="CM45" i="66"/>
  <c r="AQ45" i="66"/>
  <c r="CL45" i="66"/>
  <c r="CE45" i="66"/>
  <c r="BY45" i="66"/>
  <c r="BS45" i="66"/>
  <c r="BQ45" i="66"/>
  <c r="BR45" i="66"/>
  <c r="BP45" i="66"/>
  <c r="BO45" i="66"/>
  <c r="BI45" i="66"/>
  <c r="BH45" i="66"/>
  <c r="BG45" i="66"/>
  <c r="CN45" i="66"/>
  <c r="CI40" i="66"/>
  <c r="BS40" i="66"/>
  <c r="BC40" i="66"/>
  <c r="CH40" i="66"/>
  <c r="BR40" i="66"/>
  <c r="BB40" i="66"/>
  <c r="CG40" i="66"/>
  <c r="BQ40" i="66"/>
  <c r="BA40" i="66"/>
  <c r="CF40" i="66"/>
  <c r="BP40" i="66"/>
  <c r="AZ40" i="66"/>
  <c r="CE40" i="66"/>
  <c r="BO40" i="66"/>
  <c r="AY40" i="66"/>
  <c r="CM40" i="66"/>
  <c r="BM40" i="66"/>
  <c r="AR40" i="66"/>
  <c r="CL40" i="66"/>
  <c r="BL40" i="66"/>
  <c r="CK40" i="66"/>
  <c r="BK40" i="66"/>
  <c r="CJ40" i="66"/>
  <c r="BJ40" i="66"/>
  <c r="CB40" i="66"/>
  <c r="AX40" i="66"/>
  <c r="CA40" i="66"/>
  <c r="AW40" i="66"/>
  <c r="BZ40" i="66"/>
  <c r="AV40" i="66"/>
  <c r="BY40" i="66"/>
  <c r="AU40" i="66"/>
  <c r="BX40" i="66"/>
  <c r="AT40" i="66"/>
  <c r="BW40" i="66"/>
  <c r="AS40" i="66"/>
  <c r="CD40" i="66"/>
  <c r="CC40" i="66"/>
  <c r="BV40" i="66"/>
  <c r="BU40" i="66"/>
  <c r="BG40" i="66"/>
  <c r="BF40" i="66"/>
  <c r="AQ40" i="66"/>
  <c r="BE40" i="66"/>
  <c r="BD40" i="66"/>
  <c r="CN40" i="66"/>
  <c r="BT40" i="66"/>
  <c r="BN40" i="66"/>
  <c r="BI40" i="66"/>
  <c r="BH40" i="66"/>
  <c r="CH13" i="66"/>
  <c r="BR13" i="66"/>
  <c r="BB13" i="66"/>
  <c r="CE13" i="66"/>
  <c r="BO13" i="66"/>
  <c r="AY13" i="66"/>
  <c r="CN13" i="66"/>
  <c r="BV13" i="66"/>
  <c r="BD13" i="66"/>
  <c r="CM13" i="66"/>
  <c r="BU13" i="66"/>
  <c r="BC13" i="66"/>
  <c r="CL13" i="66"/>
  <c r="BT13" i="66"/>
  <c r="BA13" i="66"/>
  <c r="CK13" i="66"/>
  <c r="BS13" i="66"/>
  <c r="AZ13" i="66"/>
  <c r="BZ13" i="66"/>
  <c r="AX13" i="66"/>
  <c r="BX13" i="66"/>
  <c r="BN13" i="66"/>
  <c r="BY13" i="66"/>
  <c r="AW13" i="66"/>
  <c r="AV13" i="66"/>
  <c r="AR13" i="66"/>
  <c r="BM13" i="66"/>
  <c r="BW13" i="66"/>
  <c r="AU13" i="66"/>
  <c r="BQ13" i="66"/>
  <c r="AT13" i="66"/>
  <c r="BP13" i="66"/>
  <c r="AS13" i="66"/>
  <c r="AQ13" i="66"/>
  <c r="CJ13" i="66"/>
  <c r="BL13" i="66"/>
  <c r="CI13" i="66"/>
  <c r="BK13" i="66"/>
  <c r="CG13" i="66"/>
  <c r="BJ13" i="66"/>
  <c r="CF13" i="66"/>
  <c r="BI13" i="66"/>
  <c r="CD13" i="66"/>
  <c r="BH13" i="66"/>
  <c r="CC13" i="66"/>
  <c r="BG13" i="66"/>
  <c r="CB13" i="66"/>
  <c r="BF13" i="66"/>
  <c r="CA13" i="66"/>
  <c r="BE13" i="66"/>
  <c r="CC23" i="66"/>
  <c r="BM23" i="66"/>
  <c r="AW23" i="66"/>
  <c r="BZ23" i="66"/>
  <c r="BJ23" i="66"/>
  <c r="AT23" i="66"/>
  <c r="CE23" i="66"/>
  <c r="BL23" i="66"/>
  <c r="AS23" i="66"/>
  <c r="CD23" i="66"/>
  <c r="BK23" i="66"/>
  <c r="AR23" i="66"/>
  <c r="CA23" i="66"/>
  <c r="BH23" i="66"/>
  <c r="BY23" i="66"/>
  <c r="BG23" i="66"/>
  <c r="CG23" i="66"/>
  <c r="BE23" i="66"/>
  <c r="CF23" i="66"/>
  <c r="BD23" i="66"/>
  <c r="CB23" i="66"/>
  <c r="BC23" i="66"/>
  <c r="BX23" i="66"/>
  <c r="BB23" i="66"/>
  <c r="BS23" i="66"/>
  <c r="BR23" i="66"/>
  <c r="BQ23" i="66"/>
  <c r="BP23" i="66"/>
  <c r="BO23" i="66"/>
  <c r="CN23" i="66"/>
  <c r="BN23" i="66"/>
  <c r="AQ23" i="66"/>
  <c r="CM23" i="66"/>
  <c r="BI23" i="66"/>
  <c r="CL23" i="66"/>
  <c r="BF23" i="66"/>
  <c r="CK23" i="66"/>
  <c r="BA23" i="66"/>
  <c r="CJ23" i="66"/>
  <c r="AZ23" i="66"/>
  <c r="CI23" i="66"/>
  <c r="AY23" i="66"/>
  <c r="CH23" i="66"/>
  <c r="AX23" i="66"/>
  <c r="BW23" i="66"/>
  <c r="AV23" i="66"/>
  <c r="BV23" i="66"/>
  <c r="AU23" i="66"/>
  <c r="BU23" i="66"/>
  <c r="BT23" i="66"/>
  <c r="CD22" i="66"/>
  <c r="BN22" i="66"/>
  <c r="AX22" i="66"/>
  <c r="CA22" i="66"/>
  <c r="BK22" i="66"/>
  <c r="AU22" i="66"/>
  <c r="BX22" i="66"/>
  <c r="BF22" i="66"/>
  <c r="BW22" i="66"/>
  <c r="BE22" i="66"/>
  <c r="CM22" i="66"/>
  <c r="BU22" i="66"/>
  <c r="BC22" i="66"/>
  <c r="CL22" i="66"/>
  <c r="BT22" i="66"/>
  <c r="BB22" i="66"/>
  <c r="CF22" i="66"/>
  <c r="BH22" i="66"/>
  <c r="CE22" i="66"/>
  <c r="BG22" i="66"/>
  <c r="CC22" i="66"/>
  <c r="BD22" i="66"/>
  <c r="CB22" i="66"/>
  <c r="BA22" i="66"/>
  <c r="CJ22" i="66"/>
  <c r="AZ22" i="66"/>
  <c r="CH22" i="66"/>
  <c r="CI22" i="66"/>
  <c r="AY22" i="66"/>
  <c r="AW22" i="66"/>
  <c r="CG22" i="66"/>
  <c r="AV22" i="66"/>
  <c r="BZ22" i="66"/>
  <c r="AT22" i="66"/>
  <c r="BY22" i="66"/>
  <c r="AS22" i="66"/>
  <c r="BV22" i="66"/>
  <c r="AR22" i="66"/>
  <c r="BS22" i="66"/>
  <c r="BR22" i="66"/>
  <c r="BQ22" i="66"/>
  <c r="AQ22" i="66"/>
  <c r="BP22" i="66"/>
  <c r="BO22" i="66"/>
  <c r="BM22" i="66"/>
  <c r="BL22" i="66"/>
  <c r="CN22" i="66"/>
  <c r="BJ22" i="66"/>
  <c r="CK22" i="66"/>
  <c r="BI22" i="66"/>
  <c r="CJ39" i="66"/>
  <c r="BT39" i="66"/>
  <c r="BD39" i="66"/>
  <c r="CI39" i="66"/>
  <c r="BS39" i="66"/>
  <c r="BC39" i="66"/>
  <c r="CH39" i="66"/>
  <c r="BR39" i="66"/>
  <c r="BB39" i="66"/>
  <c r="CG39" i="66"/>
  <c r="BQ39" i="66"/>
  <c r="BA39" i="66"/>
  <c r="CF39" i="66"/>
  <c r="BP39" i="66"/>
  <c r="AZ39" i="66"/>
  <c r="BO39" i="66"/>
  <c r="AT39" i="66"/>
  <c r="CN39" i="66"/>
  <c r="BN39" i="66"/>
  <c r="AS39" i="66"/>
  <c r="CM39" i="66"/>
  <c r="BM39" i="66"/>
  <c r="AR39" i="66"/>
  <c r="CL39" i="66"/>
  <c r="BL39" i="66"/>
  <c r="BV39" i="66"/>
  <c r="BU39" i="66"/>
  <c r="BK39" i="66"/>
  <c r="BJ39" i="66"/>
  <c r="BI39" i="66"/>
  <c r="BH39" i="66"/>
  <c r="CB39" i="66"/>
  <c r="CA39" i="66"/>
  <c r="BZ39" i="66"/>
  <c r="BY39" i="66"/>
  <c r="AV39" i="66"/>
  <c r="AQ39" i="66"/>
  <c r="AU39" i="66"/>
  <c r="CK39" i="66"/>
  <c r="CE39" i="66"/>
  <c r="CD39" i="66"/>
  <c r="CC39" i="66"/>
  <c r="BX39" i="66"/>
  <c r="BW39" i="66"/>
  <c r="BG39" i="66"/>
  <c r="BF39" i="66"/>
  <c r="BE39" i="66"/>
  <c r="AY39" i="66"/>
  <c r="AX39" i="66"/>
  <c r="AW39" i="66"/>
  <c r="CH18" i="66"/>
  <c r="BR18" i="66"/>
  <c r="BB18" i="66"/>
  <c r="BX18" i="66"/>
  <c r="BG18" i="66"/>
  <c r="CN18" i="66"/>
  <c r="BW18" i="66"/>
  <c r="BF18" i="66"/>
  <c r="CL18" i="66"/>
  <c r="BU18" i="66"/>
  <c r="BD18" i="66"/>
  <c r="CK18" i="66"/>
  <c r="BT18" i="66"/>
  <c r="BC18" i="66"/>
  <c r="CI18" i="66"/>
  <c r="BM18" i="66"/>
  <c r="AR18" i="66"/>
  <c r="CG18" i="66"/>
  <c r="BL18" i="66"/>
  <c r="CF18" i="66"/>
  <c r="BK18" i="66"/>
  <c r="CE18" i="66"/>
  <c r="BJ18" i="66"/>
  <c r="BI18" i="66"/>
  <c r="BE18" i="66"/>
  <c r="CB18" i="66"/>
  <c r="BH18" i="66"/>
  <c r="CM18" i="66"/>
  <c r="AX18" i="66"/>
  <c r="CJ18" i="66"/>
  <c r="BA18" i="66"/>
  <c r="CD18" i="66"/>
  <c r="AZ18" i="66"/>
  <c r="CC18" i="66"/>
  <c r="AY18" i="66"/>
  <c r="AQ18" i="66"/>
  <c r="CA18" i="66"/>
  <c r="AW18" i="66"/>
  <c r="BZ18" i="66"/>
  <c r="AV18" i="66"/>
  <c r="BY18" i="66"/>
  <c r="AU18" i="66"/>
  <c r="BV18" i="66"/>
  <c r="AT18" i="66"/>
  <c r="BS18" i="66"/>
  <c r="AS18" i="66"/>
  <c r="BQ18" i="66"/>
  <c r="BP18" i="66"/>
  <c r="BO18" i="66"/>
  <c r="BN18" i="66"/>
  <c r="CN51" i="66"/>
  <c r="BX51" i="66"/>
  <c r="BH51" i="66"/>
  <c r="AR51" i="66"/>
  <c r="CM51" i="66"/>
  <c r="BW51" i="66"/>
  <c r="BG51" i="66"/>
  <c r="CL51" i="66"/>
  <c r="BV51" i="66"/>
  <c r="BF51" i="66"/>
  <c r="CK51" i="66"/>
  <c r="BU51" i="66"/>
  <c r="BE51" i="66"/>
  <c r="CJ51" i="66"/>
  <c r="BT51" i="66"/>
  <c r="BD51" i="66"/>
  <c r="CI51" i="66"/>
  <c r="BS51" i="66"/>
  <c r="BC51" i="66"/>
  <c r="CH51" i="66"/>
  <c r="BR51" i="66"/>
  <c r="BB51" i="66"/>
  <c r="CG51" i="66"/>
  <c r="BQ51" i="66"/>
  <c r="BA51" i="66"/>
  <c r="CF51" i="66"/>
  <c r="BP51" i="66"/>
  <c r="AZ51" i="66"/>
  <c r="CE51" i="66"/>
  <c r="BO51" i="66"/>
  <c r="AY51" i="66"/>
  <c r="CD51" i="66"/>
  <c r="BN51" i="66"/>
  <c r="AX51" i="66"/>
  <c r="CC51" i="66"/>
  <c r="BM51" i="66"/>
  <c r="AW51" i="66"/>
  <c r="CB51" i="66"/>
  <c r="BL51" i="66"/>
  <c r="AV51" i="66"/>
  <c r="CA51" i="66"/>
  <c r="BK51" i="66"/>
  <c r="AU51" i="66"/>
  <c r="BZ51" i="66"/>
  <c r="BJ51" i="66"/>
  <c r="AT51" i="66"/>
  <c r="BY51" i="66"/>
  <c r="BI51" i="66"/>
  <c r="AS51" i="66"/>
  <c r="AQ51" i="66"/>
  <c r="CM36" i="66"/>
  <c r="BW36" i="66"/>
  <c r="BG36" i="66"/>
  <c r="CL36" i="66"/>
  <c r="BV36" i="66"/>
  <c r="BF36" i="66"/>
  <c r="CK36" i="66"/>
  <c r="BU36" i="66"/>
  <c r="BE36" i="66"/>
  <c r="CJ36" i="66"/>
  <c r="BT36" i="66"/>
  <c r="BD36" i="66"/>
  <c r="CI36" i="66"/>
  <c r="BS36" i="66"/>
  <c r="BC36" i="66"/>
  <c r="BZ36" i="66"/>
  <c r="AZ36" i="66"/>
  <c r="BY36" i="66"/>
  <c r="AY36" i="66"/>
  <c r="BX36" i="66"/>
  <c r="AX36" i="66"/>
  <c r="BR36" i="66"/>
  <c r="AW36" i="66"/>
  <c r="BK36" i="66"/>
  <c r="CN36" i="66"/>
  <c r="BJ36" i="66"/>
  <c r="CH36" i="66"/>
  <c r="BI36" i="66"/>
  <c r="CG36" i="66"/>
  <c r="BH36" i="66"/>
  <c r="CF36" i="66"/>
  <c r="BB36" i="66"/>
  <c r="CE36" i="66"/>
  <c r="BA36" i="66"/>
  <c r="CB36" i="66"/>
  <c r="CA36" i="66"/>
  <c r="BQ36" i="66"/>
  <c r="BP36" i="66"/>
  <c r="AV36" i="66"/>
  <c r="AQ36" i="66"/>
  <c r="AU36" i="66"/>
  <c r="AT36" i="66"/>
  <c r="AS36" i="66"/>
  <c r="AR36" i="66"/>
  <c r="CD36" i="66"/>
  <c r="CC36" i="66"/>
  <c r="BO36" i="66"/>
  <c r="BN36" i="66"/>
  <c r="BM36" i="66"/>
  <c r="BL36" i="66"/>
  <c r="CI12" i="66"/>
  <c r="BS12" i="66"/>
  <c r="BC12" i="66"/>
  <c r="CF12" i="66"/>
  <c r="BP12" i="66"/>
  <c r="AZ12" i="66"/>
  <c r="CH12" i="66"/>
  <c r="BO12" i="66"/>
  <c r="AW12" i="66"/>
  <c r="CG12" i="66"/>
  <c r="BN12" i="66"/>
  <c r="AV12" i="66"/>
  <c r="CE12" i="66"/>
  <c r="BM12" i="66"/>
  <c r="AU12" i="66"/>
  <c r="CD12" i="66"/>
  <c r="BL12" i="66"/>
  <c r="AT12" i="66"/>
  <c r="BY12" i="66"/>
  <c r="BB12" i="66"/>
  <c r="BW12" i="66"/>
  <c r="BX12" i="66"/>
  <c r="BA12" i="66"/>
  <c r="AY12" i="66"/>
  <c r="BV12" i="66"/>
  <c r="AX12" i="66"/>
  <c r="BQ12" i="66"/>
  <c r="BU12" i="66"/>
  <c r="AS12" i="66"/>
  <c r="CN12" i="66"/>
  <c r="BT12" i="66"/>
  <c r="AR12" i="66"/>
  <c r="AQ12" i="66"/>
  <c r="BR12" i="66"/>
  <c r="CM12" i="66"/>
  <c r="BK12" i="66"/>
  <c r="CL12" i="66"/>
  <c r="BJ12" i="66"/>
  <c r="CK12" i="66"/>
  <c r="BI12" i="66"/>
  <c r="CJ12" i="66"/>
  <c r="BH12" i="66"/>
  <c r="CC12" i="66"/>
  <c r="BG12" i="66"/>
  <c r="CB12" i="66"/>
  <c r="BF12" i="66"/>
  <c r="CA12" i="66"/>
  <c r="BE12" i="66"/>
  <c r="BZ12" i="66"/>
  <c r="BD12" i="66"/>
  <c r="CA48" i="66"/>
  <c r="BK48" i="66"/>
  <c r="AU48" i="66"/>
  <c r="BZ48" i="66"/>
  <c r="BJ48" i="66"/>
  <c r="AT48" i="66"/>
  <c r="BY48" i="66"/>
  <c r="BI48" i="66"/>
  <c r="AS48" i="66"/>
  <c r="CN48" i="66"/>
  <c r="BX48" i="66"/>
  <c r="BH48" i="66"/>
  <c r="AR48" i="66"/>
  <c r="CM48" i="66"/>
  <c r="BW48" i="66"/>
  <c r="BG48" i="66"/>
  <c r="CL48" i="66"/>
  <c r="BV48" i="66"/>
  <c r="BF48" i="66"/>
  <c r="CK48" i="66"/>
  <c r="BU48" i="66"/>
  <c r="BE48" i="66"/>
  <c r="CJ48" i="66"/>
  <c r="CI48" i="66"/>
  <c r="CC48" i="66"/>
  <c r="AY48" i="66"/>
  <c r="CB48" i="66"/>
  <c r="AX48" i="66"/>
  <c r="BT48" i="66"/>
  <c r="AW48" i="66"/>
  <c r="BS48" i="66"/>
  <c r="AV48" i="66"/>
  <c r="BR48" i="66"/>
  <c r="AZ48" i="66"/>
  <c r="CH48" i="66"/>
  <c r="CG48" i="66"/>
  <c r="CF48" i="66"/>
  <c r="CE48" i="66"/>
  <c r="CD48" i="66"/>
  <c r="BD48" i="66"/>
  <c r="BC48" i="66"/>
  <c r="BB48" i="66"/>
  <c r="BA48" i="66"/>
  <c r="BQ48" i="66"/>
  <c r="BP48" i="66"/>
  <c r="BO48" i="66"/>
  <c r="AQ48" i="66"/>
  <c r="BN48" i="66"/>
  <c r="BM48" i="66"/>
  <c r="BL48" i="66"/>
  <c r="CE44" i="66"/>
  <c r="BO44" i="66"/>
  <c r="AY44" i="66"/>
  <c r="CD44" i="66"/>
  <c r="BN44" i="66"/>
  <c r="AX44" i="66"/>
  <c r="CC44" i="66"/>
  <c r="BM44" i="66"/>
  <c r="AW44" i="66"/>
  <c r="CB44" i="66"/>
  <c r="BL44" i="66"/>
  <c r="AV44" i="66"/>
  <c r="CA44" i="66"/>
  <c r="BK44" i="66"/>
  <c r="AU44" i="66"/>
  <c r="BZ44" i="66"/>
  <c r="BE44" i="66"/>
  <c r="BY44" i="66"/>
  <c r="BD44" i="66"/>
  <c r="BX44" i="66"/>
  <c r="BC44" i="66"/>
  <c r="BW44" i="66"/>
  <c r="BB44" i="66"/>
  <c r="BT44" i="66"/>
  <c r="BS44" i="66"/>
  <c r="BR44" i="66"/>
  <c r="BQ44" i="66"/>
  <c r="BP44" i="66"/>
  <c r="CN44" i="66"/>
  <c r="BJ44" i="66"/>
  <c r="CI44" i="66"/>
  <c r="CH44" i="66"/>
  <c r="CG44" i="66"/>
  <c r="CF44" i="66"/>
  <c r="BG44" i="66"/>
  <c r="BF44" i="66"/>
  <c r="BA44" i="66"/>
  <c r="AZ44" i="66"/>
  <c r="AT44" i="66"/>
  <c r="AS44" i="66"/>
  <c r="AR44" i="66"/>
  <c r="AQ44" i="66"/>
  <c r="CM44" i="66"/>
  <c r="CL44" i="66"/>
  <c r="CK44" i="66"/>
  <c r="CJ44" i="66"/>
  <c r="BV44" i="66"/>
  <c r="BU44" i="66"/>
  <c r="BI44" i="66"/>
  <c r="BH44" i="66"/>
  <c r="CL37" i="66"/>
  <c r="BV37" i="66"/>
  <c r="BF37" i="66"/>
  <c r="CK37" i="66"/>
  <c r="BU37" i="66"/>
  <c r="BE37" i="66"/>
  <c r="CJ37" i="66"/>
  <c r="BT37" i="66"/>
  <c r="BD37" i="66"/>
  <c r="CI37" i="66"/>
  <c r="BS37" i="66"/>
  <c r="BC37" i="66"/>
  <c r="CH37" i="66"/>
  <c r="BR37" i="66"/>
  <c r="BB37" i="66"/>
  <c r="BX37" i="66"/>
  <c r="AX37" i="66"/>
  <c r="BW37" i="66"/>
  <c r="AW37" i="66"/>
  <c r="BQ37" i="66"/>
  <c r="AV37" i="66"/>
  <c r="BP37" i="66"/>
  <c r="AU37" i="66"/>
  <c r="BZ37" i="66"/>
  <c r="AR37" i="66"/>
  <c r="BY37" i="66"/>
  <c r="BO37" i="66"/>
  <c r="BN37" i="66"/>
  <c r="BM37" i="66"/>
  <c r="BL37" i="66"/>
  <c r="CD37" i="66"/>
  <c r="CC37" i="66"/>
  <c r="CB37" i="66"/>
  <c r="CA37" i="66"/>
  <c r="BK37" i="66"/>
  <c r="BJ37" i="66"/>
  <c r="AQ37" i="66"/>
  <c r="BI37" i="66"/>
  <c r="BH37" i="66"/>
  <c r="BG37" i="66"/>
  <c r="BA37" i="66"/>
  <c r="AZ37" i="66"/>
  <c r="AY37" i="66"/>
  <c r="AT37" i="66"/>
  <c r="AS37" i="66"/>
  <c r="CN37" i="66"/>
  <c r="CM37" i="66"/>
  <c r="CG37" i="66"/>
  <c r="CF37" i="66"/>
  <c r="CE37" i="66"/>
  <c r="CB31" i="66"/>
  <c r="BL31" i="66"/>
  <c r="AV31" i="66"/>
  <c r="CA31" i="66"/>
  <c r="BK31" i="66"/>
  <c r="AU31" i="66"/>
  <c r="BZ31" i="66"/>
  <c r="BJ31" i="66"/>
  <c r="AT31" i="66"/>
  <c r="BY31" i="66"/>
  <c r="BI31" i="66"/>
  <c r="AS31" i="66"/>
  <c r="CN31" i="66"/>
  <c r="BX31" i="66"/>
  <c r="BH31" i="66"/>
  <c r="AR31" i="66"/>
  <c r="CJ31" i="66"/>
  <c r="BO31" i="66"/>
  <c r="CI31" i="66"/>
  <c r="BN31" i="66"/>
  <c r="CH31" i="66"/>
  <c r="BM31" i="66"/>
  <c r="CG31" i="66"/>
  <c r="BG31" i="66"/>
  <c r="CL31" i="66"/>
  <c r="BD31" i="66"/>
  <c r="CK31" i="66"/>
  <c r="BC31" i="66"/>
  <c r="CF31" i="66"/>
  <c r="BB31" i="66"/>
  <c r="CE31" i="66"/>
  <c r="BA31" i="66"/>
  <c r="CD31" i="66"/>
  <c r="AZ31" i="66"/>
  <c r="CC31" i="66"/>
  <c r="AY31" i="66"/>
  <c r="BU31" i="66"/>
  <c r="BT31" i="66"/>
  <c r="BS31" i="66"/>
  <c r="BR31" i="66"/>
  <c r="BW31" i="66"/>
  <c r="CM31" i="66"/>
  <c r="AQ31" i="66"/>
  <c r="BV31" i="66"/>
  <c r="BQ31" i="66"/>
  <c r="BP31" i="66"/>
  <c r="BF31" i="66"/>
  <c r="BE31" i="66"/>
  <c r="AX31" i="66"/>
  <c r="AW31" i="66"/>
  <c r="CG24" i="66"/>
  <c r="BQ24" i="66"/>
  <c r="CE24" i="66"/>
  <c r="CC24" i="66"/>
  <c r="BL24" i="66"/>
  <c r="AV24" i="66"/>
  <c r="CB24" i="66"/>
  <c r="CA24" i="66"/>
  <c r="BZ24" i="66"/>
  <c r="BI24" i="66"/>
  <c r="AS24" i="66"/>
  <c r="BS24" i="66"/>
  <c r="AZ24" i="66"/>
  <c r="CN24" i="66"/>
  <c r="BR24" i="66"/>
  <c r="AY24" i="66"/>
  <c r="CL24" i="66"/>
  <c r="BO24" i="66"/>
  <c r="AW24" i="66"/>
  <c r="CK24" i="66"/>
  <c r="BN24" i="66"/>
  <c r="AU24" i="66"/>
  <c r="CI24" i="66"/>
  <c r="BF24" i="66"/>
  <c r="CH24" i="66"/>
  <c r="BE24" i="66"/>
  <c r="CF24" i="66"/>
  <c r="BD24" i="66"/>
  <c r="CD24" i="66"/>
  <c r="BC24" i="66"/>
  <c r="BB24" i="66"/>
  <c r="AX24" i="66"/>
  <c r="AQ24" i="66"/>
  <c r="BA24" i="66"/>
  <c r="CM24" i="66"/>
  <c r="CJ24" i="66"/>
  <c r="AT24" i="66"/>
  <c r="BY24" i="66"/>
  <c r="AR24" i="66"/>
  <c r="BX24" i="66"/>
  <c r="BW24" i="66"/>
  <c r="BV24" i="66"/>
  <c r="BU24" i="66"/>
  <c r="BT24" i="66"/>
  <c r="BP24" i="66"/>
  <c r="BM24" i="66"/>
  <c r="BK24" i="66"/>
  <c r="BJ24" i="66"/>
  <c r="BH24" i="66"/>
  <c r="BG24" i="66"/>
  <c r="CF20" i="66"/>
  <c r="BP20" i="66"/>
  <c r="AZ20" i="66"/>
  <c r="CC20" i="66"/>
  <c r="BM20" i="66"/>
  <c r="AW20" i="66"/>
  <c r="CE20" i="66"/>
  <c r="BL20" i="66"/>
  <c r="AT20" i="66"/>
  <c r="CD20" i="66"/>
  <c r="BK20" i="66"/>
  <c r="AS20" i="66"/>
  <c r="CA20" i="66"/>
  <c r="BI20" i="66"/>
  <c r="BZ20" i="66"/>
  <c r="BH20" i="66"/>
  <c r="CH20" i="66"/>
  <c r="BF20" i="66"/>
  <c r="CG20" i="66"/>
  <c r="BE20" i="66"/>
  <c r="CB20" i="66"/>
  <c r="BD20" i="66"/>
  <c r="BY20" i="66"/>
  <c r="BC20" i="66"/>
  <c r="CL20" i="66"/>
  <c r="BB20" i="66"/>
  <c r="AY20" i="66"/>
  <c r="CK20" i="66"/>
  <c r="BA20" i="66"/>
  <c r="CJ20" i="66"/>
  <c r="CI20" i="66"/>
  <c r="AX20" i="66"/>
  <c r="BV20" i="66"/>
  <c r="AQ20" i="66"/>
  <c r="BX20" i="66"/>
  <c r="AV20" i="66"/>
  <c r="AR20" i="66"/>
  <c r="BW20" i="66"/>
  <c r="AU20" i="66"/>
  <c r="BU20" i="66"/>
  <c r="BT20" i="66"/>
  <c r="BS20" i="66"/>
  <c r="BR20" i="66"/>
  <c r="BQ20" i="66"/>
  <c r="BO20" i="66"/>
  <c r="BN20" i="66"/>
  <c r="CN20" i="66"/>
  <c r="BJ20" i="66"/>
  <c r="CM20" i="66"/>
  <c r="BG20" i="66"/>
  <c r="CD27" i="66"/>
  <c r="BN27" i="66"/>
  <c r="AX27" i="66"/>
  <c r="CB27" i="66"/>
  <c r="BL27" i="66"/>
  <c r="AV27" i="66"/>
  <c r="CC27" i="66"/>
  <c r="BJ27" i="66"/>
  <c r="AR27" i="66"/>
  <c r="CA27" i="66"/>
  <c r="BI27" i="66"/>
  <c r="BZ27" i="66"/>
  <c r="BH27" i="66"/>
  <c r="BY27" i="66"/>
  <c r="BG27" i="66"/>
  <c r="CN27" i="66"/>
  <c r="BR27" i="66"/>
  <c r="AT27" i="66"/>
  <c r="CM27" i="66"/>
  <c r="BQ27" i="66"/>
  <c r="AS27" i="66"/>
  <c r="CK27" i="66"/>
  <c r="BO27" i="66"/>
  <c r="CJ27" i="66"/>
  <c r="BM27" i="66"/>
  <c r="BT27" i="66"/>
  <c r="BS27" i="66"/>
  <c r="BP27" i="66"/>
  <c r="BK27" i="66"/>
  <c r="BX27" i="66"/>
  <c r="BW27" i="66"/>
  <c r="BV27" i="66"/>
  <c r="BU27" i="66"/>
  <c r="BF27" i="66"/>
  <c r="BE27" i="66"/>
  <c r="BD27" i="66"/>
  <c r="BC27" i="66"/>
  <c r="BB27" i="66"/>
  <c r="BA27" i="66"/>
  <c r="AQ27" i="66"/>
  <c r="CL27" i="66"/>
  <c r="AZ27" i="66"/>
  <c r="CI27" i="66"/>
  <c r="AY27" i="66"/>
  <c r="CH27" i="66"/>
  <c r="AW27" i="66"/>
  <c r="CG27" i="66"/>
  <c r="AU27" i="66"/>
  <c r="CF27" i="66"/>
  <c r="CE27" i="66"/>
  <c r="CJ16" i="66"/>
  <c r="BT16" i="66"/>
  <c r="BD16" i="66"/>
  <c r="CK16" i="66"/>
  <c r="BS16" i="66"/>
  <c r="BB16" i="66"/>
  <c r="CI16" i="66"/>
  <c r="BR16" i="66"/>
  <c r="BA16" i="66"/>
  <c r="CG16" i="66"/>
  <c r="BP16" i="66"/>
  <c r="AY16" i="66"/>
  <c r="CF16" i="66"/>
  <c r="BO16" i="66"/>
  <c r="AX16" i="66"/>
  <c r="BV16" i="66"/>
  <c r="AV16" i="66"/>
  <c r="BU16" i="66"/>
  <c r="AU16" i="66"/>
  <c r="BQ16" i="66"/>
  <c r="AT16" i="66"/>
  <c r="CN16" i="66"/>
  <c r="BN16" i="66"/>
  <c r="AS16" i="66"/>
  <c r="BM16" i="66"/>
  <c r="BL16" i="66"/>
  <c r="BK16" i="66"/>
  <c r="BJ16" i="66"/>
  <c r="BG16" i="66"/>
  <c r="CM16" i="66"/>
  <c r="BI16" i="66"/>
  <c r="CL16" i="66"/>
  <c r="BH16" i="66"/>
  <c r="CH16" i="66"/>
  <c r="AQ16" i="66"/>
  <c r="CE16" i="66"/>
  <c r="BF16" i="66"/>
  <c r="CD16" i="66"/>
  <c r="BE16" i="66"/>
  <c r="CC16" i="66"/>
  <c r="BC16" i="66"/>
  <c r="CB16" i="66"/>
  <c r="AZ16" i="66"/>
  <c r="CA16" i="66"/>
  <c r="AW16" i="66"/>
  <c r="BZ16" i="66"/>
  <c r="AR16" i="66"/>
  <c r="BY16" i="66"/>
  <c r="BX16" i="66"/>
  <c r="BW16" i="66"/>
  <c r="CK38" i="66"/>
  <c r="BU38" i="66"/>
  <c r="BE38" i="66"/>
  <c r="CJ38" i="66"/>
  <c r="BT38" i="66"/>
  <c r="BD38" i="66"/>
  <c r="CI38" i="66"/>
  <c r="BS38" i="66"/>
  <c r="BC38" i="66"/>
  <c r="CH38" i="66"/>
  <c r="BR38" i="66"/>
  <c r="BB38" i="66"/>
  <c r="CG38" i="66"/>
  <c r="BQ38" i="66"/>
  <c r="BA38" i="66"/>
  <c r="BV38" i="66"/>
  <c r="AV38" i="66"/>
  <c r="BP38" i="66"/>
  <c r="AU38" i="66"/>
  <c r="BO38" i="66"/>
  <c r="AT38" i="66"/>
  <c r="CN38" i="66"/>
  <c r="BN38" i="66"/>
  <c r="AS38" i="66"/>
  <c r="CF38" i="66"/>
  <c r="BG38" i="66"/>
  <c r="CE38" i="66"/>
  <c r="BF38" i="66"/>
  <c r="CD38" i="66"/>
  <c r="AZ38" i="66"/>
  <c r="CC38" i="66"/>
  <c r="AY38" i="66"/>
  <c r="CB38" i="66"/>
  <c r="AX38" i="66"/>
  <c r="CA38" i="66"/>
  <c r="AW38" i="66"/>
  <c r="BZ38" i="66"/>
  <c r="BY38" i="66"/>
  <c r="BX38" i="66"/>
  <c r="BW38" i="66"/>
  <c r="CM38" i="66"/>
  <c r="AQ38" i="66"/>
  <c r="CL38" i="66"/>
  <c r="BM38" i="66"/>
  <c r="BL38" i="66"/>
  <c r="BK38" i="66"/>
  <c r="BJ38" i="66"/>
  <c r="BI38" i="66"/>
  <c r="BH38" i="66"/>
  <c r="AR38" i="66"/>
  <c r="CG19" i="66"/>
  <c r="BQ19" i="66"/>
  <c r="BA19" i="66"/>
  <c r="BZ19" i="66"/>
  <c r="BI19" i="66"/>
  <c r="AR19" i="66"/>
  <c r="BY19" i="66"/>
  <c r="BH19" i="66"/>
  <c r="CN19" i="66"/>
  <c r="BW19" i="66"/>
  <c r="BF19" i="66"/>
  <c r="CM19" i="66"/>
  <c r="BV19" i="66"/>
  <c r="BE19" i="66"/>
  <c r="CF19" i="66"/>
  <c r="BK19" i="66"/>
  <c r="CE19" i="66"/>
  <c r="BJ19" i="66"/>
  <c r="CD19" i="66"/>
  <c r="BG19" i="66"/>
  <c r="CC19" i="66"/>
  <c r="BD19" i="66"/>
  <c r="BT19" i="66"/>
  <c r="AT19" i="66"/>
  <c r="BS19" i="66"/>
  <c r="AS19" i="66"/>
  <c r="BR19" i="66"/>
  <c r="AQ19" i="66"/>
  <c r="BP19" i="66"/>
  <c r="BO19" i="66"/>
  <c r="BN19" i="66"/>
  <c r="BM19" i="66"/>
  <c r="CL19" i="66"/>
  <c r="BL19" i="66"/>
  <c r="CK19" i="66"/>
  <c r="BC19" i="66"/>
  <c r="CJ19" i="66"/>
  <c r="BB19" i="66"/>
  <c r="CI19" i="66"/>
  <c r="AZ19" i="66"/>
  <c r="CH19" i="66"/>
  <c r="AY19" i="66"/>
  <c r="CB19" i="66"/>
  <c r="AX19" i="66"/>
  <c r="CA19" i="66"/>
  <c r="AW19" i="66"/>
  <c r="BX19" i="66"/>
  <c r="AV19" i="66"/>
  <c r="BU19" i="66"/>
  <c r="AU19" i="66"/>
  <c r="CH41" i="66"/>
  <c r="BR41" i="66"/>
  <c r="BB41" i="66"/>
  <c r="CG41" i="66"/>
  <c r="BQ41" i="66"/>
  <c r="BA41" i="66"/>
  <c r="CF41" i="66"/>
  <c r="BP41" i="66"/>
  <c r="AZ41" i="66"/>
  <c r="CE41" i="66"/>
  <c r="BO41" i="66"/>
  <c r="AY41" i="66"/>
  <c r="CD41" i="66"/>
  <c r="BN41" i="66"/>
  <c r="AX41" i="66"/>
  <c r="CK41" i="66"/>
  <c r="BK41" i="66"/>
  <c r="CJ41" i="66"/>
  <c r="BJ41" i="66"/>
  <c r="CI41" i="66"/>
  <c r="BI41" i="66"/>
  <c r="CC41" i="66"/>
  <c r="BH41" i="66"/>
  <c r="BM41" i="66"/>
  <c r="BL41" i="66"/>
  <c r="BG41" i="66"/>
  <c r="CN41" i="66"/>
  <c r="BF41" i="66"/>
  <c r="CM41" i="66"/>
  <c r="BE41" i="66"/>
  <c r="CL41" i="66"/>
  <c r="BD41" i="66"/>
  <c r="BZ41" i="66"/>
  <c r="BY41" i="66"/>
  <c r="BX41" i="66"/>
  <c r="BW41" i="66"/>
  <c r="BV41" i="66"/>
  <c r="BU41" i="66"/>
  <c r="BT41" i="66"/>
  <c r="BS41" i="66"/>
  <c r="BC41" i="66"/>
  <c r="AW41" i="66"/>
  <c r="AQ41" i="66"/>
  <c r="AV41" i="66"/>
  <c r="AU41" i="66"/>
  <c r="AT41" i="66"/>
  <c r="AS41" i="66"/>
  <c r="AR41" i="66"/>
  <c r="CB41" i="66"/>
  <c r="CA41" i="66"/>
  <c r="CK15" i="66"/>
  <c r="BU15" i="66"/>
  <c r="BE15" i="66"/>
  <c r="CH15" i="66"/>
  <c r="BQ15" i="66"/>
  <c r="AZ15" i="66"/>
  <c r="CG15" i="66"/>
  <c r="BP15" i="66"/>
  <c r="AY15" i="66"/>
  <c r="CE15" i="66"/>
  <c r="BN15" i="66"/>
  <c r="AW15" i="66"/>
  <c r="CD15" i="66"/>
  <c r="BM15" i="66"/>
  <c r="AV15" i="66"/>
  <c r="BX15" i="66"/>
  <c r="BB15" i="66"/>
  <c r="BW15" i="66"/>
  <c r="BA15" i="66"/>
  <c r="AQ15" i="66"/>
  <c r="BV15" i="66"/>
  <c r="AX15" i="66"/>
  <c r="BT15" i="66"/>
  <c r="AU15" i="66"/>
  <c r="CJ15" i="66"/>
  <c r="BG15" i="66"/>
  <c r="CF15" i="66"/>
  <c r="CC15" i="66"/>
  <c r="CI15" i="66"/>
  <c r="BF15" i="66"/>
  <c r="BD15" i="66"/>
  <c r="BC15" i="66"/>
  <c r="BY15" i="66"/>
  <c r="CB15" i="66"/>
  <c r="AT15" i="66"/>
  <c r="AR15" i="66"/>
  <c r="CA15" i="66"/>
  <c r="AS15" i="66"/>
  <c r="BZ15" i="66"/>
  <c r="BS15" i="66"/>
  <c r="BR15" i="66"/>
  <c r="BO15" i="66"/>
  <c r="BL15" i="66"/>
  <c r="BK15" i="66"/>
  <c r="CN15" i="66"/>
  <c r="BJ15" i="66"/>
  <c r="CM15" i="66"/>
  <c r="BI15" i="66"/>
  <c r="CL15" i="66"/>
  <c r="BH15" i="66"/>
  <c r="CC46" i="66"/>
  <c r="BM46" i="66"/>
  <c r="AW46" i="66"/>
  <c r="CB46" i="66"/>
  <c r="BL46" i="66"/>
  <c r="AV46" i="66"/>
  <c r="CA46" i="66"/>
  <c r="BK46" i="66"/>
  <c r="AU46" i="66"/>
  <c r="BZ46" i="66"/>
  <c r="BJ46" i="66"/>
  <c r="AT46" i="66"/>
  <c r="BY46" i="66"/>
  <c r="BI46" i="66"/>
  <c r="AS46" i="66"/>
  <c r="BV46" i="66"/>
  <c r="BA46" i="66"/>
  <c r="BU46" i="66"/>
  <c r="AZ46" i="66"/>
  <c r="BT46" i="66"/>
  <c r="AY46" i="66"/>
  <c r="CN46" i="66"/>
  <c r="BS46" i="66"/>
  <c r="AX46" i="66"/>
  <c r="CM46" i="66"/>
  <c r="BR46" i="66"/>
  <c r="AR46" i="66"/>
  <c r="BX46" i="66"/>
  <c r="BW46" i="66"/>
  <c r="BQ46" i="66"/>
  <c r="BP46" i="66"/>
  <c r="BO46" i="66"/>
  <c r="BN46" i="66"/>
  <c r="CK46" i="66"/>
  <c r="CJ46" i="66"/>
  <c r="AQ46" i="66"/>
  <c r="CI46" i="66"/>
  <c r="CH46" i="66"/>
  <c r="CL46" i="66"/>
  <c r="CG46" i="66"/>
  <c r="CF46" i="66"/>
  <c r="CE46" i="66"/>
  <c r="CD46" i="66"/>
  <c r="BH46" i="66"/>
  <c r="BG46" i="66"/>
  <c r="BF46" i="66"/>
  <c r="BE46" i="66"/>
  <c r="BD46" i="66"/>
  <c r="BC46" i="66"/>
  <c r="BB46" i="66"/>
  <c r="CC30" i="66"/>
  <c r="BM30" i="66"/>
  <c r="AW30" i="66"/>
  <c r="CB30" i="66"/>
  <c r="BL30" i="66"/>
  <c r="AV30" i="66"/>
  <c r="CA30" i="66"/>
  <c r="BK30" i="66"/>
  <c r="AU30" i="66"/>
  <c r="BZ30" i="66"/>
  <c r="BJ30" i="66"/>
  <c r="AT30" i="66"/>
  <c r="BY30" i="66"/>
  <c r="BI30" i="66"/>
  <c r="AS30" i="66"/>
  <c r="CL30" i="66"/>
  <c r="BQ30" i="66"/>
  <c r="CK30" i="66"/>
  <c r="BP30" i="66"/>
  <c r="CJ30" i="66"/>
  <c r="BO30" i="66"/>
  <c r="CI30" i="66"/>
  <c r="BN30" i="66"/>
  <c r="BW30" i="66"/>
  <c r="AX30" i="66"/>
  <c r="BV30" i="66"/>
  <c r="AR30" i="66"/>
  <c r="BU30" i="66"/>
  <c r="BT30" i="66"/>
  <c r="BS30" i="66"/>
  <c r="BR30" i="66"/>
  <c r="CD30" i="66"/>
  <c r="BX30" i="66"/>
  <c r="AQ30" i="66"/>
  <c r="BH30" i="66"/>
  <c r="BG30" i="66"/>
  <c r="CH30" i="66"/>
  <c r="CF30" i="66"/>
  <c r="BD30" i="66"/>
  <c r="CG30" i="66"/>
  <c r="CE30" i="66"/>
  <c r="BF30" i="66"/>
  <c r="BE30" i="66"/>
  <c r="BC30" i="66"/>
  <c r="BB30" i="66"/>
  <c r="BA30" i="66"/>
  <c r="AZ30" i="66"/>
  <c r="AY30" i="66"/>
  <c r="CN30" i="66"/>
  <c r="CM30" i="66"/>
  <c r="CC28" i="66"/>
  <c r="BM28" i="66"/>
  <c r="AW28" i="66"/>
  <c r="CA28" i="66"/>
  <c r="BK28" i="66"/>
  <c r="AU28" i="66"/>
  <c r="CI28" i="66"/>
  <c r="BQ28" i="66"/>
  <c r="AY28" i="66"/>
  <c r="CH28" i="66"/>
  <c r="BP28" i="66"/>
  <c r="AX28" i="66"/>
  <c r="CG28" i="66"/>
  <c r="BO28" i="66"/>
  <c r="AV28" i="66"/>
  <c r="CF28" i="66"/>
  <c r="BN28" i="66"/>
  <c r="AT28" i="66"/>
  <c r="BS28" i="66"/>
  <c r="CN28" i="66"/>
  <c r="BR28" i="66"/>
  <c r="CM28" i="66"/>
  <c r="CL28" i="66"/>
  <c r="BJ28" i="66"/>
  <c r="CK28" i="66"/>
  <c r="BI28" i="66"/>
  <c r="CJ28" i="66"/>
  <c r="CE28" i="66"/>
  <c r="BC28" i="66"/>
  <c r="CD28" i="66"/>
  <c r="BB28" i="66"/>
  <c r="CB28" i="66"/>
  <c r="BA28" i="66"/>
  <c r="BZ28" i="66"/>
  <c r="AZ28" i="66"/>
  <c r="BU28" i="66"/>
  <c r="BL28" i="66"/>
  <c r="BT28" i="66"/>
  <c r="BH28" i="66"/>
  <c r="BE28" i="66"/>
  <c r="BG28" i="66"/>
  <c r="BF28" i="66"/>
  <c r="AQ28" i="66"/>
  <c r="BD28" i="66"/>
  <c r="AS28" i="66"/>
  <c r="AR28" i="66"/>
  <c r="BY28" i="66"/>
  <c r="BX28" i="66"/>
  <c r="BW28" i="66"/>
  <c r="BV28" i="66"/>
  <c r="BY34" i="66"/>
  <c r="BI34" i="66"/>
  <c r="AS34" i="66"/>
  <c r="CN34" i="66"/>
  <c r="BX34" i="66"/>
  <c r="BH34" i="66"/>
  <c r="AR34" i="66"/>
  <c r="CM34" i="66"/>
  <c r="BW34" i="66"/>
  <c r="BG34" i="66"/>
  <c r="CL34" i="66"/>
  <c r="BV34" i="66"/>
  <c r="BF34" i="66"/>
  <c r="CK34" i="66"/>
  <c r="BU34" i="66"/>
  <c r="BE34" i="66"/>
  <c r="CD34" i="66"/>
  <c r="BD34" i="66"/>
  <c r="CC34" i="66"/>
  <c r="BC34" i="66"/>
  <c r="CB34" i="66"/>
  <c r="BB34" i="66"/>
  <c r="CA34" i="66"/>
  <c r="BA34" i="66"/>
  <c r="BO34" i="66"/>
  <c r="BN34" i="66"/>
  <c r="BM34" i="66"/>
  <c r="BL34" i="66"/>
  <c r="CJ34" i="66"/>
  <c r="BK34" i="66"/>
  <c r="CI34" i="66"/>
  <c r="BJ34" i="66"/>
  <c r="BZ34" i="66"/>
  <c r="BT34" i="66"/>
  <c r="BS34" i="66"/>
  <c r="BR34" i="66"/>
  <c r="CH34" i="66"/>
  <c r="CF34" i="66"/>
  <c r="CG34" i="66"/>
  <c r="CE34" i="66"/>
  <c r="BQ34" i="66"/>
  <c r="BP34" i="66"/>
  <c r="AZ34" i="66"/>
  <c r="AY34" i="66"/>
  <c r="AX34" i="66"/>
  <c r="AW34" i="66"/>
  <c r="AV34" i="66"/>
  <c r="AU34" i="66"/>
  <c r="AT34" i="66"/>
  <c r="AQ34" i="66"/>
  <c r="BZ49" i="66"/>
  <c r="BJ49" i="66"/>
  <c r="AT49" i="66"/>
  <c r="BY49" i="66"/>
  <c r="BI49" i="66"/>
  <c r="AS49" i="66"/>
  <c r="CN49" i="66"/>
  <c r="BX49" i="66"/>
  <c r="BH49" i="66"/>
  <c r="AR49" i="66"/>
  <c r="CM49" i="66"/>
  <c r="BW49" i="66"/>
  <c r="BG49" i="66"/>
  <c r="CL49" i="66"/>
  <c r="BV49" i="66"/>
  <c r="BF49" i="66"/>
  <c r="CK49" i="66"/>
  <c r="BU49" i="66"/>
  <c r="BE49" i="66"/>
  <c r="CJ49" i="66"/>
  <c r="BT49" i="66"/>
  <c r="BD49" i="66"/>
  <c r="CI49" i="66"/>
  <c r="BS49" i="66"/>
  <c r="BC49" i="66"/>
  <c r="CH49" i="66"/>
  <c r="BR49" i="66"/>
  <c r="BB49" i="66"/>
  <c r="CG49" i="66"/>
  <c r="BQ49" i="66"/>
  <c r="CF49" i="66"/>
  <c r="BP49" i="66"/>
  <c r="BN49" i="66"/>
  <c r="BM49" i="66"/>
  <c r="BL49" i="66"/>
  <c r="BK49" i="66"/>
  <c r="BA49" i="66"/>
  <c r="AU49" i="66"/>
  <c r="CE49" i="66"/>
  <c r="CD49" i="66"/>
  <c r="CC49" i="66"/>
  <c r="CB49" i="66"/>
  <c r="CA49" i="66"/>
  <c r="BO49" i="66"/>
  <c r="AZ49" i="66"/>
  <c r="AY49" i="66"/>
  <c r="AX49" i="66"/>
  <c r="AW49" i="66"/>
  <c r="AV49" i="66"/>
  <c r="AQ49" i="66"/>
  <c r="CB29" i="66"/>
  <c r="BL29" i="66"/>
  <c r="AV29" i="66"/>
  <c r="BZ29" i="66"/>
  <c r="BJ29" i="66"/>
  <c r="AT29" i="66"/>
  <c r="CN29" i="66"/>
  <c r="BV29" i="66"/>
  <c r="BD29" i="66"/>
  <c r="CM29" i="66"/>
  <c r="BU29" i="66"/>
  <c r="BC29" i="66"/>
  <c r="CL29" i="66"/>
  <c r="BT29" i="66"/>
  <c r="BB29" i="66"/>
  <c r="CK29" i="66"/>
  <c r="BS29" i="66"/>
  <c r="BA29" i="66"/>
  <c r="BP29" i="66"/>
  <c r="AR29" i="66"/>
  <c r="BO29" i="66"/>
  <c r="CJ29" i="66"/>
  <c r="BN29" i="66"/>
  <c r="CI29" i="66"/>
  <c r="BM29" i="66"/>
  <c r="CH29" i="66"/>
  <c r="BK29" i="66"/>
  <c r="CG29" i="66"/>
  <c r="BI29" i="66"/>
  <c r="CA29" i="66"/>
  <c r="AQ29" i="66"/>
  <c r="BY29" i="66"/>
  <c r="BX29" i="66"/>
  <c r="BW29" i="66"/>
  <c r="BR29" i="66"/>
  <c r="BQ29" i="66"/>
  <c r="BH29" i="66"/>
  <c r="BG29" i="66"/>
  <c r="BF29" i="66"/>
  <c r="AZ29" i="66"/>
  <c r="BE29" i="66"/>
  <c r="AY29" i="66"/>
  <c r="AX29" i="66"/>
  <c r="AW29" i="66"/>
  <c r="AU29" i="66"/>
  <c r="AS29" i="66"/>
  <c r="CF29" i="66"/>
  <c r="CE29" i="66"/>
  <c r="CD29" i="66"/>
  <c r="CC29" i="66"/>
  <c r="CG42" i="66"/>
  <c r="BQ42" i="66"/>
  <c r="BA42" i="66"/>
  <c r="CF42" i="66"/>
  <c r="BP42" i="66"/>
  <c r="AZ42" i="66"/>
  <c r="CE42" i="66"/>
  <c r="BO42" i="66"/>
  <c r="AY42" i="66"/>
  <c r="CD42" i="66"/>
  <c r="BN42" i="66"/>
  <c r="AX42" i="66"/>
  <c r="CC42" i="66"/>
  <c r="BM42" i="66"/>
  <c r="AW42" i="66"/>
  <c r="CI42" i="66"/>
  <c r="BI42" i="66"/>
  <c r="CH42" i="66"/>
  <c r="BH42" i="66"/>
  <c r="CB42" i="66"/>
  <c r="BG42" i="66"/>
  <c r="CA42" i="66"/>
  <c r="BF42" i="66"/>
  <c r="BX42" i="66"/>
  <c r="AT42" i="66"/>
  <c r="BW42" i="66"/>
  <c r="AS42" i="66"/>
  <c r="BV42" i="66"/>
  <c r="AR42" i="66"/>
  <c r="BU42" i="66"/>
  <c r="BT42" i="66"/>
  <c r="BS42" i="66"/>
  <c r="CK42" i="66"/>
  <c r="CJ42" i="66"/>
  <c r="BZ42" i="66"/>
  <c r="BY42" i="66"/>
  <c r="CN42" i="66"/>
  <c r="CM42" i="66"/>
  <c r="CL42" i="66"/>
  <c r="AQ42" i="66"/>
  <c r="BR42" i="66"/>
  <c r="BL42" i="66"/>
  <c r="BK42" i="66"/>
  <c r="BJ42" i="66"/>
  <c r="BE42" i="66"/>
  <c r="BD42" i="66"/>
  <c r="BC42" i="66"/>
  <c r="BB42" i="66"/>
  <c r="AV42" i="66"/>
  <c r="AU42" i="66"/>
  <c r="BZ33" i="66"/>
  <c r="BJ33" i="66"/>
  <c r="AT33" i="66"/>
  <c r="BY33" i="66"/>
  <c r="BI33" i="66"/>
  <c r="AS33" i="66"/>
  <c r="CN33" i="66"/>
  <c r="BX33" i="66"/>
  <c r="BH33" i="66"/>
  <c r="AR33" i="66"/>
  <c r="CM33" i="66"/>
  <c r="BW33" i="66"/>
  <c r="BG33" i="66"/>
  <c r="CL33" i="66"/>
  <c r="BV33" i="66"/>
  <c r="BF33" i="66"/>
  <c r="CF33" i="66"/>
  <c r="BK33" i="66"/>
  <c r="CE33" i="66"/>
  <c r="BE33" i="66"/>
  <c r="CD33" i="66"/>
  <c r="BD33" i="66"/>
  <c r="CC33" i="66"/>
  <c r="BC33" i="66"/>
  <c r="CH33" i="66"/>
  <c r="AZ33" i="66"/>
  <c r="CG33" i="66"/>
  <c r="AY33" i="66"/>
  <c r="CB33" i="66"/>
  <c r="AX33" i="66"/>
  <c r="CA33" i="66"/>
  <c r="AW33" i="66"/>
  <c r="BU33" i="66"/>
  <c r="AV33" i="66"/>
  <c r="BT33" i="66"/>
  <c r="AU33" i="66"/>
  <c r="BS33" i="66"/>
  <c r="BR33" i="66"/>
  <c r="BQ33" i="66"/>
  <c r="BP33" i="66"/>
  <c r="BO33" i="66"/>
  <c r="BN33" i="66"/>
  <c r="BM33" i="66"/>
  <c r="AQ33" i="66"/>
  <c r="BL33" i="66"/>
  <c r="BB33" i="66"/>
  <c r="BA33" i="66"/>
  <c r="CK33" i="66"/>
  <c r="CJ33" i="66"/>
  <c r="CI33" i="66"/>
  <c r="CE21" i="66"/>
  <c r="BO21" i="66"/>
  <c r="AY21" i="66"/>
  <c r="CB21" i="66"/>
  <c r="BL21" i="66"/>
  <c r="AV21" i="66"/>
  <c r="CK21" i="66"/>
  <c r="BS21" i="66"/>
  <c r="BA21" i="66"/>
  <c r="CJ21" i="66"/>
  <c r="BR21" i="66"/>
  <c r="AZ21" i="66"/>
  <c r="CH21" i="66"/>
  <c r="BP21" i="66"/>
  <c r="AW21" i="66"/>
  <c r="CG21" i="66"/>
  <c r="BN21" i="66"/>
  <c r="AU21" i="66"/>
  <c r="CD21" i="66"/>
  <c r="BG21" i="66"/>
  <c r="CC21" i="66"/>
  <c r="BF21" i="66"/>
  <c r="CA21" i="66"/>
  <c r="BE21" i="66"/>
  <c r="BZ21" i="66"/>
  <c r="BD21" i="66"/>
  <c r="BU21" i="66"/>
  <c r="BQ21" i="66"/>
  <c r="BT21" i="66"/>
  <c r="BM21" i="66"/>
  <c r="BK21" i="66"/>
  <c r="BJ21" i="66"/>
  <c r="BI21" i="66"/>
  <c r="CN21" i="66"/>
  <c r="BH21" i="66"/>
  <c r="CM21" i="66"/>
  <c r="BC21" i="66"/>
  <c r="CL21" i="66"/>
  <c r="BB21" i="66"/>
  <c r="CI21" i="66"/>
  <c r="AX21" i="66"/>
  <c r="AQ21" i="66"/>
  <c r="CF21" i="66"/>
  <c r="AT21" i="66"/>
  <c r="BY21" i="66"/>
  <c r="AS21" i="66"/>
  <c r="BX21" i="66"/>
  <c r="AR21" i="66"/>
  <c r="BW21" i="66"/>
  <c r="BV21" i="66"/>
  <c r="BY50" i="66"/>
  <c r="BI50" i="66"/>
  <c r="AS50" i="66"/>
  <c r="CN50" i="66"/>
  <c r="BX50" i="66"/>
  <c r="BH50" i="66"/>
  <c r="AR50" i="66"/>
  <c r="CM50" i="66"/>
  <c r="BW50" i="66"/>
  <c r="BG50" i="66"/>
  <c r="CL50" i="66"/>
  <c r="BV50" i="66"/>
  <c r="BF50" i="66"/>
  <c r="CK50" i="66"/>
  <c r="BU50" i="66"/>
  <c r="BE50" i="66"/>
  <c r="CJ50" i="66"/>
  <c r="BT50" i="66"/>
  <c r="BD50" i="66"/>
  <c r="CI50" i="66"/>
  <c r="BS50" i="66"/>
  <c r="BC50" i="66"/>
  <c r="CH50" i="66"/>
  <c r="BR50" i="66"/>
  <c r="BB50" i="66"/>
  <c r="CG50" i="66"/>
  <c r="BQ50" i="66"/>
  <c r="BA50" i="66"/>
  <c r="CF50" i="66"/>
  <c r="BP50" i="66"/>
  <c r="AZ50" i="66"/>
  <c r="CE50" i="66"/>
  <c r="BO50" i="66"/>
  <c r="AY50" i="66"/>
  <c r="CD50" i="66"/>
  <c r="BN50" i="66"/>
  <c r="AX50" i="66"/>
  <c r="CC50" i="66"/>
  <c r="BM50" i="66"/>
  <c r="AW50" i="66"/>
  <c r="CB50" i="66"/>
  <c r="CA50" i="66"/>
  <c r="BZ50" i="66"/>
  <c r="BL50" i="66"/>
  <c r="BK50" i="66"/>
  <c r="BJ50" i="66"/>
  <c r="AV50" i="66"/>
  <c r="AU50" i="66"/>
  <c r="AT50" i="66"/>
  <c r="AQ50" i="66"/>
  <c r="CA32" i="66"/>
  <c r="BK32" i="66"/>
  <c r="AU32" i="66"/>
  <c r="BZ32" i="66"/>
  <c r="BJ32" i="66"/>
  <c r="AT32" i="66"/>
  <c r="BY32" i="66"/>
  <c r="BI32" i="66"/>
  <c r="AS32" i="66"/>
  <c r="CN32" i="66"/>
  <c r="BX32" i="66"/>
  <c r="BH32" i="66"/>
  <c r="AR32" i="66"/>
  <c r="CM32" i="66"/>
  <c r="BW32" i="66"/>
  <c r="BG32" i="66"/>
  <c r="CH32" i="66"/>
  <c r="BM32" i="66"/>
  <c r="CG32" i="66"/>
  <c r="BL32" i="66"/>
  <c r="CF32" i="66"/>
  <c r="BF32" i="66"/>
  <c r="CE32" i="66"/>
  <c r="BE32" i="66"/>
  <c r="BS32" i="66"/>
  <c r="BR32" i="66"/>
  <c r="BQ32" i="66"/>
  <c r="BP32" i="66"/>
  <c r="BO32" i="66"/>
  <c r="BN32" i="66"/>
  <c r="CB32" i="66"/>
  <c r="BV32" i="66"/>
  <c r="BU32" i="66"/>
  <c r="BT32" i="66"/>
  <c r="AZ32" i="66"/>
  <c r="AY32" i="66"/>
  <c r="AX32" i="66"/>
  <c r="AW32" i="66"/>
  <c r="AQ32" i="66"/>
  <c r="AV32" i="66"/>
  <c r="CL32" i="66"/>
  <c r="CK32" i="66"/>
  <c r="CJ32" i="66"/>
  <c r="CI32" i="66"/>
  <c r="CD32" i="66"/>
  <c r="CC32" i="66"/>
  <c r="BD32" i="66"/>
  <c r="BC32" i="66"/>
  <c r="BB32" i="66"/>
  <c r="BA32" i="66"/>
  <c r="CN35" i="66"/>
  <c r="BX35" i="66"/>
  <c r="BH35" i="66"/>
  <c r="AR35" i="66"/>
  <c r="CM35" i="66"/>
  <c r="BW35" i="66"/>
  <c r="BG35" i="66"/>
  <c r="CL35" i="66"/>
  <c r="BV35" i="66"/>
  <c r="BF35" i="66"/>
  <c r="CK35" i="66"/>
  <c r="BU35" i="66"/>
  <c r="BE35" i="66"/>
  <c r="CJ35" i="66"/>
  <c r="BT35" i="66"/>
  <c r="BD35" i="66"/>
  <c r="CB35" i="66"/>
  <c r="BB35" i="66"/>
  <c r="CA35" i="66"/>
  <c r="BA35" i="66"/>
  <c r="BZ35" i="66"/>
  <c r="AZ35" i="66"/>
  <c r="BY35" i="66"/>
  <c r="AY35" i="66"/>
  <c r="CD35" i="66"/>
  <c r="AV35" i="66"/>
  <c r="CC35" i="66"/>
  <c r="AU35" i="66"/>
  <c r="BS35" i="66"/>
  <c r="AT35" i="66"/>
  <c r="BR35" i="66"/>
  <c r="AS35" i="66"/>
  <c r="BQ35" i="66"/>
  <c r="BP35" i="66"/>
  <c r="CF35" i="66"/>
  <c r="CE35" i="66"/>
  <c r="BO35" i="66"/>
  <c r="BN35" i="66"/>
  <c r="CI35" i="66"/>
  <c r="CH35" i="66"/>
  <c r="CG35" i="66"/>
  <c r="BM35" i="66"/>
  <c r="BL35" i="66"/>
  <c r="BK35" i="66"/>
  <c r="BJ35" i="66"/>
  <c r="BI35" i="66"/>
  <c r="BC35" i="66"/>
  <c r="AX35" i="66"/>
  <c r="AW35" i="66"/>
  <c r="AQ35" i="66"/>
  <c r="CB47" i="66"/>
  <c r="BL47" i="66"/>
  <c r="AV47" i="66"/>
  <c r="CA47" i="66"/>
  <c r="BK47" i="66"/>
  <c r="AU47" i="66"/>
  <c r="BZ47" i="66"/>
  <c r="BJ47" i="66"/>
  <c r="AT47" i="66"/>
  <c r="BY47" i="66"/>
  <c r="BI47" i="66"/>
  <c r="AS47" i="66"/>
  <c r="CN47" i="66"/>
  <c r="BX47" i="66"/>
  <c r="BH47" i="66"/>
  <c r="AR47" i="66"/>
  <c r="CM47" i="66"/>
  <c r="CL47" i="66"/>
  <c r="BT47" i="66"/>
  <c r="AY47" i="66"/>
  <c r="BS47" i="66"/>
  <c r="AX47" i="66"/>
  <c r="BR47" i="66"/>
  <c r="AW47" i="66"/>
  <c r="BQ47" i="66"/>
  <c r="CK47" i="66"/>
  <c r="BP47" i="66"/>
  <c r="BF47" i="66"/>
  <c r="CJ47" i="66"/>
  <c r="BE47" i="66"/>
  <c r="CI47" i="66"/>
  <c r="BD47" i="66"/>
  <c r="CH47" i="66"/>
  <c r="BC47" i="66"/>
  <c r="CG47" i="66"/>
  <c r="BB47" i="66"/>
  <c r="CF47" i="66"/>
  <c r="BA47" i="66"/>
  <c r="BM47" i="66"/>
  <c r="BG47" i="66"/>
  <c r="AZ47" i="66"/>
  <c r="AQ47" i="66"/>
  <c r="CE47" i="66"/>
  <c r="CD47" i="66"/>
  <c r="CC47" i="66"/>
  <c r="BW47" i="66"/>
  <c r="BV47" i="66"/>
  <c r="BU47" i="66"/>
  <c r="BO47" i="66"/>
  <c r="BN47" i="66"/>
  <c r="CI17" i="66"/>
  <c r="BS17" i="66"/>
  <c r="BC17" i="66"/>
  <c r="CM17" i="66"/>
  <c r="BV17" i="66"/>
  <c r="BE17" i="66"/>
  <c r="CL17" i="66"/>
  <c r="BU17" i="66"/>
  <c r="BD17" i="66"/>
  <c r="CJ17" i="66"/>
  <c r="BR17" i="66"/>
  <c r="BA17" i="66"/>
  <c r="CH17" i="66"/>
  <c r="BQ17" i="66"/>
  <c r="AZ17" i="66"/>
  <c r="BO17" i="66"/>
  <c r="AT17" i="66"/>
  <c r="CN17" i="66"/>
  <c r="BN17" i="66"/>
  <c r="AS17" i="66"/>
  <c r="CK17" i="66"/>
  <c r="BM17" i="66"/>
  <c r="AR17" i="66"/>
  <c r="CG17" i="66"/>
  <c r="BL17" i="66"/>
  <c r="CB17" i="66"/>
  <c r="AX17" i="66"/>
  <c r="AV17" i="66"/>
  <c r="CA17" i="66"/>
  <c r="AW17" i="66"/>
  <c r="BZ17" i="66"/>
  <c r="AQ17" i="66"/>
  <c r="BY17" i="66"/>
  <c r="AU17" i="66"/>
  <c r="BX17" i="66"/>
  <c r="BW17" i="66"/>
  <c r="BT17" i="66"/>
  <c r="BP17" i="66"/>
  <c r="BK17" i="66"/>
  <c r="BJ17" i="66"/>
  <c r="BI17" i="66"/>
  <c r="BH17" i="66"/>
  <c r="CF17" i="66"/>
  <c r="BG17" i="66"/>
  <c r="CE17" i="66"/>
  <c r="BF17" i="66"/>
  <c r="CD17" i="66"/>
  <c r="BB17" i="66"/>
  <c r="CC17" i="66"/>
  <c r="AY17" i="66"/>
  <c r="CE26" i="66"/>
  <c r="BO26" i="66"/>
  <c r="AY26" i="66"/>
  <c r="CC26" i="66"/>
  <c r="BM26" i="66"/>
  <c r="AW26" i="66"/>
  <c r="BW26" i="66"/>
  <c r="BE26" i="66"/>
  <c r="CN26" i="66"/>
  <c r="BV26" i="66"/>
  <c r="BD26" i="66"/>
  <c r="CM26" i="66"/>
  <c r="BU26" i="66"/>
  <c r="BC26" i="66"/>
  <c r="CL26" i="66"/>
  <c r="BT26" i="66"/>
  <c r="BB26" i="66"/>
  <c r="BQ26" i="66"/>
  <c r="AS26" i="66"/>
  <c r="BP26" i="66"/>
  <c r="AR26" i="66"/>
  <c r="CJ26" i="66"/>
  <c r="BL26" i="66"/>
  <c r="CI26" i="66"/>
  <c r="BK26" i="66"/>
  <c r="CG26" i="66"/>
  <c r="BA26" i="66"/>
  <c r="CF26" i="66"/>
  <c r="AZ26" i="66"/>
  <c r="CD26" i="66"/>
  <c r="AX26" i="66"/>
  <c r="CB26" i="66"/>
  <c r="AV26" i="66"/>
  <c r="CA26" i="66"/>
  <c r="BY26" i="66"/>
  <c r="BZ26" i="66"/>
  <c r="BX26" i="66"/>
  <c r="AQ26" i="66"/>
  <c r="BS26" i="66"/>
  <c r="BR26" i="66"/>
  <c r="BN26" i="66"/>
  <c r="BJ26" i="66"/>
  <c r="BI26" i="66"/>
  <c r="BH26" i="66"/>
  <c r="BG26" i="66"/>
  <c r="BF26" i="66"/>
  <c r="AU26" i="66"/>
  <c r="AT26" i="66"/>
  <c r="CK26" i="66"/>
  <c r="CH26" i="66"/>
  <c r="CG14" i="66"/>
  <c r="BQ14" i="66"/>
  <c r="BA14" i="66"/>
  <c r="CF14" i="66"/>
  <c r="CD14" i="66"/>
  <c r="BN14" i="66"/>
  <c r="AX14" i="66"/>
  <c r="CC14" i="66"/>
  <c r="CA14" i="66"/>
  <c r="BI14" i="66"/>
  <c r="AQ14" i="66"/>
  <c r="BZ14" i="66"/>
  <c r="BH14" i="66"/>
  <c r="BY14" i="66"/>
  <c r="BG14" i="66"/>
  <c r="BX14" i="66"/>
  <c r="BF14" i="66"/>
  <c r="BW14" i="66"/>
  <c r="AZ14" i="66"/>
  <c r="CN14" i="66"/>
  <c r="BV14" i="66"/>
  <c r="AY14" i="66"/>
  <c r="AW14" i="66"/>
  <c r="BU14" i="66"/>
  <c r="BT14" i="66"/>
  <c r="AV14" i="66"/>
  <c r="AS14" i="66"/>
  <c r="BS14" i="66"/>
  <c r="AU14" i="66"/>
  <c r="BR14" i="66"/>
  <c r="AT14" i="66"/>
  <c r="BP14" i="66"/>
  <c r="AR14" i="66"/>
  <c r="BO14" i="66"/>
  <c r="CM14" i="66"/>
  <c r="BM14" i="66"/>
  <c r="CL14" i="66"/>
  <c r="BL14" i="66"/>
  <c r="CK14" i="66"/>
  <c r="BK14" i="66"/>
  <c r="CJ14" i="66"/>
  <c r="BJ14" i="66"/>
  <c r="CI14" i="66"/>
  <c r="BE14" i="66"/>
  <c r="CH14" i="66"/>
  <c r="BD14" i="66"/>
  <c r="CE14" i="66"/>
  <c r="BC14" i="66"/>
  <c r="CB14" i="66"/>
  <c r="BB14" i="66"/>
  <c r="CF43" i="66"/>
  <c r="BP43" i="66"/>
  <c r="AZ43" i="66"/>
  <c r="CE43" i="66"/>
  <c r="BO43" i="66"/>
  <c r="AY43" i="66"/>
  <c r="CD43" i="66"/>
  <c r="BN43" i="66"/>
  <c r="AX43" i="66"/>
  <c r="CC43" i="66"/>
  <c r="BM43" i="66"/>
  <c r="AW43" i="66"/>
  <c r="CB43" i="66"/>
  <c r="BL43" i="66"/>
  <c r="AV43" i="66"/>
  <c r="CG43" i="66"/>
  <c r="BG43" i="66"/>
  <c r="CA43" i="66"/>
  <c r="BF43" i="66"/>
  <c r="BZ43" i="66"/>
  <c r="BE43" i="66"/>
  <c r="BY43" i="66"/>
  <c r="BD43" i="66"/>
  <c r="CM43" i="66"/>
  <c r="BI43" i="66"/>
  <c r="CL43" i="66"/>
  <c r="BH43" i="66"/>
  <c r="CK43" i="66"/>
  <c r="BC43" i="66"/>
  <c r="CJ43" i="66"/>
  <c r="BB43" i="66"/>
  <c r="CI43" i="66"/>
  <c r="BA43" i="66"/>
  <c r="CH43" i="66"/>
  <c r="AU43" i="66"/>
  <c r="BX43" i="66"/>
  <c r="BW43" i="66"/>
  <c r="BV43" i="66"/>
  <c r="BU43" i="66"/>
  <c r="AR43" i="66"/>
  <c r="CN43" i="66"/>
  <c r="AQ43" i="66"/>
  <c r="BT43" i="66"/>
  <c r="BS43" i="66"/>
  <c r="BR43" i="66"/>
  <c r="BQ43" i="66"/>
  <c r="BK43" i="66"/>
  <c r="BJ43" i="66"/>
  <c r="AT43" i="66"/>
  <c r="AS43" i="66"/>
  <c r="AO6" i="66"/>
  <c r="AP5" i="66"/>
  <c r="C30" i="14"/>
  <c r="C104" i="14"/>
  <c r="C155" i="14" s="1"/>
  <c r="J138" i="59"/>
  <c r="J136" i="59"/>
  <c r="K84" i="59"/>
  <c r="J136" i="66"/>
  <c r="J138" i="66"/>
  <c r="K84" i="66"/>
  <c r="J76" i="19"/>
  <c r="J74" i="19"/>
  <c r="J76" i="34"/>
  <c r="J74" i="34"/>
  <c r="CF5" i="66" l="1"/>
  <c r="BP5" i="66"/>
  <c r="AZ5" i="66"/>
  <c r="CE5" i="66"/>
  <c r="BO5" i="66"/>
  <c r="AY5" i="66"/>
  <c r="CD5" i="66"/>
  <c r="AX5" i="66"/>
  <c r="BN5" i="66"/>
  <c r="CC5" i="66"/>
  <c r="BX5" i="66"/>
  <c r="BE5" i="66"/>
  <c r="BC5" i="66"/>
  <c r="AS5" i="66"/>
  <c r="BW5" i="66"/>
  <c r="BD5" i="66"/>
  <c r="BU5" i="66"/>
  <c r="BA5" i="66"/>
  <c r="AV5" i="66"/>
  <c r="BV5" i="66"/>
  <c r="AU5" i="66"/>
  <c r="CI5" i="66"/>
  <c r="CG5" i="66"/>
  <c r="BB5" i="66"/>
  <c r="CL5" i="66"/>
  <c r="BK5" i="66"/>
  <c r="CN5" i="66"/>
  <c r="BT5" i="66"/>
  <c r="BQ5" i="66"/>
  <c r="BL5" i="66"/>
  <c r="CM5" i="66"/>
  <c r="BS5" i="66"/>
  <c r="AW5" i="66"/>
  <c r="BR5" i="66"/>
  <c r="AR5" i="66"/>
  <c r="CK5" i="66"/>
  <c r="CJ5" i="66"/>
  <c r="BM5" i="66"/>
  <c r="AT5" i="66"/>
  <c r="CH5" i="66"/>
  <c r="BJ5" i="66"/>
  <c r="CB5" i="66"/>
  <c r="BI5" i="66"/>
  <c r="CA5" i="66"/>
  <c r="BH5" i="66"/>
  <c r="BZ5" i="66"/>
  <c r="BG5" i="66"/>
  <c r="AQ5" i="66"/>
  <c r="BY5" i="66"/>
  <c r="BF5" i="66"/>
  <c r="AO7" i="66"/>
  <c r="AP6" i="66"/>
  <c r="C31" i="14"/>
  <c r="C105" i="14"/>
  <c r="C156" i="14" s="1"/>
  <c r="K138" i="59"/>
  <c r="K136" i="59"/>
  <c r="K138" i="66"/>
  <c r="K136" i="66"/>
  <c r="H73" i="41"/>
  <c r="G73" i="41"/>
  <c r="C77" i="41"/>
  <c r="V54" i="41" s="1"/>
  <c r="F5" i="41"/>
  <c r="C79" i="41"/>
  <c r="B56" i="17"/>
  <c r="O56" i="17" s="1"/>
  <c r="BR5" i="14"/>
  <c r="BR7" i="14"/>
  <c r="C67" i="21"/>
  <c r="C70" i="19"/>
  <c r="C131" i="67" s="1"/>
  <c r="CG53" i="14"/>
  <c r="G131" i="67" l="1"/>
  <c r="C137" i="67"/>
  <c r="F11" i="67"/>
  <c r="C139" i="67"/>
  <c r="C135" i="67"/>
  <c r="C140" i="67"/>
  <c r="CE6" i="66"/>
  <c r="BO6" i="66"/>
  <c r="AY6" i="66"/>
  <c r="AW6" i="66"/>
  <c r="CD6" i="66"/>
  <c r="BN6" i="66"/>
  <c r="AX6" i="66"/>
  <c r="CC6" i="66"/>
  <c r="BM6" i="66"/>
  <c r="CB6" i="66"/>
  <c r="BL6" i="66"/>
  <c r="AV6" i="66"/>
  <c r="CM6" i="66"/>
  <c r="BS6" i="66"/>
  <c r="AU6" i="66"/>
  <c r="BQ6" i="66"/>
  <c r="AR6" i="66"/>
  <c r="CG6" i="66"/>
  <c r="CL6" i="66"/>
  <c r="BR6" i="66"/>
  <c r="AT6" i="66"/>
  <c r="CK6" i="66"/>
  <c r="AS6" i="66"/>
  <c r="BP6" i="66"/>
  <c r="CI6" i="66"/>
  <c r="BK6" i="66"/>
  <c r="CJ6" i="66"/>
  <c r="BI6" i="66"/>
  <c r="CH6" i="66"/>
  <c r="BJ6" i="66"/>
  <c r="CF6" i="66"/>
  <c r="BH6" i="66"/>
  <c r="BX6" i="66"/>
  <c r="CA6" i="66"/>
  <c r="BG6" i="66"/>
  <c r="BZ6" i="66"/>
  <c r="BF6" i="66"/>
  <c r="BD6" i="66"/>
  <c r="BY6" i="66"/>
  <c r="BE6" i="66"/>
  <c r="BW6" i="66"/>
  <c r="BC6" i="66"/>
  <c r="BV6" i="66"/>
  <c r="BB6" i="66"/>
  <c r="BU6" i="66"/>
  <c r="BA6" i="66"/>
  <c r="CN6" i="66"/>
  <c r="BT6" i="66"/>
  <c r="AZ6" i="66"/>
  <c r="AQ6" i="66"/>
  <c r="AO8" i="66"/>
  <c r="AP7" i="66"/>
  <c r="CO11" i="14"/>
  <c r="CO36" i="14"/>
  <c r="CO21" i="14"/>
  <c r="CO34" i="14"/>
  <c r="CO42" i="14"/>
  <c r="CO31" i="14"/>
  <c r="CO26" i="14"/>
  <c r="CO23" i="14"/>
  <c r="CO41" i="14"/>
  <c r="CO22" i="14"/>
  <c r="CO27" i="14"/>
  <c r="CO13" i="14"/>
  <c r="CO38" i="14"/>
  <c r="CO18" i="14"/>
  <c r="CO30" i="14"/>
  <c r="CO24" i="14"/>
  <c r="CO29" i="14"/>
  <c r="CO43" i="14"/>
  <c r="CO37" i="14"/>
  <c r="CO20" i="14"/>
  <c r="CO16" i="14"/>
  <c r="CO45" i="14"/>
  <c r="CO40" i="14"/>
  <c r="CO25" i="14"/>
  <c r="CO19" i="14"/>
  <c r="CO12" i="14"/>
  <c r="CO32" i="14"/>
  <c r="CO39" i="14"/>
  <c r="CO15" i="14"/>
  <c r="CO28" i="14"/>
  <c r="CO14" i="14"/>
  <c r="CO17" i="14"/>
  <c r="CO44" i="14"/>
  <c r="CO33" i="14"/>
  <c r="CO35" i="14"/>
  <c r="C32" i="14"/>
  <c r="C106" i="14"/>
  <c r="C157" i="14" s="1"/>
  <c r="C132" i="66"/>
  <c r="C131" i="59"/>
  <c r="O6" i="17"/>
  <c r="S4" i="69" s="1"/>
  <c r="O4" i="17"/>
  <c r="O5" i="17"/>
  <c r="W5" i="34"/>
  <c r="I73" i="41"/>
  <c r="J73" i="41" s="1"/>
  <c r="V56" i="41"/>
  <c r="CO51" i="14"/>
  <c r="CO54" i="14"/>
  <c r="CO46" i="14"/>
  <c r="CO47" i="14"/>
  <c r="CO48" i="14"/>
  <c r="CO49" i="14"/>
  <c r="CO50" i="14"/>
  <c r="I64" i="41"/>
  <c r="J64" i="41" s="1"/>
  <c r="I50" i="41"/>
  <c r="J50" i="41" s="1"/>
  <c r="I57" i="41"/>
  <c r="J57" i="41" s="1"/>
  <c r="I37" i="41"/>
  <c r="J37" i="41" s="1"/>
  <c r="I40" i="41"/>
  <c r="J40" i="41" s="1"/>
  <c r="I69" i="41"/>
  <c r="J69" i="41" s="1"/>
  <c r="I63" i="41"/>
  <c r="J63" i="41" s="1"/>
  <c r="I33" i="41"/>
  <c r="J33" i="41" s="1"/>
  <c r="I71" i="41"/>
  <c r="J71" i="41" s="1"/>
  <c r="I30" i="41"/>
  <c r="J30" i="41" s="1"/>
  <c r="I28" i="41"/>
  <c r="J28" i="41" s="1"/>
  <c r="I26" i="41"/>
  <c r="J26" i="41" s="1"/>
  <c r="I47" i="41"/>
  <c r="J47" i="41" s="1"/>
  <c r="I61" i="41"/>
  <c r="J61" i="41" s="1"/>
  <c r="I58" i="41"/>
  <c r="J58" i="41" s="1"/>
  <c r="I29" i="41"/>
  <c r="J29" i="41" s="1"/>
  <c r="I35" i="41"/>
  <c r="J35" i="41" s="1"/>
  <c r="I48" i="41"/>
  <c r="J48" i="41" s="1"/>
  <c r="I55" i="41"/>
  <c r="J55" i="41" s="1"/>
  <c r="I59" i="41"/>
  <c r="J59" i="41" s="1"/>
  <c r="I43" i="41"/>
  <c r="J43" i="41" s="1"/>
  <c r="I65" i="41"/>
  <c r="J65" i="41" s="1"/>
  <c r="I52" i="41"/>
  <c r="J52" i="41" s="1"/>
  <c r="I39" i="41"/>
  <c r="J39" i="41" s="1"/>
  <c r="I36" i="41"/>
  <c r="J36" i="41" s="1"/>
  <c r="I27" i="41"/>
  <c r="J27" i="41" s="1"/>
  <c r="I62" i="41"/>
  <c r="J62" i="41" s="1"/>
  <c r="I44" i="41"/>
  <c r="J44" i="41" s="1"/>
  <c r="I46" i="41"/>
  <c r="J46" i="41" s="1"/>
  <c r="I45" i="41"/>
  <c r="J45" i="41" s="1"/>
  <c r="I60" i="41"/>
  <c r="J60" i="41" s="1"/>
  <c r="I53" i="41"/>
  <c r="J53" i="41" s="1"/>
  <c r="I25" i="41"/>
  <c r="I38" i="41"/>
  <c r="J38" i="41" s="1"/>
  <c r="I42" i="41"/>
  <c r="J42" i="41" s="1"/>
  <c r="I74" i="41"/>
  <c r="J74" i="41" s="1"/>
  <c r="I67" i="41"/>
  <c r="J67" i="41" s="1"/>
  <c r="I31" i="41"/>
  <c r="J31" i="41" s="1"/>
  <c r="I51" i="41"/>
  <c r="J51" i="41" s="1"/>
  <c r="I56" i="41"/>
  <c r="J56" i="41" s="1"/>
  <c r="I49" i="41"/>
  <c r="J49" i="41" s="1"/>
  <c r="I34" i="41"/>
  <c r="J34" i="41" s="1"/>
  <c r="I70" i="41"/>
  <c r="J70" i="41" s="1"/>
  <c r="I66" i="41"/>
  <c r="J66" i="41" s="1"/>
  <c r="I68" i="41"/>
  <c r="J68" i="41" s="1"/>
  <c r="I72" i="41"/>
  <c r="J72" i="41" s="1"/>
  <c r="I41" i="41"/>
  <c r="J41" i="41" s="1"/>
  <c r="I54" i="41"/>
  <c r="J54" i="41" s="1"/>
  <c r="I32" i="41"/>
  <c r="J32" i="41" s="1"/>
  <c r="G77" i="41"/>
  <c r="G79" i="41"/>
  <c r="H79" i="41"/>
  <c r="H77" i="41"/>
  <c r="BR8" i="14"/>
  <c r="F5" i="19"/>
  <c r="C76" i="19"/>
  <c r="G70" i="19"/>
  <c r="C74" i="19"/>
  <c r="C76" i="34"/>
  <c r="G70" i="34"/>
  <c r="F5" i="34"/>
  <c r="C74" i="34"/>
  <c r="N67" i="21"/>
  <c r="C73" i="21"/>
  <c r="C71" i="21"/>
  <c r="G67" i="21"/>
  <c r="G71" i="21" s="1"/>
  <c r="H6" i="21"/>
  <c r="L67" i="21"/>
  <c r="L71" i="21" s="1"/>
  <c r="H13" i="21" s="1"/>
  <c r="CJ8" i="14"/>
  <c r="BR9" i="14"/>
  <c r="BR10" i="14" s="1"/>
  <c r="M56" i="17"/>
  <c r="L56" i="17"/>
  <c r="G56" i="17"/>
  <c r="I56" i="17"/>
  <c r="F56" i="17"/>
  <c r="D56" i="17"/>
  <c r="J56" i="17"/>
  <c r="C6" i="17"/>
  <c r="G4" i="69" s="1"/>
  <c r="K56" i="17"/>
  <c r="C4" i="17"/>
  <c r="C5" i="17"/>
  <c r="N56" i="17"/>
  <c r="N4" i="17" s="1"/>
  <c r="H56" i="17"/>
  <c r="E56" i="17"/>
  <c r="K18" i="67" l="1"/>
  <c r="L18" i="67" s="1"/>
  <c r="M13" i="67"/>
  <c r="N13" i="67" s="1"/>
  <c r="K14" i="67"/>
  <c r="L14" i="67" s="1"/>
  <c r="K13" i="67"/>
  <c r="L13" i="67" s="1"/>
  <c r="M14" i="67"/>
  <c r="N14" i="67" s="1"/>
  <c r="M11" i="67"/>
  <c r="K17" i="67"/>
  <c r="L17" i="67" s="1"/>
  <c r="K11" i="67"/>
  <c r="K12" i="67"/>
  <c r="L12" i="67" s="1"/>
  <c r="M15" i="67"/>
  <c r="N15" i="67" s="1"/>
  <c r="K15" i="67"/>
  <c r="L15" i="67" s="1"/>
  <c r="M19" i="67"/>
  <c r="N19" i="67" s="1"/>
  <c r="K19" i="67"/>
  <c r="L19" i="67" s="1"/>
  <c r="K22" i="67"/>
  <c r="L22" i="67" s="1"/>
  <c r="M21" i="67"/>
  <c r="N21" i="67" s="1"/>
  <c r="K16" i="67"/>
  <c r="L16" i="67" s="1"/>
  <c r="M16" i="67"/>
  <c r="N16" i="67" s="1"/>
  <c r="M20" i="67"/>
  <c r="N20" i="67" s="1"/>
  <c r="M17" i="67"/>
  <c r="N17" i="67" s="1"/>
  <c r="K20" i="67"/>
  <c r="L20" i="67" s="1"/>
  <c r="K21" i="67"/>
  <c r="L21" i="67" s="1"/>
  <c r="M22" i="67"/>
  <c r="N22" i="67" s="1"/>
  <c r="M12" i="67"/>
  <c r="N12" i="67" s="1"/>
  <c r="M18" i="67"/>
  <c r="N18" i="67" s="1"/>
  <c r="G137" i="67"/>
  <c r="G135" i="67"/>
  <c r="F9" i="67" s="1"/>
  <c r="F10" i="67" s="1"/>
  <c r="CD7" i="66"/>
  <c r="BN7" i="66"/>
  <c r="AX7" i="66"/>
  <c r="BL7" i="66"/>
  <c r="CC7" i="66"/>
  <c r="BM7" i="66"/>
  <c r="AW7" i="66"/>
  <c r="AV7" i="66"/>
  <c r="CB7" i="66"/>
  <c r="CA7" i="66"/>
  <c r="BK7" i="66"/>
  <c r="AU7" i="66"/>
  <c r="CH7" i="66"/>
  <c r="BJ7" i="66"/>
  <c r="AQ7" i="66"/>
  <c r="BH7" i="66"/>
  <c r="BZ7" i="66"/>
  <c r="CG7" i="66"/>
  <c r="BI7" i="66"/>
  <c r="CF7" i="66"/>
  <c r="CE7" i="66"/>
  <c r="BD7" i="66"/>
  <c r="BC7" i="66"/>
  <c r="BG7" i="66"/>
  <c r="BW7" i="66"/>
  <c r="BF7" i="66"/>
  <c r="BY7" i="66"/>
  <c r="BE7" i="66"/>
  <c r="BX7" i="66"/>
  <c r="BV7" i="66"/>
  <c r="BB7" i="66"/>
  <c r="BU7" i="66"/>
  <c r="BA7" i="66"/>
  <c r="CN7" i="66"/>
  <c r="BT7" i="66"/>
  <c r="AZ7" i="66"/>
  <c r="CM7" i="66"/>
  <c r="BS7" i="66"/>
  <c r="AY7" i="66"/>
  <c r="CL7" i="66"/>
  <c r="BR7" i="66"/>
  <c r="AT7" i="66"/>
  <c r="CK7" i="66"/>
  <c r="BQ7" i="66"/>
  <c r="AS7" i="66"/>
  <c r="CJ7" i="66"/>
  <c r="BP7" i="66"/>
  <c r="AR7" i="66"/>
  <c r="CI7" i="66"/>
  <c r="BO7" i="66"/>
  <c r="AO9" i="66"/>
  <c r="AP8" i="66"/>
  <c r="CR30" i="14"/>
  <c r="CR23" i="14"/>
  <c r="CR39" i="14"/>
  <c r="CR16" i="14"/>
  <c r="CR17" i="14"/>
  <c r="CR26" i="14"/>
  <c r="CR42" i="14"/>
  <c r="CR11" i="14"/>
  <c r="CR19" i="14"/>
  <c r="CR27" i="14"/>
  <c r="CR35" i="14"/>
  <c r="CR43" i="14"/>
  <c r="CR37" i="14"/>
  <c r="CR38" i="14"/>
  <c r="CR40" i="14"/>
  <c r="CR21" i="14"/>
  <c r="CR32" i="14"/>
  <c r="CR41" i="14"/>
  <c r="CR12" i="14"/>
  <c r="CR20" i="14"/>
  <c r="CR28" i="14"/>
  <c r="CR36" i="14"/>
  <c r="CR44" i="14"/>
  <c r="CR29" i="14"/>
  <c r="CR45" i="14"/>
  <c r="CR22" i="14"/>
  <c r="CR15" i="14"/>
  <c r="CR33" i="14"/>
  <c r="CR18" i="14"/>
  <c r="CR13" i="14"/>
  <c r="CR14" i="14"/>
  <c r="CR31" i="14"/>
  <c r="CR24" i="14"/>
  <c r="CR25" i="14"/>
  <c r="CR34" i="14"/>
  <c r="C33" i="14"/>
  <c r="C107" i="14"/>
  <c r="C158" i="14" s="1"/>
  <c r="U5" i="34"/>
  <c r="G131" i="59"/>
  <c r="F11" i="59"/>
  <c r="C139" i="59"/>
  <c r="C137" i="59"/>
  <c r="C140" i="59"/>
  <c r="C135" i="59"/>
  <c r="G132" i="66"/>
  <c r="C138" i="66"/>
  <c r="C140" i="66"/>
  <c r="C136" i="66"/>
  <c r="C141" i="66"/>
  <c r="F11" i="66"/>
  <c r="H11" i="66" s="1"/>
  <c r="CR54" i="14"/>
  <c r="CP54" i="14" s="1"/>
  <c r="CR46" i="14"/>
  <c r="CP46" i="14" s="1"/>
  <c r="CR47" i="14"/>
  <c r="CQ47" i="14" s="1"/>
  <c r="CR48" i="14"/>
  <c r="CP48" i="14" s="1"/>
  <c r="CR49" i="14"/>
  <c r="CP49" i="14" s="1"/>
  <c r="CR50" i="14"/>
  <c r="CQ50" i="14" s="1"/>
  <c r="CR51" i="14"/>
  <c r="CP51" i="14" s="1"/>
  <c r="CR52" i="14"/>
  <c r="CR53" i="14"/>
  <c r="CU54" i="14"/>
  <c r="CO52" i="14"/>
  <c r="BR11" i="14"/>
  <c r="BR13" i="14" s="1"/>
  <c r="R10" i="14" s="1"/>
  <c r="G4" i="17"/>
  <c r="G6" i="17"/>
  <c r="K4" i="69" s="1"/>
  <c r="G5" i="17"/>
  <c r="D5" i="17"/>
  <c r="D4" i="17"/>
  <c r="D6" i="17"/>
  <c r="H4" i="69" s="1"/>
  <c r="I4" i="17"/>
  <c r="I5" i="17"/>
  <c r="I6" i="17"/>
  <c r="M4" i="69" s="1"/>
  <c r="M4" i="17"/>
  <c r="M6" i="17"/>
  <c r="Q4" i="69" s="1"/>
  <c r="M5" i="17"/>
  <c r="E6" i="17"/>
  <c r="I4" i="69" s="1"/>
  <c r="E4" i="17"/>
  <c r="E5" i="17"/>
  <c r="F3" i="41"/>
  <c r="I79" i="41"/>
  <c r="J25" i="41"/>
  <c r="I77" i="41"/>
  <c r="N5" i="17"/>
  <c r="N6" i="17"/>
  <c r="R4" i="69" s="1"/>
  <c r="H15" i="21"/>
  <c r="H14" i="21"/>
  <c r="G76" i="34"/>
  <c r="G74" i="34"/>
  <c r="F3" i="34" s="1"/>
  <c r="L6" i="17"/>
  <c r="P4" i="69" s="1"/>
  <c r="L5" i="17"/>
  <c r="L4" i="17"/>
  <c r="K5" i="17"/>
  <c r="K4" i="17"/>
  <c r="K6" i="17"/>
  <c r="O4" i="69" s="1"/>
  <c r="J5" i="17"/>
  <c r="J6" i="17"/>
  <c r="N4" i="69" s="1"/>
  <c r="J4" i="17"/>
  <c r="R67" i="21"/>
  <c r="S67" i="21"/>
  <c r="R6" i="21" s="1"/>
  <c r="G76" i="19"/>
  <c r="G74" i="19"/>
  <c r="F3" i="19" s="1"/>
  <c r="H5" i="17"/>
  <c r="H6" i="17"/>
  <c r="L4" i="69" s="1"/>
  <c r="H4" i="17"/>
  <c r="F6" i="17"/>
  <c r="J4" i="69" s="1"/>
  <c r="F4" i="17"/>
  <c r="F5" i="17"/>
  <c r="L126" i="67" l="1"/>
  <c r="M126" i="67" s="1"/>
  <c r="L127" i="67"/>
  <c r="M127" i="67" s="1"/>
  <c r="L128" i="67"/>
  <c r="M128" i="67" s="1"/>
  <c r="L132" i="67"/>
  <c r="M132" i="67" s="1"/>
  <c r="L130" i="67"/>
  <c r="M130" i="67" s="1"/>
  <c r="L131" i="67"/>
  <c r="M131" i="67" s="1"/>
  <c r="L129" i="67"/>
  <c r="M129" i="67" s="1"/>
  <c r="L120" i="67"/>
  <c r="M120" i="67" s="1"/>
  <c r="L111" i="67"/>
  <c r="M111" i="67" s="1"/>
  <c r="L113" i="67"/>
  <c r="M113" i="67" s="1"/>
  <c r="L109" i="67"/>
  <c r="M109" i="67" s="1"/>
  <c r="L104" i="67"/>
  <c r="M104" i="67" s="1"/>
  <c r="L123" i="67"/>
  <c r="M123" i="67" s="1"/>
  <c r="L124" i="67"/>
  <c r="M124" i="67" s="1"/>
  <c r="L93" i="67"/>
  <c r="M93" i="67" s="1"/>
  <c r="L91" i="67"/>
  <c r="M91" i="67" s="1"/>
  <c r="L90" i="67"/>
  <c r="M90" i="67" s="1"/>
  <c r="L94" i="67"/>
  <c r="M94" i="67" s="1"/>
  <c r="L98" i="67"/>
  <c r="M98" i="67" s="1"/>
  <c r="L110" i="67"/>
  <c r="M110" i="67" s="1"/>
  <c r="L107" i="67"/>
  <c r="M107" i="67" s="1"/>
  <c r="L118" i="67"/>
  <c r="M118" i="67" s="1"/>
  <c r="L84" i="67"/>
  <c r="L114" i="67"/>
  <c r="M114" i="67" s="1"/>
  <c r="L117" i="67"/>
  <c r="M117" i="67" s="1"/>
  <c r="L100" i="67"/>
  <c r="M100" i="67" s="1"/>
  <c r="L103" i="67"/>
  <c r="M103" i="67" s="1"/>
  <c r="L105" i="67"/>
  <c r="M105" i="67" s="1"/>
  <c r="L97" i="67"/>
  <c r="M97" i="67" s="1"/>
  <c r="L121" i="67"/>
  <c r="M121" i="67" s="1"/>
  <c r="L122" i="67"/>
  <c r="M122" i="67" s="1"/>
  <c r="L119" i="67"/>
  <c r="M119" i="67" s="1"/>
  <c r="L85" i="67"/>
  <c r="M85" i="67" s="1"/>
  <c r="L89" i="67"/>
  <c r="M89" i="67" s="1"/>
  <c r="L112" i="67"/>
  <c r="M112" i="67" s="1"/>
  <c r="L96" i="67"/>
  <c r="M96" i="67" s="1"/>
  <c r="L88" i="67"/>
  <c r="M88" i="67" s="1"/>
  <c r="L101" i="67"/>
  <c r="M101" i="67" s="1"/>
  <c r="L115" i="67"/>
  <c r="M115" i="67" s="1"/>
  <c r="L102" i="67"/>
  <c r="M102" i="67" s="1"/>
  <c r="L116" i="67"/>
  <c r="M116" i="67" s="1"/>
  <c r="L92" i="67"/>
  <c r="M92" i="67" s="1"/>
  <c r="L125" i="67"/>
  <c r="M125" i="67" s="1"/>
  <c r="L108" i="67"/>
  <c r="M108" i="67" s="1"/>
  <c r="L99" i="67"/>
  <c r="M99" i="67" s="1"/>
  <c r="L87" i="67"/>
  <c r="M87" i="67" s="1"/>
  <c r="L106" i="67"/>
  <c r="M106" i="67" s="1"/>
  <c r="L86" i="67"/>
  <c r="M86" i="67" s="1"/>
  <c r="L95" i="67"/>
  <c r="M95" i="67" s="1"/>
  <c r="R32" i="67"/>
  <c r="R33" i="67"/>
  <c r="CQ54" i="14"/>
  <c r="CW54" i="14" s="1"/>
  <c r="CQ46" i="14"/>
  <c r="M20" i="59"/>
  <c r="N20" i="59" s="1"/>
  <c r="K22" i="59"/>
  <c r="L22" i="59" s="1"/>
  <c r="K21" i="59"/>
  <c r="L21" i="59" s="1"/>
  <c r="M19" i="59"/>
  <c r="N19" i="59" s="1"/>
  <c r="M21" i="59"/>
  <c r="N21" i="59" s="1"/>
  <c r="K13" i="59"/>
  <c r="L13" i="59" s="1"/>
  <c r="K17" i="59"/>
  <c r="L17" i="59" s="1"/>
  <c r="M18" i="59"/>
  <c r="N18" i="59" s="1"/>
  <c r="M15" i="59"/>
  <c r="M12" i="59"/>
  <c r="N12" i="59" s="1"/>
  <c r="M16" i="59"/>
  <c r="N16" i="59" s="1"/>
  <c r="K16" i="59"/>
  <c r="L16" i="59" s="1"/>
  <c r="K11" i="59"/>
  <c r="M14" i="59"/>
  <c r="N14" i="59" s="1"/>
  <c r="M22" i="59"/>
  <c r="N22" i="59" s="1"/>
  <c r="K20" i="59"/>
  <c r="L20" i="59" s="1"/>
  <c r="K14" i="59"/>
  <c r="L14" i="59" s="1"/>
  <c r="K18" i="59"/>
  <c r="L18" i="59" s="1"/>
  <c r="M17" i="59"/>
  <c r="M11" i="59"/>
  <c r="M13" i="59"/>
  <c r="K12" i="59"/>
  <c r="L12" i="59" s="1"/>
  <c r="K15" i="59"/>
  <c r="L15" i="59" s="1"/>
  <c r="K19" i="59"/>
  <c r="L19" i="59" s="1"/>
  <c r="CM8" i="66"/>
  <c r="BW8" i="66"/>
  <c r="BG8" i="66"/>
  <c r="CE8" i="66"/>
  <c r="BN8" i="66"/>
  <c r="AW8" i="66"/>
  <c r="CD8" i="66"/>
  <c r="BM8" i="66"/>
  <c r="AV8" i="66"/>
  <c r="CC8" i="66"/>
  <c r="BL8" i="66"/>
  <c r="AU8" i="66"/>
  <c r="CB8" i="66"/>
  <c r="BK8" i="66"/>
  <c r="AT8" i="66"/>
  <c r="CA8" i="66"/>
  <c r="BE8" i="66"/>
  <c r="BY8" i="66"/>
  <c r="BB8" i="66"/>
  <c r="BS8" i="66"/>
  <c r="BZ8" i="66"/>
  <c r="BD8" i="66"/>
  <c r="AQ8" i="66"/>
  <c r="BC8" i="66"/>
  <c r="BX8" i="66"/>
  <c r="BT8" i="66"/>
  <c r="BV8" i="66"/>
  <c r="BA8" i="66"/>
  <c r="BU8" i="66"/>
  <c r="AZ8" i="66"/>
  <c r="AY8" i="66"/>
  <c r="AX8" i="66"/>
  <c r="CN8" i="66"/>
  <c r="BR8" i="66"/>
  <c r="AS8" i="66"/>
  <c r="CL8" i="66"/>
  <c r="BQ8" i="66"/>
  <c r="AR8" i="66"/>
  <c r="CK8" i="66"/>
  <c r="BP8" i="66"/>
  <c r="CJ8" i="66"/>
  <c r="BO8" i="66"/>
  <c r="CI8" i="66"/>
  <c r="BJ8" i="66"/>
  <c r="CH8" i="66"/>
  <c r="BI8" i="66"/>
  <c r="CG8" i="66"/>
  <c r="BH8" i="66"/>
  <c r="CF8" i="66"/>
  <c r="BF8" i="66"/>
  <c r="AO10" i="66"/>
  <c r="AP9" i="66"/>
  <c r="CP31" i="14"/>
  <c r="CQ31" i="14"/>
  <c r="CP21" i="14"/>
  <c r="CQ21" i="14"/>
  <c r="CP14" i="14"/>
  <c r="CQ14" i="14"/>
  <c r="CP40" i="14"/>
  <c r="CQ40" i="14"/>
  <c r="CP13" i="14"/>
  <c r="CQ13" i="14"/>
  <c r="CP38" i="14"/>
  <c r="CQ38" i="14"/>
  <c r="CP18" i="14"/>
  <c r="CQ18" i="14"/>
  <c r="CP37" i="14"/>
  <c r="CQ37" i="14"/>
  <c r="CP33" i="14"/>
  <c r="CQ33" i="14"/>
  <c r="CP43" i="14"/>
  <c r="CQ43" i="14"/>
  <c r="CP15" i="14"/>
  <c r="CQ15" i="14"/>
  <c r="CP35" i="14"/>
  <c r="CQ35" i="14"/>
  <c r="CP22" i="14"/>
  <c r="CQ22" i="14"/>
  <c r="CP27" i="14"/>
  <c r="CQ27" i="14"/>
  <c r="CP45" i="14"/>
  <c r="CQ45" i="14"/>
  <c r="CP19" i="14"/>
  <c r="CQ19" i="14"/>
  <c r="CP29" i="14"/>
  <c r="CQ29" i="14"/>
  <c r="CP11" i="14"/>
  <c r="CQ11" i="14"/>
  <c r="CP44" i="14"/>
  <c r="CQ44" i="14"/>
  <c r="CP42" i="14"/>
  <c r="CQ42" i="14"/>
  <c r="CP36" i="14"/>
  <c r="CQ36" i="14"/>
  <c r="CP26" i="14"/>
  <c r="CQ26" i="14"/>
  <c r="CP28" i="14"/>
  <c r="CQ28" i="14"/>
  <c r="CP17" i="14"/>
  <c r="CQ17" i="14"/>
  <c r="CP20" i="14"/>
  <c r="CQ20" i="14"/>
  <c r="CP16" i="14"/>
  <c r="CQ16" i="14"/>
  <c r="CP34" i="14"/>
  <c r="CQ34" i="14"/>
  <c r="CP12" i="14"/>
  <c r="CQ12" i="14"/>
  <c r="CP39" i="14"/>
  <c r="CQ39" i="14"/>
  <c r="CP25" i="14"/>
  <c r="CQ25" i="14"/>
  <c r="CP41" i="14"/>
  <c r="CQ41" i="14"/>
  <c r="CP23" i="14"/>
  <c r="CQ23" i="14"/>
  <c r="CP24" i="14"/>
  <c r="CQ24" i="14"/>
  <c r="CP32" i="14"/>
  <c r="CQ32" i="14"/>
  <c r="CP30" i="14"/>
  <c r="CQ30" i="14"/>
  <c r="CP50" i="14"/>
  <c r="CQ51" i="14"/>
  <c r="C34" i="14"/>
  <c r="C108" i="14"/>
  <c r="C159" i="14" s="1"/>
  <c r="G136" i="66"/>
  <c r="F9" i="66" s="1"/>
  <c r="G138" i="66"/>
  <c r="N13" i="59"/>
  <c r="N15" i="59"/>
  <c r="N17" i="59"/>
  <c r="G137" i="59"/>
  <c r="G135" i="59"/>
  <c r="F9" i="59" s="1"/>
  <c r="F10" i="59" s="1"/>
  <c r="CP47" i="14"/>
  <c r="CQ48" i="14"/>
  <c r="CQ49" i="14"/>
  <c r="CP52" i="14"/>
  <c r="CQ52" i="14"/>
  <c r="CO53" i="14"/>
  <c r="CT53" i="14"/>
  <c r="U3" i="34"/>
  <c r="AQ6" i="41"/>
  <c r="AQ4" i="41"/>
  <c r="W3" i="34"/>
  <c r="F4" i="34"/>
  <c r="J77" i="41"/>
  <c r="J79" i="41"/>
  <c r="J4" i="41"/>
  <c r="F4" i="41"/>
  <c r="K70" i="34"/>
  <c r="L70" i="34" s="1"/>
  <c r="K71" i="34"/>
  <c r="L71" i="34" s="1"/>
  <c r="M4" i="21"/>
  <c r="K4" i="21"/>
  <c r="J6" i="19"/>
  <c r="F4" i="19"/>
  <c r="M5" i="21"/>
  <c r="K5" i="21"/>
  <c r="CV54" i="14"/>
  <c r="J4" i="34"/>
  <c r="L126" i="59" l="1"/>
  <c r="M126" i="59" s="1"/>
  <c r="L131" i="59"/>
  <c r="M131" i="59" s="1"/>
  <c r="L132" i="59"/>
  <c r="M132" i="59" s="1"/>
  <c r="L130" i="59"/>
  <c r="M130" i="59" s="1"/>
  <c r="L129" i="59"/>
  <c r="M129" i="59" s="1"/>
  <c r="L127" i="59"/>
  <c r="M127" i="59" s="1"/>
  <c r="L128" i="59"/>
  <c r="M128" i="59" s="1"/>
  <c r="M84" i="67"/>
  <c r="L136" i="67"/>
  <c r="L138" i="67"/>
  <c r="CL9" i="66"/>
  <c r="BV9" i="66"/>
  <c r="BF9" i="66"/>
  <c r="CI9" i="66"/>
  <c r="BS9" i="66"/>
  <c r="CH9" i="66"/>
  <c r="BP9" i="66"/>
  <c r="AY9" i="66"/>
  <c r="BN9" i="66"/>
  <c r="CG9" i="66"/>
  <c r="BO9" i="66"/>
  <c r="AX9" i="66"/>
  <c r="AW9" i="66"/>
  <c r="CF9" i="66"/>
  <c r="CE9" i="66"/>
  <c r="BM9" i="66"/>
  <c r="AV9" i="66"/>
  <c r="BZ9" i="66"/>
  <c r="BC9" i="66"/>
  <c r="BA9" i="66"/>
  <c r="BW9" i="66"/>
  <c r="AS9" i="66"/>
  <c r="BY9" i="66"/>
  <c r="BB9" i="66"/>
  <c r="BX9" i="66"/>
  <c r="AZ9" i="66"/>
  <c r="BR9" i="66"/>
  <c r="AQ9" i="66"/>
  <c r="AR9" i="66"/>
  <c r="BU9" i="66"/>
  <c r="AU9" i="66"/>
  <c r="BQ9" i="66"/>
  <c r="BT9" i="66"/>
  <c r="AT9" i="66"/>
  <c r="CN9" i="66"/>
  <c r="BL9" i="66"/>
  <c r="CM9" i="66"/>
  <c r="BK9" i="66"/>
  <c r="CK9" i="66"/>
  <c r="BJ9" i="66"/>
  <c r="CJ9" i="66"/>
  <c r="BI9" i="66"/>
  <c r="CD9" i="66"/>
  <c r="BH9" i="66"/>
  <c r="CC9" i="66"/>
  <c r="BG9" i="66"/>
  <c r="CB9" i="66"/>
  <c r="BE9" i="66"/>
  <c r="CA9" i="66"/>
  <c r="BD9" i="66"/>
  <c r="AO11" i="66"/>
  <c r="AP11" i="66" s="1"/>
  <c r="AP10" i="66"/>
  <c r="R33" i="59"/>
  <c r="R32" i="59"/>
  <c r="C35" i="14"/>
  <c r="C109" i="14"/>
  <c r="C160" i="14" s="1"/>
  <c r="L112" i="59"/>
  <c r="M112" i="59" s="1"/>
  <c r="L114" i="59"/>
  <c r="M114" i="59" s="1"/>
  <c r="L121" i="59"/>
  <c r="M121" i="59" s="1"/>
  <c r="L84" i="59"/>
  <c r="L116" i="59"/>
  <c r="M116" i="59" s="1"/>
  <c r="L107" i="59"/>
  <c r="M107" i="59" s="1"/>
  <c r="L111" i="59"/>
  <c r="M111" i="59" s="1"/>
  <c r="L118" i="59"/>
  <c r="M118" i="59" s="1"/>
  <c r="L105" i="59"/>
  <c r="M105" i="59" s="1"/>
  <c r="L86" i="59"/>
  <c r="M86" i="59" s="1"/>
  <c r="L117" i="59"/>
  <c r="M117" i="59" s="1"/>
  <c r="L97" i="59"/>
  <c r="M97" i="59" s="1"/>
  <c r="L125" i="59"/>
  <c r="M125" i="59" s="1"/>
  <c r="L100" i="59"/>
  <c r="M100" i="59" s="1"/>
  <c r="L102" i="59"/>
  <c r="M102" i="59" s="1"/>
  <c r="L98" i="59"/>
  <c r="M98" i="59" s="1"/>
  <c r="L87" i="59"/>
  <c r="M87" i="59" s="1"/>
  <c r="L109" i="59"/>
  <c r="M109" i="59" s="1"/>
  <c r="L119" i="59"/>
  <c r="M119" i="59" s="1"/>
  <c r="L120" i="59"/>
  <c r="M120" i="59" s="1"/>
  <c r="L108" i="59"/>
  <c r="M108" i="59" s="1"/>
  <c r="L124" i="59"/>
  <c r="M124" i="59" s="1"/>
  <c r="L106" i="59"/>
  <c r="M106" i="59" s="1"/>
  <c r="L123" i="59"/>
  <c r="M123" i="59" s="1"/>
  <c r="L99" i="59"/>
  <c r="M99" i="59" s="1"/>
  <c r="L110" i="59"/>
  <c r="M110" i="59" s="1"/>
  <c r="L91" i="59"/>
  <c r="M91" i="59" s="1"/>
  <c r="L113" i="59"/>
  <c r="M113" i="59" s="1"/>
  <c r="L93" i="59"/>
  <c r="M93" i="59" s="1"/>
  <c r="L85" i="59"/>
  <c r="M85" i="59" s="1"/>
  <c r="L122" i="59"/>
  <c r="M122" i="59" s="1"/>
  <c r="L103" i="59"/>
  <c r="M103" i="59" s="1"/>
  <c r="L96" i="59"/>
  <c r="M96" i="59" s="1"/>
  <c r="L104" i="59"/>
  <c r="M104" i="59" s="1"/>
  <c r="L94" i="59"/>
  <c r="M94" i="59" s="1"/>
  <c r="L101" i="59"/>
  <c r="M101" i="59" s="1"/>
  <c r="L92" i="59"/>
  <c r="M92" i="59" s="1"/>
  <c r="L90" i="59"/>
  <c r="M90" i="59" s="1"/>
  <c r="L95" i="59"/>
  <c r="M95" i="59" s="1"/>
  <c r="L115" i="59"/>
  <c r="M115" i="59" s="1"/>
  <c r="L89" i="59"/>
  <c r="M89" i="59" s="1"/>
  <c r="L88" i="59"/>
  <c r="M88" i="59" s="1"/>
  <c r="W4" i="34"/>
  <c r="W8" i="34" s="1"/>
  <c r="F10" i="66"/>
  <c r="CP53" i="14"/>
  <c r="CV53" i="14" s="1"/>
  <c r="CQ53" i="14"/>
  <c r="CW53" i="14" s="1"/>
  <c r="CU53" i="14"/>
  <c r="CN56" i="14"/>
  <c r="CO55" i="14"/>
  <c r="CR55" i="14"/>
  <c r="AS6" i="41"/>
  <c r="AP6" i="41" s="1"/>
  <c r="AR9" i="41" s="1"/>
  <c r="AR23" i="41" s="1"/>
  <c r="U4" i="34"/>
  <c r="U8" i="34" s="1"/>
  <c r="K54" i="34"/>
  <c r="L54" i="34" s="1"/>
  <c r="K55" i="34"/>
  <c r="L55" i="34" s="1"/>
  <c r="K39" i="34"/>
  <c r="L39" i="34" s="1"/>
  <c r="K53" i="34"/>
  <c r="L53" i="34" s="1"/>
  <c r="K43" i="34"/>
  <c r="L43" i="34" s="1"/>
  <c r="K28" i="34"/>
  <c r="L28" i="34" s="1"/>
  <c r="K31" i="34"/>
  <c r="L31" i="34" s="1"/>
  <c r="K24" i="34"/>
  <c r="L24" i="34" s="1"/>
  <c r="K35" i="34"/>
  <c r="L35" i="34" s="1"/>
  <c r="K42" i="34"/>
  <c r="L42" i="34" s="1"/>
  <c r="K56" i="34"/>
  <c r="L56" i="34" s="1"/>
  <c r="K27" i="34"/>
  <c r="L27" i="34" s="1"/>
  <c r="K57" i="34"/>
  <c r="L57" i="34" s="1"/>
  <c r="K52" i="34"/>
  <c r="L52" i="34" s="1"/>
  <c r="K61" i="34"/>
  <c r="L61" i="34" s="1"/>
  <c r="K29" i="34"/>
  <c r="L29" i="34" s="1"/>
  <c r="K65" i="34"/>
  <c r="L65" i="34" s="1"/>
  <c r="K46" i="34"/>
  <c r="L46" i="34" s="1"/>
  <c r="K60" i="34"/>
  <c r="L60" i="34" s="1"/>
  <c r="K38" i="34"/>
  <c r="L38" i="34" s="1"/>
  <c r="K25" i="34"/>
  <c r="L25" i="34" s="1"/>
  <c r="K37" i="34"/>
  <c r="L37" i="34" s="1"/>
  <c r="K62" i="34"/>
  <c r="L62" i="34" s="1"/>
  <c r="K64" i="34"/>
  <c r="L64" i="34" s="1"/>
  <c r="K30" i="34"/>
  <c r="L30" i="34" s="1"/>
  <c r="E31" i="34"/>
  <c r="E30" i="34"/>
  <c r="K69" i="34"/>
  <c r="L69" i="34" s="1"/>
  <c r="J5" i="34"/>
  <c r="K36" i="34"/>
  <c r="L36" i="34" s="1"/>
  <c r="K33" i="34"/>
  <c r="L33" i="34" s="1"/>
  <c r="K26" i="34"/>
  <c r="L26" i="34" s="1"/>
  <c r="K50" i="34"/>
  <c r="L50" i="34" s="1"/>
  <c r="K63" i="34"/>
  <c r="L63" i="34" s="1"/>
  <c r="K44" i="34"/>
  <c r="L44" i="34" s="1"/>
  <c r="K58" i="34"/>
  <c r="L58" i="34" s="1"/>
  <c r="K49" i="34"/>
  <c r="L49" i="34" s="1"/>
  <c r="K22" i="34"/>
  <c r="L22" i="34" s="1"/>
  <c r="K34" i="34"/>
  <c r="L34" i="34" s="1"/>
  <c r="K51" i="34"/>
  <c r="L51" i="34" s="1"/>
  <c r="K40" i="34"/>
  <c r="L40" i="34" s="1"/>
  <c r="K48" i="34"/>
  <c r="L48" i="34" s="1"/>
  <c r="K59" i="34"/>
  <c r="L59" i="34" s="1"/>
  <c r="K41" i="34"/>
  <c r="L41" i="34" s="1"/>
  <c r="K32" i="34"/>
  <c r="L32" i="34" s="1"/>
  <c r="K66" i="34"/>
  <c r="L66" i="34" s="1"/>
  <c r="K45" i="34"/>
  <c r="L45" i="34" s="1"/>
  <c r="K68" i="34"/>
  <c r="L68" i="34" s="1"/>
  <c r="K67" i="34"/>
  <c r="L67" i="34" s="1"/>
  <c r="K47" i="34"/>
  <c r="L47" i="34" s="1"/>
  <c r="E29" i="34"/>
  <c r="K23" i="34"/>
  <c r="L23" i="34" s="1"/>
  <c r="AS4" i="41"/>
  <c r="AP4" i="41" s="1"/>
  <c r="AQ9" i="41" s="1"/>
  <c r="K68" i="41"/>
  <c r="L68" i="41" s="1"/>
  <c r="K40" i="41"/>
  <c r="L40" i="41" s="1"/>
  <c r="K27" i="41"/>
  <c r="L27" i="41" s="1"/>
  <c r="K61" i="41"/>
  <c r="L61" i="41" s="1"/>
  <c r="K48" i="41"/>
  <c r="L48" i="41" s="1"/>
  <c r="K67" i="41"/>
  <c r="L67" i="41" s="1"/>
  <c r="K32" i="41"/>
  <c r="L32" i="41" s="1"/>
  <c r="K56" i="41"/>
  <c r="L56" i="41" s="1"/>
  <c r="K70" i="41"/>
  <c r="L70" i="41" s="1"/>
  <c r="K64" i="41"/>
  <c r="L64" i="41" s="1"/>
  <c r="K43" i="41"/>
  <c r="L43" i="41" s="1"/>
  <c r="K65" i="41"/>
  <c r="L65" i="41" s="1"/>
  <c r="K72" i="41"/>
  <c r="L72" i="41" s="1"/>
  <c r="K59" i="41"/>
  <c r="L59" i="41" s="1"/>
  <c r="K30" i="41"/>
  <c r="L30" i="41" s="1"/>
  <c r="K35" i="41"/>
  <c r="L35" i="41" s="1"/>
  <c r="K26" i="41"/>
  <c r="L26" i="41" s="1"/>
  <c r="K38" i="41"/>
  <c r="L38" i="41" s="1"/>
  <c r="K29" i="41"/>
  <c r="L29" i="41" s="1"/>
  <c r="K34" i="41"/>
  <c r="L34" i="41" s="1"/>
  <c r="K46" i="41"/>
  <c r="L46" i="41" s="1"/>
  <c r="K45" i="41"/>
  <c r="L45" i="41" s="1"/>
  <c r="K42" i="41"/>
  <c r="L42" i="41" s="1"/>
  <c r="K54" i="41"/>
  <c r="L54" i="41" s="1"/>
  <c r="K62" i="41"/>
  <c r="L62" i="41" s="1"/>
  <c r="K50" i="41"/>
  <c r="L50" i="41" s="1"/>
  <c r="K33" i="41"/>
  <c r="L33" i="41" s="1"/>
  <c r="K31" i="41"/>
  <c r="L31" i="41" s="1"/>
  <c r="K58" i="41"/>
  <c r="L58" i="41" s="1"/>
  <c r="K41" i="41"/>
  <c r="L41" i="41" s="1"/>
  <c r="K25" i="41"/>
  <c r="K39" i="41"/>
  <c r="L39" i="41" s="1"/>
  <c r="K66" i="41"/>
  <c r="L66" i="41" s="1"/>
  <c r="K49" i="41"/>
  <c r="L49" i="41" s="1"/>
  <c r="K28" i="41"/>
  <c r="L28" i="41" s="1"/>
  <c r="K47" i="41"/>
  <c r="L47" i="41" s="1"/>
  <c r="K74" i="41"/>
  <c r="L74" i="41" s="1"/>
  <c r="K57" i="41"/>
  <c r="L57" i="41" s="1"/>
  <c r="K36" i="41"/>
  <c r="L36" i="41" s="1"/>
  <c r="K55" i="41"/>
  <c r="L55" i="41" s="1"/>
  <c r="K37" i="41"/>
  <c r="L37" i="41" s="1"/>
  <c r="J5" i="41"/>
  <c r="K44" i="41"/>
  <c r="L44" i="41" s="1"/>
  <c r="K63" i="41"/>
  <c r="L63" i="41" s="1"/>
  <c r="K53" i="41"/>
  <c r="L53" i="41" s="1"/>
  <c r="K52" i="41"/>
  <c r="L52" i="41" s="1"/>
  <c r="K71" i="41"/>
  <c r="L71" i="41" s="1"/>
  <c r="K73" i="41"/>
  <c r="L73" i="41" s="1"/>
  <c r="K60" i="41"/>
  <c r="L60" i="41" s="1"/>
  <c r="K69" i="41"/>
  <c r="L69" i="41" s="1"/>
  <c r="K51" i="41"/>
  <c r="L51" i="41" s="1"/>
  <c r="J7" i="19"/>
  <c r="K44" i="19"/>
  <c r="L44" i="19" s="1"/>
  <c r="K64" i="19"/>
  <c r="L64" i="19" s="1"/>
  <c r="K66" i="19"/>
  <c r="L66" i="19" s="1"/>
  <c r="K58" i="19"/>
  <c r="L58" i="19" s="1"/>
  <c r="K36" i="19"/>
  <c r="L36" i="19" s="1"/>
  <c r="E29" i="19"/>
  <c r="K24" i="19"/>
  <c r="L24" i="19" s="1"/>
  <c r="K26" i="19"/>
  <c r="L26" i="19" s="1"/>
  <c r="K65" i="19"/>
  <c r="L65" i="19" s="1"/>
  <c r="K42" i="19"/>
  <c r="L42" i="19" s="1"/>
  <c r="K30" i="19"/>
  <c r="L30" i="19" s="1"/>
  <c r="K41" i="19"/>
  <c r="L41" i="19" s="1"/>
  <c r="K45" i="19"/>
  <c r="L45" i="19" s="1"/>
  <c r="K33" i="19"/>
  <c r="L33" i="19" s="1"/>
  <c r="K25" i="19"/>
  <c r="L25" i="19" s="1"/>
  <c r="K61" i="19"/>
  <c r="L61" i="19" s="1"/>
  <c r="K28" i="19"/>
  <c r="L28" i="19" s="1"/>
  <c r="K48" i="19"/>
  <c r="L48" i="19" s="1"/>
  <c r="E31" i="19"/>
  <c r="K49" i="19"/>
  <c r="L49" i="19" s="1"/>
  <c r="K71" i="19"/>
  <c r="L71" i="19" s="1"/>
  <c r="K55" i="19"/>
  <c r="L55" i="19" s="1"/>
  <c r="K35" i="19"/>
  <c r="L35" i="19" s="1"/>
  <c r="K63" i="19"/>
  <c r="L63" i="19" s="1"/>
  <c r="K22" i="19"/>
  <c r="K37" i="19"/>
  <c r="L37" i="19" s="1"/>
  <c r="K27" i="19"/>
  <c r="L27" i="19" s="1"/>
  <c r="K29" i="19"/>
  <c r="L29" i="19" s="1"/>
  <c r="K54" i="19"/>
  <c r="L54" i="19" s="1"/>
  <c r="K62" i="19"/>
  <c r="L62" i="19" s="1"/>
  <c r="K56" i="19"/>
  <c r="L56" i="19" s="1"/>
  <c r="E30" i="19"/>
  <c r="K34" i="19"/>
  <c r="L34" i="19" s="1"/>
  <c r="K47" i="19"/>
  <c r="L47" i="19" s="1"/>
  <c r="K39" i="19"/>
  <c r="L39" i="19" s="1"/>
  <c r="K43" i="19"/>
  <c r="L43" i="19" s="1"/>
  <c r="K70" i="19"/>
  <c r="L70" i="19" s="1"/>
  <c r="K23" i="19"/>
  <c r="L23" i="19" s="1"/>
  <c r="K38" i="19"/>
  <c r="L38" i="19" s="1"/>
  <c r="K57" i="19"/>
  <c r="L57" i="19" s="1"/>
  <c r="K50" i="19"/>
  <c r="L50" i="19" s="1"/>
  <c r="K67" i="19"/>
  <c r="L67" i="19" s="1"/>
  <c r="K32" i="19"/>
  <c r="L32" i="19" s="1"/>
  <c r="K51" i="19"/>
  <c r="L51" i="19" s="1"/>
  <c r="K59" i="19"/>
  <c r="L59" i="19" s="1"/>
  <c r="K40" i="19"/>
  <c r="L40" i="19" s="1"/>
  <c r="K31" i="19"/>
  <c r="L31" i="19" s="1"/>
  <c r="K69" i="19"/>
  <c r="L69" i="19" s="1"/>
  <c r="K60" i="19"/>
  <c r="L60" i="19" s="1"/>
  <c r="K46" i="19"/>
  <c r="L46" i="19" s="1"/>
  <c r="K52" i="19"/>
  <c r="L52" i="19" s="1"/>
  <c r="K53" i="19"/>
  <c r="L53" i="19" s="1"/>
  <c r="K68" i="19"/>
  <c r="L68" i="19" s="1"/>
  <c r="L126" i="66" l="1"/>
  <c r="M126" i="66" s="1"/>
  <c r="L129" i="66"/>
  <c r="M129" i="66" s="1"/>
  <c r="L128" i="66"/>
  <c r="M128" i="66" s="1"/>
  <c r="L131" i="66"/>
  <c r="M131" i="66" s="1"/>
  <c r="L130" i="66"/>
  <c r="M130" i="66" s="1"/>
  <c r="L127" i="66"/>
  <c r="M127" i="66" s="1"/>
  <c r="L132" i="66"/>
  <c r="M132" i="66" s="1"/>
  <c r="M138" i="67"/>
  <c r="M136" i="67"/>
  <c r="F18" i="67" s="1"/>
  <c r="CK10" i="66"/>
  <c r="BU10" i="66"/>
  <c r="BE10" i="66"/>
  <c r="CH10" i="66"/>
  <c r="BR10" i="66"/>
  <c r="BB10" i="66"/>
  <c r="BW10" i="66"/>
  <c r="BD10" i="66"/>
  <c r="CN10" i="66"/>
  <c r="BV10" i="66"/>
  <c r="BC10" i="66"/>
  <c r="CM10" i="66"/>
  <c r="BT10" i="66"/>
  <c r="BA10" i="66"/>
  <c r="CL10" i="66"/>
  <c r="BS10" i="66"/>
  <c r="AZ10" i="66"/>
  <c r="CA10" i="66"/>
  <c r="AY10" i="66"/>
  <c r="AW10" i="66"/>
  <c r="BZ10" i="66"/>
  <c r="AX10" i="66"/>
  <c r="BY10" i="66"/>
  <c r="AQ10" i="66"/>
  <c r="BX10" i="66"/>
  <c r="AV10" i="66"/>
  <c r="BQ10" i="66"/>
  <c r="AU10" i="66"/>
  <c r="BO10" i="66"/>
  <c r="BP10" i="66"/>
  <c r="AT10" i="66"/>
  <c r="AS10" i="66"/>
  <c r="BN10" i="66"/>
  <c r="AR10" i="66"/>
  <c r="CJ10" i="66"/>
  <c r="BM10" i="66"/>
  <c r="CI10" i="66"/>
  <c r="BL10" i="66"/>
  <c r="CG10" i="66"/>
  <c r="BK10" i="66"/>
  <c r="CF10" i="66"/>
  <c r="BJ10" i="66"/>
  <c r="CE10" i="66"/>
  <c r="BI10" i="66"/>
  <c r="CD10" i="66"/>
  <c r="BH10" i="66"/>
  <c r="CC10" i="66"/>
  <c r="BG10" i="66"/>
  <c r="CB10" i="66"/>
  <c r="BF10" i="66"/>
  <c r="CJ11" i="66"/>
  <c r="BT11" i="66"/>
  <c r="BD11" i="66"/>
  <c r="CG11" i="66"/>
  <c r="BQ11" i="66"/>
  <c r="BA11" i="66"/>
  <c r="CB11" i="66"/>
  <c r="BJ11" i="66"/>
  <c r="AR11" i="66"/>
  <c r="CA11" i="66"/>
  <c r="BI11" i="66"/>
  <c r="BZ11" i="66"/>
  <c r="BH11" i="66"/>
  <c r="BY11" i="66"/>
  <c r="BG11" i="66"/>
  <c r="BX11" i="66"/>
  <c r="AZ11" i="66"/>
  <c r="BV11" i="66"/>
  <c r="AW11" i="66"/>
  <c r="BW11" i="66"/>
  <c r="AY11" i="66"/>
  <c r="BU11" i="66"/>
  <c r="AX11" i="66"/>
  <c r="AT11" i="66"/>
  <c r="AQ11" i="66"/>
  <c r="BP11" i="66"/>
  <c r="BS11" i="66"/>
  <c r="AV11" i="66"/>
  <c r="BR11" i="66"/>
  <c r="AU11" i="66"/>
  <c r="CN11" i="66"/>
  <c r="AS11" i="66"/>
  <c r="CM11" i="66"/>
  <c r="BO11" i="66"/>
  <c r="CL11" i="66"/>
  <c r="BN11" i="66"/>
  <c r="CK11" i="66"/>
  <c r="BM11" i="66"/>
  <c r="CI11" i="66"/>
  <c r="BL11" i="66"/>
  <c r="CH11" i="66"/>
  <c r="BK11" i="66"/>
  <c r="CF11" i="66"/>
  <c r="BF11" i="66"/>
  <c r="CE11" i="66"/>
  <c r="BE11" i="66"/>
  <c r="CD11" i="66"/>
  <c r="BC11" i="66"/>
  <c r="CC11" i="66"/>
  <c r="BB11" i="66"/>
  <c r="M22" i="66"/>
  <c r="N22" i="66" s="1"/>
  <c r="W23" i="66" s="1"/>
  <c r="M17" i="66"/>
  <c r="N17" i="66" s="1"/>
  <c r="W18" i="66" s="1"/>
  <c r="M19" i="66"/>
  <c r="N19" i="66" s="1"/>
  <c r="W20" i="66" s="1"/>
  <c r="M21" i="66"/>
  <c r="N21" i="66" s="1"/>
  <c r="W22" i="66" s="1"/>
  <c r="M12" i="66"/>
  <c r="N12" i="66" s="1"/>
  <c r="W13" i="66" s="1"/>
  <c r="M13" i="66"/>
  <c r="N13" i="66" s="1"/>
  <c r="W14" i="66" s="1"/>
  <c r="M14" i="66"/>
  <c r="N14" i="66" s="1"/>
  <c r="W15" i="66" s="1"/>
  <c r="M15" i="66"/>
  <c r="N15" i="66" s="1"/>
  <c r="W16" i="66" s="1"/>
  <c r="M18" i="66"/>
  <c r="N18" i="66" s="1"/>
  <c r="W19" i="66" s="1"/>
  <c r="M20" i="66"/>
  <c r="N20" i="66" s="1"/>
  <c r="W21" i="66" s="1"/>
  <c r="M16" i="66"/>
  <c r="N16" i="66" s="1"/>
  <c r="W17" i="66" s="1"/>
  <c r="M11" i="66"/>
  <c r="C36" i="14"/>
  <c r="C110" i="14"/>
  <c r="C161" i="14" s="1"/>
  <c r="L138" i="59"/>
  <c r="L136" i="59"/>
  <c r="M84" i="59"/>
  <c r="L106" i="66"/>
  <c r="M106" i="66" s="1"/>
  <c r="L124" i="66"/>
  <c r="M124" i="66" s="1"/>
  <c r="L93" i="66"/>
  <c r="M93" i="66" s="1"/>
  <c r="L122" i="66"/>
  <c r="M122" i="66" s="1"/>
  <c r="L85" i="66"/>
  <c r="M85" i="66" s="1"/>
  <c r="L98" i="66"/>
  <c r="M98" i="66" s="1"/>
  <c r="L86" i="66"/>
  <c r="M86" i="66" s="1"/>
  <c r="L113" i="66"/>
  <c r="M113" i="66" s="1"/>
  <c r="L107" i="66"/>
  <c r="M107" i="66" s="1"/>
  <c r="L99" i="66"/>
  <c r="M99" i="66" s="1"/>
  <c r="L101" i="66"/>
  <c r="M101" i="66" s="1"/>
  <c r="L92" i="66"/>
  <c r="M92" i="66" s="1"/>
  <c r="L108" i="66"/>
  <c r="M108" i="66" s="1"/>
  <c r="L119" i="66"/>
  <c r="M119" i="66" s="1"/>
  <c r="L90" i="66"/>
  <c r="M90" i="66" s="1"/>
  <c r="L118" i="66"/>
  <c r="M118" i="66" s="1"/>
  <c r="L95" i="66"/>
  <c r="M95" i="66" s="1"/>
  <c r="L103" i="66"/>
  <c r="M103" i="66" s="1"/>
  <c r="L104" i="66"/>
  <c r="M104" i="66" s="1"/>
  <c r="L100" i="66"/>
  <c r="M100" i="66" s="1"/>
  <c r="L91" i="66"/>
  <c r="M91" i="66" s="1"/>
  <c r="L111" i="66"/>
  <c r="M111" i="66" s="1"/>
  <c r="L117" i="66"/>
  <c r="M117" i="66" s="1"/>
  <c r="L84" i="66"/>
  <c r="L102" i="66"/>
  <c r="M102" i="66" s="1"/>
  <c r="L120" i="66"/>
  <c r="M120" i="66" s="1"/>
  <c r="L94" i="66"/>
  <c r="M94" i="66" s="1"/>
  <c r="L109" i="66"/>
  <c r="M109" i="66" s="1"/>
  <c r="L114" i="66"/>
  <c r="M114" i="66" s="1"/>
  <c r="L116" i="66"/>
  <c r="M116" i="66" s="1"/>
  <c r="L105" i="66"/>
  <c r="M105" i="66" s="1"/>
  <c r="L112" i="66"/>
  <c r="M112" i="66" s="1"/>
  <c r="L96" i="66"/>
  <c r="M96" i="66" s="1"/>
  <c r="L121" i="66"/>
  <c r="M121" i="66" s="1"/>
  <c r="L125" i="66"/>
  <c r="M125" i="66" s="1"/>
  <c r="L87" i="66"/>
  <c r="M87" i="66" s="1"/>
  <c r="L123" i="66"/>
  <c r="M123" i="66" s="1"/>
  <c r="L97" i="66"/>
  <c r="M97" i="66" s="1"/>
  <c r="L115" i="66"/>
  <c r="M115" i="66" s="1"/>
  <c r="L110" i="66"/>
  <c r="M110" i="66" s="1"/>
  <c r="L88" i="66"/>
  <c r="M88" i="66" s="1"/>
  <c r="L89" i="66"/>
  <c r="M89" i="66" s="1"/>
  <c r="CP55" i="14"/>
  <c r="CV55" i="14" s="1"/>
  <c r="CU55" i="14"/>
  <c r="CQ55" i="14"/>
  <c r="CW55" i="14" s="1"/>
  <c r="CN57" i="14"/>
  <c r="CO56" i="14"/>
  <c r="CR56" i="14"/>
  <c r="AS9" i="41"/>
  <c r="AS23" i="41" s="1"/>
  <c r="AQ23" i="41"/>
  <c r="K76" i="34"/>
  <c r="K74" i="34"/>
  <c r="L25" i="41"/>
  <c r="K77" i="41"/>
  <c r="K79" i="41"/>
  <c r="L76" i="34"/>
  <c r="L74" i="34"/>
  <c r="F12" i="34" s="1"/>
  <c r="K76" i="19"/>
  <c r="L22" i="19"/>
  <c r="K74" i="19"/>
  <c r="F21" i="67" l="1"/>
  <c r="F22" i="67"/>
  <c r="F20" i="67"/>
  <c r="F19" i="67"/>
  <c r="C37" i="14"/>
  <c r="C111" i="14"/>
  <c r="C162" i="14" s="1"/>
  <c r="M136" i="59"/>
  <c r="F18" i="59" s="1"/>
  <c r="M138" i="59"/>
  <c r="L138" i="66"/>
  <c r="L136" i="66"/>
  <c r="M84" i="66"/>
  <c r="AP4" i="66"/>
  <c r="CN58" i="14"/>
  <c r="CO57" i="14"/>
  <c r="CR57" i="14"/>
  <c r="CP56" i="14"/>
  <c r="CV56" i="14" s="1"/>
  <c r="CU56" i="14"/>
  <c r="CQ56" i="14"/>
  <c r="CW56" i="14" s="1"/>
  <c r="F16" i="34"/>
  <c r="F15" i="34"/>
  <c r="L79" i="41"/>
  <c r="L77" i="41"/>
  <c r="F12" i="41" s="1"/>
  <c r="L76" i="19"/>
  <c r="L74" i="19"/>
  <c r="F12" i="19" s="1"/>
  <c r="F13" i="34"/>
  <c r="F14" i="34"/>
  <c r="CG4" i="66" l="1"/>
  <c r="BQ4" i="66"/>
  <c r="BA4" i="66"/>
  <c r="CE4" i="66"/>
  <c r="CF4" i="66"/>
  <c r="BP4" i="66"/>
  <c r="AZ4" i="66"/>
  <c r="CI4" i="66"/>
  <c r="BN4" i="66"/>
  <c r="AV4" i="66"/>
  <c r="BL4" i="66"/>
  <c r="CC4" i="66"/>
  <c r="CB4" i="66"/>
  <c r="BY4" i="66"/>
  <c r="BV4" i="66"/>
  <c r="BC4" i="66"/>
  <c r="CH4" i="66"/>
  <c r="BM4" i="66"/>
  <c r="AU4" i="66"/>
  <c r="CD4" i="66"/>
  <c r="AT4" i="66"/>
  <c r="BK4" i="66"/>
  <c r="BE4" i="66"/>
  <c r="BD4" i="66"/>
  <c r="BU4" i="66"/>
  <c r="AS4" i="66"/>
  <c r="AR4" i="66"/>
  <c r="BH4" i="66"/>
  <c r="BG4" i="66"/>
  <c r="BJ4" i="66"/>
  <c r="CN4" i="66"/>
  <c r="AY4" i="66"/>
  <c r="CA4" i="66"/>
  <c r="BI4" i="66"/>
  <c r="BF4" i="66"/>
  <c r="BZ4" i="66"/>
  <c r="BT4" i="66"/>
  <c r="BW4" i="66"/>
  <c r="BX4" i="66"/>
  <c r="BB4" i="66"/>
  <c r="CM4" i="66"/>
  <c r="CL4" i="66"/>
  <c r="BS4" i="66"/>
  <c r="CK4" i="66"/>
  <c r="BR4" i="66"/>
  <c r="AX4" i="66"/>
  <c r="AQ4" i="66"/>
  <c r="CJ4" i="66"/>
  <c r="BO4" i="66"/>
  <c r="AW4" i="66"/>
  <c r="C38" i="14"/>
  <c r="C112" i="14"/>
  <c r="C163" i="14" s="1"/>
  <c r="F20" i="59"/>
  <c r="F22" i="59"/>
  <c r="F21" i="59"/>
  <c r="F19" i="59"/>
  <c r="M138" i="66"/>
  <c r="M136" i="66"/>
  <c r="F18" i="66" s="1"/>
  <c r="S1" i="66" s="1"/>
  <c r="CP57" i="14"/>
  <c r="CV57" i="14" s="1"/>
  <c r="CU57" i="14"/>
  <c r="CQ57" i="14"/>
  <c r="CW57" i="14" s="1"/>
  <c r="CN59" i="14"/>
  <c r="CO58" i="14"/>
  <c r="CR58" i="14"/>
  <c r="F16" i="41"/>
  <c r="F15" i="41"/>
  <c r="F16" i="19"/>
  <c r="F15" i="19"/>
  <c r="F14" i="41"/>
  <c r="F13" i="41"/>
  <c r="I5" i="34"/>
  <c r="K5" i="34"/>
  <c r="F14" i="19"/>
  <c r="F13" i="19"/>
  <c r="I4" i="34"/>
  <c r="K4" i="34"/>
  <c r="AQ54" i="66" l="1"/>
  <c r="AQ55" i="66"/>
  <c r="C39" i="14"/>
  <c r="C113" i="14"/>
  <c r="C164" i="14" s="1"/>
  <c r="F21" i="66"/>
  <c r="F22" i="66"/>
  <c r="F19" i="66"/>
  <c r="F20" i="66"/>
  <c r="CN60" i="14"/>
  <c r="CO59" i="14"/>
  <c r="CR59" i="14"/>
  <c r="CP58" i="14"/>
  <c r="CV58" i="14" s="1"/>
  <c r="CU58" i="14"/>
  <c r="CQ58" i="14"/>
  <c r="CW58" i="14" s="1"/>
  <c r="I4" i="41"/>
  <c r="K4" i="41"/>
  <c r="I5" i="41"/>
  <c r="K5" i="41"/>
  <c r="K6" i="19"/>
  <c r="I6" i="19"/>
  <c r="K7" i="19"/>
  <c r="I7" i="19"/>
  <c r="C40" i="14" l="1"/>
  <c r="C114" i="14"/>
  <c r="C165" i="14" s="1"/>
  <c r="CP59" i="14"/>
  <c r="CV59" i="14" s="1"/>
  <c r="CU59" i="14"/>
  <c r="CQ59" i="14"/>
  <c r="CW59" i="14" s="1"/>
  <c r="CN61" i="14"/>
  <c r="CO60" i="14"/>
  <c r="CR60" i="14"/>
  <c r="C41" i="14" l="1"/>
  <c r="C115" i="14"/>
  <c r="C166" i="14" s="1"/>
  <c r="CP60" i="14"/>
  <c r="CV60" i="14" s="1"/>
  <c r="CU60" i="14"/>
  <c r="CQ60" i="14"/>
  <c r="CW60" i="14" s="1"/>
  <c r="CN62" i="14"/>
  <c r="CO61" i="14"/>
  <c r="CR61" i="14"/>
  <c r="C42" i="14" l="1"/>
  <c r="C116" i="14"/>
  <c r="C167" i="14" s="1"/>
  <c r="CP61" i="14"/>
  <c r="CV61" i="14" s="1"/>
  <c r="CU61" i="14"/>
  <c r="CQ61" i="14"/>
  <c r="CW61" i="14" s="1"/>
  <c r="CN63" i="14"/>
  <c r="CO62" i="14"/>
  <c r="CR62" i="14"/>
  <c r="CT48" i="14"/>
  <c r="CU47" i="14"/>
  <c r="C43" i="14" l="1"/>
  <c r="C117" i="14"/>
  <c r="C168" i="14" s="1"/>
  <c r="CQ62" i="14"/>
  <c r="CW62" i="14" s="1"/>
  <c r="CU62" i="14"/>
  <c r="CP62" i="14"/>
  <c r="CV62" i="14" s="1"/>
  <c r="CN64" i="14"/>
  <c r="CO63" i="14"/>
  <c r="CR63" i="14"/>
  <c r="CV47" i="14"/>
  <c r="CT49" i="14"/>
  <c r="CU48" i="14"/>
  <c r="CW47" i="14"/>
  <c r="C44" i="14" l="1"/>
  <c r="C118" i="14"/>
  <c r="C169" i="14" s="1"/>
  <c r="CP63" i="14"/>
  <c r="CV63" i="14" s="1"/>
  <c r="CU63" i="14"/>
  <c r="CQ63" i="14"/>
  <c r="CW63" i="14" s="1"/>
  <c r="CN65" i="14"/>
  <c r="CO64" i="14"/>
  <c r="CR64" i="14"/>
  <c r="CV48" i="14"/>
  <c r="CT50" i="14"/>
  <c r="CU49" i="14"/>
  <c r="CW48" i="14"/>
  <c r="C45" i="14" l="1"/>
  <c r="C119" i="14"/>
  <c r="C170" i="14" s="1"/>
  <c r="CP64" i="14"/>
  <c r="CV64" i="14" s="1"/>
  <c r="CU64" i="14"/>
  <c r="CQ64" i="14"/>
  <c r="CW64" i="14" s="1"/>
  <c r="CO65" i="14"/>
  <c r="CR65" i="14"/>
  <c r="CW49" i="14"/>
  <c r="CV49" i="14"/>
  <c r="CT51" i="14"/>
  <c r="CU50" i="14"/>
  <c r="C46" i="14" l="1"/>
  <c r="C120" i="14"/>
  <c r="C171" i="14" s="1"/>
  <c r="CP65" i="14"/>
  <c r="CV65" i="14" s="1"/>
  <c r="CU65" i="14"/>
  <c r="CQ65" i="14"/>
  <c r="CW65" i="14" s="1"/>
  <c r="CW50" i="14"/>
  <c r="CV50" i="14"/>
  <c r="CT52" i="14"/>
  <c r="CT55" i="14" s="1"/>
  <c r="CT56" i="14" s="1"/>
  <c r="CT57" i="14" s="1"/>
  <c r="CT58" i="14" s="1"/>
  <c r="CT59" i="14" s="1"/>
  <c r="CT60" i="14" s="1"/>
  <c r="CT61" i="14" s="1"/>
  <c r="CT62" i="14" s="1"/>
  <c r="CT63" i="14" s="1"/>
  <c r="CT64" i="14" s="1"/>
  <c r="CT65" i="14" s="1"/>
  <c r="CU51" i="14"/>
  <c r="C47" i="14" l="1"/>
  <c r="C121" i="14"/>
  <c r="C172" i="14" s="1"/>
  <c r="CW51" i="14"/>
  <c r="CV51" i="14"/>
  <c r="CU52" i="14"/>
  <c r="C48" i="14" l="1"/>
  <c r="C122" i="14"/>
  <c r="C173" i="14" s="1"/>
  <c r="CV52" i="14"/>
  <c r="CW52" i="14"/>
  <c r="C49" i="14" l="1"/>
  <c r="C123" i="14"/>
  <c r="C174" i="14" s="1"/>
  <c r="CR5" i="14"/>
  <c r="CT5" i="14"/>
  <c r="CO5" i="14"/>
  <c r="CU5" i="14" s="1"/>
  <c r="C50" i="14" l="1"/>
  <c r="C124" i="14"/>
  <c r="C175" i="14" s="1"/>
  <c r="CO7" i="14"/>
  <c r="CR7" i="14"/>
  <c r="CT7" i="14"/>
  <c r="CO6" i="14"/>
  <c r="CT6" i="14"/>
  <c r="CP5" i="14"/>
  <c r="CV5" i="14" s="1"/>
  <c r="CR6" i="14"/>
  <c r="CQ5" i="14"/>
  <c r="CW5" i="14" s="1"/>
  <c r="C51" i="14" l="1"/>
  <c r="C125" i="14"/>
  <c r="C176" i="14" s="1"/>
  <c r="CU6" i="14"/>
  <c r="CQ6" i="14"/>
  <c r="CW6" i="14" s="1"/>
  <c r="CP6" i="14"/>
  <c r="CV6" i="14" s="1"/>
  <c r="CO8" i="14"/>
  <c r="CR8" i="14"/>
  <c r="CT8" i="14"/>
  <c r="CQ7" i="14"/>
  <c r="CW7" i="14" s="1"/>
  <c r="CU7" i="14"/>
  <c r="CP7" i="14"/>
  <c r="CV7" i="14" s="1"/>
  <c r="C52" i="14" l="1"/>
  <c r="C126" i="14"/>
  <c r="C177" i="14" s="1"/>
  <c r="CO9" i="14"/>
  <c r="CR9" i="14"/>
  <c r="CT9" i="14"/>
  <c r="CQ8" i="14"/>
  <c r="CW8" i="14" s="1"/>
  <c r="CU8" i="14"/>
  <c r="CP8" i="14"/>
  <c r="CV8" i="14" s="1"/>
  <c r="C53" i="14" l="1"/>
  <c r="C127" i="14"/>
  <c r="C178" i="14" s="1"/>
  <c r="CT10" i="14"/>
  <c r="CR10" i="14"/>
  <c r="CO10" i="14"/>
  <c r="CU9" i="14"/>
  <c r="CQ9" i="14"/>
  <c r="CW9" i="14" s="1"/>
  <c r="CP9" i="14"/>
  <c r="CV9" i="14" s="1"/>
  <c r="C54" i="14" l="1"/>
  <c r="C129" i="14" s="1"/>
  <c r="C180" i="14" s="1"/>
  <c r="C128" i="14"/>
  <c r="C179" i="14" s="1"/>
  <c r="CT11" i="14"/>
  <c r="CP10" i="14"/>
  <c r="CV10" i="14" s="1"/>
  <c r="CU10" i="14"/>
  <c r="CQ10" i="14"/>
  <c r="CW10" i="14" s="1"/>
  <c r="CT12" i="14" l="1"/>
  <c r="CU11" i="14"/>
  <c r="CV11" i="14"/>
  <c r="CW11" i="14"/>
  <c r="CV12" i="14" l="1"/>
  <c r="CW12" i="14"/>
  <c r="CU12" i="14"/>
  <c r="CT13" i="14"/>
  <c r="CU13" i="14" l="1"/>
  <c r="CV13" i="14"/>
  <c r="CW13" i="14"/>
  <c r="CT14" i="14"/>
  <c r="CV14" i="14" l="1"/>
  <c r="CU14" i="14"/>
  <c r="CW14" i="14"/>
  <c r="CT15" i="14"/>
  <c r="CU15" i="14" l="1"/>
  <c r="CV15" i="14"/>
  <c r="CW15" i="14"/>
  <c r="CT16" i="14"/>
  <c r="CV16" i="14" l="1"/>
  <c r="CW16" i="14"/>
  <c r="CU16" i="14"/>
  <c r="CT17" i="14"/>
  <c r="CU17" i="14" l="1"/>
  <c r="CV17" i="14"/>
  <c r="CW17" i="14"/>
  <c r="CT18" i="14"/>
  <c r="CU18" i="14" l="1"/>
  <c r="CW18" i="14"/>
  <c r="CV18" i="14"/>
  <c r="CT19" i="14"/>
  <c r="CT20" i="14" l="1"/>
  <c r="CV19" i="14"/>
  <c r="CW19" i="14"/>
  <c r="CU19" i="14"/>
  <c r="CW20" i="14" l="1"/>
  <c r="CU20" i="14"/>
  <c r="CV20" i="14"/>
  <c r="CT21" i="14"/>
  <c r="CT22" i="14" l="1"/>
  <c r="CW21" i="14"/>
  <c r="CU21" i="14"/>
  <c r="CV21" i="14"/>
  <c r="CV22" i="14" l="1"/>
  <c r="CW22" i="14"/>
  <c r="CU22" i="14"/>
  <c r="CT23" i="14"/>
  <c r="CT24" i="14" l="1"/>
  <c r="CW23" i="14"/>
  <c r="CU23" i="14"/>
  <c r="CV23" i="14"/>
  <c r="CU24" i="14" l="1"/>
  <c r="CW24" i="14"/>
  <c r="CV24" i="14"/>
  <c r="CT25" i="14"/>
  <c r="CW25" i="14" l="1"/>
  <c r="CV25" i="14"/>
  <c r="CU25" i="14"/>
  <c r="CT26" i="14"/>
  <c r="CT27" i="14" l="1"/>
  <c r="CV26" i="14"/>
  <c r="CW26" i="14"/>
  <c r="CU26" i="14"/>
  <c r="CV27" i="14" l="1"/>
  <c r="CU27" i="14"/>
  <c r="CW27" i="14"/>
  <c r="CT28" i="14"/>
  <c r="CW28" i="14" l="1"/>
  <c r="CU28" i="14"/>
  <c r="CV28" i="14"/>
  <c r="CT29" i="14"/>
  <c r="CT30" i="14" l="1"/>
  <c r="CU29" i="14"/>
  <c r="CV29" i="14"/>
  <c r="CW29" i="14"/>
  <c r="CT31" i="14" l="1"/>
  <c r="CU30" i="14"/>
  <c r="CV30" i="14"/>
  <c r="CW30" i="14"/>
  <c r="CT32" i="14" l="1"/>
  <c r="CW31" i="14"/>
  <c r="CU31" i="14"/>
  <c r="CV31" i="14"/>
  <c r="CV32" i="14" l="1"/>
  <c r="CU32" i="14"/>
  <c r="CW32" i="14"/>
  <c r="CT33" i="14"/>
  <c r="CT34" i="14" l="1"/>
  <c r="CU33" i="14"/>
  <c r="CW33" i="14"/>
  <c r="CV33" i="14"/>
  <c r="CW34" i="14" l="1"/>
  <c r="CV34" i="14"/>
  <c r="CU34" i="14"/>
  <c r="CT35" i="14"/>
  <c r="CV35" i="14" l="1"/>
  <c r="CW35" i="14"/>
  <c r="CU35" i="14"/>
  <c r="CT36" i="14"/>
  <c r="CT37" i="14" l="1"/>
  <c r="CV36" i="14"/>
  <c r="CW36" i="14"/>
  <c r="CU36" i="14"/>
  <c r="CT38" i="14" l="1"/>
  <c r="CV37" i="14"/>
  <c r="CU37" i="14"/>
  <c r="CW37" i="14"/>
  <c r="CT39" i="14" l="1"/>
  <c r="CU38" i="14"/>
  <c r="CW38" i="14"/>
  <c r="CV38" i="14"/>
  <c r="CT40" i="14" l="1"/>
  <c r="CU39" i="14"/>
  <c r="CV39" i="14"/>
  <c r="CW39" i="14"/>
  <c r="CT41" i="14" l="1"/>
  <c r="CU40" i="14"/>
  <c r="CV40" i="14"/>
  <c r="CW40" i="14"/>
  <c r="CT42" i="14" l="1"/>
  <c r="CV41" i="14"/>
  <c r="CU41" i="14"/>
  <c r="CW41" i="14"/>
  <c r="CU42" i="14" l="1"/>
  <c r="CW42" i="14"/>
  <c r="CV42" i="14"/>
  <c r="CT43" i="14"/>
  <c r="CU43" i="14" l="1"/>
  <c r="CW43" i="14"/>
  <c r="CV43" i="14"/>
  <c r="CT44" i="14"/>
  <c r="CT45" i="14" l="1"/>
  <c r="CU44" i="14"/>
  <c r="CV44" i="14"/>
  <c r="CW44" i="14"/>
  <c r="CU45" i="14" l="1"/>
  <c r="CV45" i="14"/>
  <c r="CW45" i="14"/>
  <c r="CT46" i="14"/>
  <c r="CU46" i="14" l="1"/>
  <c r="CW46" i="14"/>
  <c r="CV46" i="14"/>
  <c r="J94" i="14"/>
  <c r="G5" i="14" l="1"/>
  <c r="F57" i="14" l="1"/>
  <c r="F56" i="14"/>
  <c r="D89" i="59"/>
  <c r="D90" i="66"/>
  <c r="D28" i="19"/>
  <c r="D89" i="67" s="1"/>
  <c r="T14" i="43"/>
  <c r="D31" i="41"/>
  <c r="E31" i="41" s="1"/>
  <c r="D28" i="34"/>
  <c r="E28" i="34" s="1"/>
  <c r="G11" i="14"/>
  <c r="D25" i="21"/>
  <c r="E25" i="21" s="1"/>
  <c r="D83" i="59"/>
  <c r="T8" i="43"/>
  <c r="D25" i="41"/>
  <c r="D22" i="34"/>
  <c r="F58" i="14"/>
  <c r="D19" i="21"/>
  <c r="D22" i="19"/>
  <c r="D83" i="67" s="1"/>
  <c r="D88" i="66"/>
  <c r="D87" i="59"/>
  <c r="T12" i="43"/>
  <c r="D29" i="41"/>
  <c r="E29" i="41" s="1"/>
  <c r="D26" i="19"/>
  <c r="D87" i="67" s="1"/>
  <c r="D26" i="34"/>
  <c r="E26" i="34" s="1"/>
  <c r="G9" i="14"/>
  <c r="D23" i="21"/>
  <c r="E23" i="21" s="1"/>
  <c r="D86" i="59"/>
  <c r="D87" i="66"/>
  <c r="T11" i="43"/>
  <c r="D28" i="41"/>
  <c r="E28" i="41" s="1"/>
  <c r="D25" i="19"/>
  <c r="D86" i="67" s="1"/>
  <c r="D25" i="34"/>
  <c r="E25" i="34" s="1"/>
  <c r="G8" i="14"/>
  <c r="D22" i="21"/>
  <c r="E22" i="21" s="1"/>
  <c r="D89" i="66"/>
  <c r="D88" i="59"/>
  <c r="T13" i="43"/>
  <c r="D30" i="41"/>
  <c r="E30" i="41" s="1"/>
  <c r="D27" i="19"/>
  <c r="D88" i="67" s="1"/>
  <c r="D27" i="34"/>
  <c r="E27" i="34" s="1"/>
  <c r="G10" i="14"/>
  <c r="D24" i="21"/>
  <c r="E24" i="21" s="1"/>
  <c r="D85" i="66"/>
  <c r="D84" i="59"/>
  <c r="D23" i="19"/>
  <c r="D84" i="67" s="1"/>
  <c r="T9" i="43"/>
  <c r="D26" i="41"/>
  <c r="E26" i="41" s="1"/>
  <c r="D23" i="34"/>
  <c r="E23" i="34" s="1"/>
  <c r="D20" i="21"/>
  <c r="E20" i="21" s="1"/>
  <c r="G6" i="14"/>
  <c r="D84" i="66"/>
  <c r="D86" i="66"/>
  <c r="D85" i="59"/>
  <c r="D24" i="19"/>
  <c r="D85" i="67" s="1"/>
  <c r="T10" i="43"/>
  <c r="D27" i="41"/>
  <c r="E27" i="41" s="1"/>
  <c r="D24" i="34"/>
  <c r="E24" i="34" s="1"/>
  <c r="D21" i="21"/>
  <c r="E21" i="21" s="1"/>
  <c r="G7" i="14"/>
  <c r="F13" i="67" l="1"/>
  <c r="F14" i="67" s="1"/>
  <c r="F12" i="67"/>
  <c r="F15" i="67" s="1"/>
  <c r="F13" i="66"/>
  <c r="F14" i="66" s="1"/>
  <c r="F12" i="66"/>
  <c r="H8" i="21"/>
  <c r="H9" i="21" s="1"/>
  <c r="H7" i="21"/>
  <c r="E19" i="21"/>
  <c r="T29" i="43"/>
  <c r="T44" i="43"/>
  <c r="E22" i="34"/>
  <c r="F7" i="34"/>
  <c r="F6" i="34"/>
  <c r="F7" i="41"/>
  <c r="F6" i="41"/>
  <c r="E25" i="41"/>
  <c r="T26" i="43"/>
  <c r="T41" i="43"/>
  <c r="G59" i="43"/>
  <c r="T18" i="43"/>
  <c r="F12" i="59"/>
  <c r="F13" i="59"/>
  <c r="F14" i="59" s="1"/>
  <c r="T46" i="43"/>
  <c r="T31" i="43"/>
  <c r="T45" i="43"/>
  <c r="T30" i="43"/>
  <c r="T47" i="43"/>
  <c r="T32" i="43"/>
  <c r="T28" i="43"/>
  <c r="T43" i="43"/>
  <c r="T27" i="43"/>
  <c r="T42" i="43"/>
  <c r="F7" i="19"/>
  <c r="F6" i="19"/>
  <c r="F17" i="67" l="1"/>
  <c r="F16" i="67"/>
  <c r="K11" i="66"/>
  <c r="K16" i="66"/>
  <c r="L16" i="66" s="1"/>
  <c r="V17" i="66" s="1"/>
  <c r="K20" i="66"/>
  <c r="L20" i="66" s="1"/>
  <c r="V21" i="66" s="1"/>
  <c r="K18" i="66"/>
  <c r="L18" i="66" s="1"/>
  <c r="V19" i="66" s="1"/>
  <c r="K21" i="66"/>
  <c r="L21" i="66" s="1"/>
  <c r="V22" i="66" s="1"/>
  <c r="K19" i="66"/>
  <c r="L19" i="66" s="1"/>
  <c r="V20" i="66" s="1"/>
  <c r="K13" i="66"/>
  <c r="L13" i="66" s="1"/>
  <c r="V14" i="66" s="1"/>
  <c r="K15" i="66"/>
  <c r="L15" i="66" s="1"/>
  <c r="V16" i="66" s="1"/>
  <c r="K17" i="66"/>
  <c r="L17" i="66" s="1"/>
  <c r="V18" i="66" s="1"/>
  <c r="K12" i="66"/>
  <c r="L12" i="66" s="1"/>
  <c r="V13" i="66" s="1"/>
  <c r="K22" i="66"/>
  <c r="L22" i="66" s="1"/>
  <c r="V23" i="66" s="1"/>
  <c r="K14" i="66"/>
  <c r="L14" i="66" s="1"/>
  <c r="V15" i="66" s="1"/>
  <c r="F15" i="66"/>
  <c r="F17" i="66" s="1"/>
  <c r="Q1" i="66"/>
  <c r="Q5" i="66" s="1"/>
  <c r="H10" i="21"/>
  <c r="Z21" i="43"/>
  <c r="AU21" i="43"/>
  <c r="AC21" i="43"/>
  <c r="AS21" i="43"/>
  <c r="T20" i="43"/>
  <c r="AR21" i="43"/>
  <c r="AZ21" i="43"/>
  <c r="AN21" i="43"/>
  <c r="U21" i="43"/>
  <c r="AJ21" i="43"/>
  <c r="AQ21" i="43"/>
  <c r="AH21" i="43"/>
  <c r="AB21" i="43"/>
  <c r="AM21" i="43"/>
  <c r="AD21" i="43"/>
  <c r="V21" i="43"/>
  <c r="AF21" i="43"/>
  <c r="AP21" i="43"/>
  <c r="AV21" i="43"/>
  <c r="AL21" i="43"/>
  <c r="AG21" i="43"/>
  <c r="AW21" i="43"/>
  <c r="AI21" i="43"/>
  <c r="AT21" i="43"/>
  <c r="AX21" i="43"/>
  <c r="AE21" i="43"/>
  <c r="AK21" i="43"/>
  <c r="AY21" i="43"/>
  <c r="AO21" i="43"/>
  <c r="X21" i="43"/>
  <c r="Y21" i="43"/>
  <c r="W21" i="43"/>
  <c r="AA21" i="43"/>
  <c r="F8" i="19"/>
  <c r="T51" i="43"/>
  <c r="T52" i="43"/>
  <c r="F8" i="34"/>
  <c r="F9" i="34"/>
  <c r="T36" i="43"/>
  <c r="T37" i="43"/>
  <c r="F9" i="41"/>
  <c r="F8" i="41"/>
  <c r="H11" i="21"/>
  <c r="H12" i="21"/>
  <c r="F9" i="19"/>
  <c r="K6" i="21"/>
  <c r="L6" i="21"/>
  <c r="M6" i="21"/>
  <c r="F15" i="59"/>
  <c r="T21" i="43"/>
  <c r="Q26" i="66" l="1"/>
  <c r="Q43" i="66"/>
  <c r="Q25" i="66"/>
  <c r="Q48" i="66"/>
  <c r="Q49" i="66"/>
  <c r="Q22" i="66"/>
  <c r="Q19" i="66"/>
  <c r="Q50" i="66"/>
  <c r="Q34" i="66"/>
  <c r="Q41" i="66"/>
  <c r="Q20" i="66"/>
  <c r="Q51" i="66"/>
  <c r="Q53" i="66"/>
  <c r="Q33" i="66"/>
  <c r="Q21" i="66"/>
  <c r="Q52" i="66"/>
  <c r="Q23" i="66"/>
  <c r="Q54" i="66"/>
  <c r="Q24" i="66"/>
  <c r="Q55" i="66"/>
  <c r="Q32" i="66"/>
  <c r="Q27" i="66"/>
  <c r="Q40" i="66"/>
  <c r="Q59" i="66"/>
  <c r="Q14" i="66"/>
  <c r="Q16" i="66"/>
  <c r="Q37" i="66"/>
  <c r="Q11" i="66"/>
  <c r="Q58" i="66"/>
  <c r="Q47" i="66"/>
  <c r="Q57" i="66"/>
  <c r="Q45" i="66"/>
  <c r="Q36" i="66"/>
  <c r="Q29" i="66"/>
  <c r="Q56" i="66"/>
  <c r="Q39" i="66"/>
  <c r="Q13" i="66"/>
  <c r="Q28" i="66"/>
  <c r="Q42" i="66"/>
  <c r="Q31" i="66"/>
  <c r="Q15" i="66"/>
  <c r="Q18" i="66"/>
  <c r="Q60" i="66"/>
  <c r="Q38" i="66"/>
  <c r="Q44" i="66"/>
  <c r="Q12" i="66"/>
  <c r="Q35" i="66"/>
  <c r="Q46" i="66"/>
  <c r="Q30" i="66"/>
  <c r="Q17" i="66"/>
  <c r="F16" i="66"/>
  <c r="W22" i="43"/>
  <c r="W23" i="43"/>
  <c r="AQ23" i="43"/>
  <c r="AQ22" i="43"/>
  <c r="F11" i="19"/>
  <c r="N10" i="14"/>
  <c r="P10" i="14" s="1"/>
  <c r="F10" i="19"/>
  <c r="AJ23" i="43"/>
  <c r="AJ22" i="43"/>
  <c r="AD23" i="43"/>
  <c r="AD22" i="43"/>
  <c r="AY23" i="43"/>
  <c r="AY22" i="43"/>
  <c r="U23" i="43"/>
  <c r="U22" i="43"/>
  <c r="V22" i="43"/>
  <c r="V23" i="43"/>
  <c r="F10" i="41"/>
  <c r="K6" i="41"/>
  <c r="L11" i="14" s="1"/>
  <c r="J6" i="41"/>
  <c r="K11" i="14" s="1"/>
  <c r="I6" i="41"/>
  <c r="J11" i="14" s="1"/>
  <c r="AN23" i="43"/>
  <c r="AN22" i="43"/>
  <c r="AK23" i="43"/>
  <c r="AK22" i="43"/>
  <c r="T38" i="43"/>
  <c r="T39" i="43"/>
  <c r="AI23" i="43"/>
  <c r="AI22" i="43"/>
  <c r="AZ23" i="43"/>
  <c r="AZ22" i="43"/>
  <c r="AB23" i="43"/>
  <c r="AB22" i="43"/>
  <c r="AW23" i="43"/>
  <c r="AW22" i="43"/>
  <c r="AR22" i="43"/>
  <c r="AR23" i="43"/>
  <c r="X23" i="43"/>
  <c r="X22" i="43"/>
  <c r="F11" i="41"/>
  <c r="N11" i="14"/>
  <c r="P11" i="14" s="1"/>
  <c r="T53" i="43"/>
  <c r="T54" i="43"/>
  <c r="AG22" i="43"/>
  <c r="AG23" i="43"/>
  <c r="F65" i="43"/>
  <c r="D65" i="43"/>
  <c r="E65" i="43"/>
  <c r="AO23" i="43"/>
  <c r="AO22" i="43"/>
  <c r="AE22" i="43"/>
  <c r="AE23" i="43"/>
  <c r="F10" i="34"/>
  <c r="F11" i="34"/>
  <c r="N9" i="14"/>
  <c r="P9" i="14" s="1"/>
  <c r="AL23" i="43"/>
  <c r="AL22" i="43"/>
  <c r="AS22" i="43"/>
  <c r="AS23" i="43"/>
  <c r="Y23" i="43"/>
  <c r="Y22" i="43"/>
  <c r="AH23" i="43"/>
  <c r="AH22" i="43"/>
  <c r="AX22" i="43"/>
  <c r="AX23" i="43"/>
  <c r="T23" i="43"/>
  <c r="T22" i="43"/>
  <c r="F17" i="59"/>
  <c r="F16" i="59"/>
  <c r="AV23" i="43"/>
  <c r="AV22" i="43"/>
  <c r="AC22" i="43"/>
  <c r="AC23" i="43"/>
  <c r="I8" i="19"/>
  <c r="J10" i="14" s="1"/>
  <c r="K87" i="14" s="1"/>
  <c r="J8" i="19"/>
  <c r="K10" i="14" s="1"/>
  <c r="K8" i="19"/>
  <c r="L10" i="14" s="1"/>
  <c r="L87" i="14" s="1"/>
  <c r="AP23" i="43"/>
  <c r="AP22" i="43"/>
  <c r="AU22" i="43"/>
  <c r="AU23" i="43"/>
  <c r="AM23" i="43"/>
  <c r="AM22" i="43"/>
  <c r="AT22" i="43"/>
  <c r="AT23" i="43"/>
  <c r="I6" i="34"/>
  <c r="J9" i="14" s="1"/>
  <c r="J6" i="34"/>
  <c r="K9" i="14" s="1"/>
  <c r="K6" i="34"/>
  <c r="L9" i="14" s="1"/>
  <c r="L86" i="14" s="1"/>
  <c r="AA23" i="43"/>
  <c r="AA22" i="43"/>
  <c r="AF23" i="43"/>
  <c r="AF22" i="43"/>
  <c r="Z23" i="43"/>
  <c r="Z22" i="43"/>
  <c r="J87" i="14" l="1"/>
  <c r="E4" i="69"/>
  <c r="O86" i="14"/>
  <c r="D4" i="69"/>
  <c r="O87" i="14"/>
  <c r="F4" i="69"/>
  <c r="J86" i="14"/>
  <c r="C4" i="69"/>
  <c r="M11" i="14"/>
  <c r="M9" i="14"/>
  <c r="M86" i="14" s="1"/>
  <c r="K86" i="14"/>
  <c r="O9" i="14"/>
  <c r="N86" i="14" s="1"/>
  <c r="O10" i="14"/>
  <c r="N87" i="14" s="1"/>
  <c r="M10" i="14"/>
  <c r="M87" i="14" s="1"/>
  <c r="O11" i="14"/>
  <c r="CF55" i="66" l="1"/>
  <c r="CL55" i="66"/>
  <c r="CE55" i="66"/>
  <c r="CM55" i="66"/>
  <c r="BK55" i="66"/>
  <c r="BY55" i="66"/>
  <c r="AY55" i="66"/>
  <c r="CB55" i="66"/>
  <c r="BN55" i="66"/>
  <c r="BE55" i="66"/>
  <c r="CG55" i="66"/>
  <c r="CN55" i="66" l="1"/>
  <c r="AR54" i="66"/>
  <c r="CD54" i="66"/>
  <c r="CD55" i="66"/>
  <c r="BZ54" i="66"/>
  <c r="BZ55" i="66"/>
  <c r="CC55" i="66"/>
  <c r="CK55" i="66"/>
  <c r="CI55" i="66"/>
  <c r="CJ55" i="66"/>
  <c r="CH54" i="66"/>
  <c r="CH55" i="66"/>
  <c r="BX54" i="66"/>
  <c r="BX55" i="66"/>
  <c r="CA55" i="66"/>
  <c r="BT55" i="66"/>
  <c r="BJ54" i="66"/>
  <c r="BJ55" i="66"/>
  <c r="BW54" i="66"/>
  <c r="BW55" i="66"/>
  <c r="BU54" i="66"/>
  <c r="BU55" i="66"/>
  <c r="BS55" i="66"/>
  <c r="BP55" i="66"/>
  <c r="BQ54" i="66"/>
  <c r="BQ55" i="66"/>
  <c r="BL54" i="66"/>
  <c r="BL55" i="66"/>
  <c r="BO55" i="66"/>
  <c r="BM55" i="66"/>
  <c r="BV55" i="66"/>
  <c r="BR54" i="66"/>
  <c r="BR55" i="66"/>
  <c r="BI55" i="66"/>
  <c r="AZ55" i="66"/>
  <c r="BD54" i="66"/>
  <c r="BD55" i="66"/>
  <c r="BB54" i="66"/>
  <c r="BB55" i="66"/>
  <c r="BA54" i="66"/>
  <c r="BA55" i="66"/>
  <c r="BC55" i="66"/>
  <c r="BH54" i="66"/>
  <c r="BH55" i="66"/>
  <c r="BF54" i="66"/>
  <c r="BF55" i="66"/>
  <c r="BG55" i="66"/>
  <c r="AS54" i="66"/>
  <c r="AS55" i="66"/>
  <c r="AX55" i="66"/>
  <c r="AW54" i="66"/>
  <c r="AW55" i="66"/>
  <c r="AV55" i="66"/>
  <c r="AR55" i="66"/>
  <c r="AU54" i="66"/>
  <c r="AU55" i="66"/>
  <c r="AY54" i="66"/>
  <c r="AT55" i="66"/>
  <c r="AX54" i="66"/>
  <c r="BS54" i="66"/>
  <c r="CK54" i="66"/>
  <c r="BP54" i="66"/>
  <c r="CB54" i="66"/>
  <c r="CM54" i="66"/>
  <c r="CL54" i="66"/>
  <c r="CI54" i="66"/>
  <c r="CJ54" i="66"/>
  <c r="CN54" i="66"/>
  <c r="CA54" i="66"/>
  <c r="CF54" i="66"/>
  <c r="CE54" i="66"/>
  <c r="CG54" i="66"/>
  <c r="CC54" i="66"/>
  <c r="BY54" i="66"/>
  <c r="BO54" i="66"/>
  <c r="BM54" i="66"/>
  <c r="BV54" i="66"/>
  <c r="BT54" i="66"/>
  <c r="BK54" i="66"/>
  <c r="AZ54" i="66"/>
  <c r="BN54" i="66"/>
  <c r="BG54" i="66"/>
  <c r="BI54" i="66"/>
  <c r="BE54" i="66"/>
  <c r="BC54" i="66"/>
  <c r="AV54" i="66"/>
  <c r="AT54" i="66"/>
  <c r="CO54" i="66" l="1"/>
  <c r="H26" i="66" s="1"/>
  <c r="CO55" i="6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T5" authorId="0" shapeId="0" xr:uid="{69E156B7-18A5-A743-901E-F2BEA96EF050}">
      <text>
        <r>
          <rPr>
            <b/>
            <sz val="18"/>
            <color rgb="FF000000"/>
            <rFont val="Tahoma"/>
            <family val="2"/>
          </rPr>
          <t>Microsoft Office User:</t>
        </r>
        <r>
          <rPr>
            <sz val="18"/>
            <color rgb="FF000000"/>
            <rFont val="Tahoma"/>
            <family val="2"/>
          </rPr>
          <t xml:space="preserve">
</t>
        </r>
        <r>
          <rPr>
            <sz val="18"/>
            <color rgb="FF000000"/>
            <rFont val="Tahoma"/>
            <family val="2"/>
          </rPr>
          <t xml:space="preserve">Each sample should be added into one column.  Up to 10 replicate determinations for each "unknown" sample can be entered.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tellinjb</author>
  </authors>
  <commentList>
    <comment ref="U3" authorId="0" shapeId="0" xr:uid="{E2662576-0F89-4C43-899F-12B559BE3A13}">
      <text>
        <r>
          <rPr>
            <sz val="9"/>
            <color indexed="81"/>
            <rFont val="Tahoma"/>
            <family val="2"/>
          </rPr>
          <t>Q = abs(P/S);  Colors:
gray:       3 &lt; Q &lt;= 5
orange:   2 &lt; Q &lt;= 3
red:         1 &lt; Q &lt;= 2
bold red:        Q &lt;= 1</t>
        </r>
      </text>
    </comment>
  </commentList>
</comments>
</file>

<file path=xl/sharedStrings.xml><?xml version="1.0" encoding="utf-8"?>
<sst xmlns="http://schemas.openxmlformats.org/spreadsheetml/2006/main" count="1285" uniqueCount="368">
  <si>
    <r>
      <t>C</t>
    </r>
    <r>
      <rPr>
        <vertAlign val="subscript"/>
        <sz val="18"/>
        <color theme="1"/>
        <rFont val="Calibri"/>
        <family val="2"/>
        <scheme val="minor"/>
      </rPr>
      <t>std</t>
    </r>
  </si>
  <si>
    <r>
      <t>S</t>
    </r>
    <r>
      <rPr>
        <vertAlign val="subscript"/>
        <sz val="18"/>
        <color theme="1"/>
        <rFont val="Calibri"/>
        <family val="2"/>
        <scheme val="minor"/>
      </rPr>
      <t>std</t>
    </r>
  </si>
  <si>
    <r>
      <t>x</t>
    </r>
    <r>
      <rPr>
        <vertAlign val="subscript"/>
        <sz val="18"/>
        <color theme="1"/>
        <rFont val="Calibri"/>
        <family val="2"/>
        <scheme val="minor"/>
      </rPr>
      <t>i</t>
    </r>
  </si>
  <si>
    <r>
      <t>y</t>
    </r>
    <r>
      <rPr>
        <vertAlign val="subscript"/>
        <sz val="18"/>
        <color theme="1"/>
        <rFont val="Calibri"/>
        <family val="2"/>
        <scheme val="minor"/>
      </rPr>
      <t>i</t>
    </r>
  </si>
  <si>
    <r>
      <t>x</t>
    </r>
    <r>
      <rPr>
        <vertAlign val="subscript"/>
        <sz val="18"/>
        <color theme="1"/>
        <rFont val="Calibri"/>
        <family val="2"/>
        <scheme val="minor"/>
      </rPr>
      <t>i</t>
    </r>
    <r>
      <rPr>
        <sz val="18"/>
        <color theme="1"/>
        <rFont val="Calibri"/>
        <family val="2"/>
        <scheme val="minor"/>
      </rPr>
      <t>y</t>
    </r>
    <r>
      <rPr>
        <vertAlign val="subscript"/>
        <sz val="18"/>
        <color theme="1"/>
        <rFont val="Calibri"/>
        <family val="2"/>
        <scheme val="minor"/>
      </rPr>
      <t>i</t>
    </r>
  </si>
  <si>
    <r>
      <t>x</t>
    </r>
    <r>
      <rPr>
        <vertAlign val="subscript"/>
        <sz val="18"/>
        <color theme="1"/>
        <rFont val="Calibri"/>
        <family val="2"/>
        <scheme val="minor"/>
      </rPr>
      <t>i</t>
    </r>
    <r>
      <rPr>
        <vertAlign val="superscript"/>
        <sz val="18"/>
        <color theme="1"/>
        <rFont val="Calibri"/>
        <family val="2"/>
        <scheme val="minor"/>
      </rPr>
      <t>2</t>
    </r>
  </si>
  <si>
    <t xml:space="preserve">Predicted </t>
  </si>
  <si>
    <r>
      <t>s</t>
    </r>
    <r>
      <rPr>
        <vertAlign val="subscript"/>
        <sz val="18"/>
        <color theme="1"/>
        <rFont val="Calibri"/>
        <family val="2"/>
        <scheme val="minor"/>
      </rPr>
      <t>r</t>
    </r>
    <r>
      <rPr>
        <sz val="18"/>
        <color theme="1"/>
        <rFont val="Calibri"/>
        <family val="2"/>
        <scheme val="minor"/>
      </rPr>
      <t>=</t>
    </r>
  </si>
  <si>
    <r>
      <t>(y</t>
    </r>
    <r>
      <rPr>
        <vertAlign val="subscript"/>
        <sz val="18"/>
        <color theme="1"/>
        <rFont val="Calibri"/>
        <family val="2"/>
        <scheme val="minor"/>
      </rPr>
      <t>i-</t>
    </r>
    <r>
      <rPr>
        <sz val="18"/>
        <color theme="1"/>
        <rFont val="Calibri"/>
        <family val="2"/>
        <scheme val="minor"/>
      </rPr>
      <t>y</t>
    </r>
    <r>
      <rPr>
        <vertAlign val="subscript"/>
        <sz val="18"/>
        <color theme="1"/>
        <rFont val="Calibri"/>
        <family val="2"/>
        <scheme val="minor"/>
      </rPr>
      <t>iHAT</t>
    </r>
    <r>
      <rPr>
        <sz val="18"/>
        <color theme="1"/>
        <rFont val="Calibri"/>
        <family val="2"/>
        <scheme val="minor"/>
      </rPr>
      <t>)</t>
    </r>
    <r>
      <rPr>
        <vertAlign val="superscript"/>
        <sz val="18"/>
        <color theme="1"/>
        <rFont val="Calibri"/>
        <family val="2"/>
        <scheme val="minor"/>
      </rPr>
      <t>2</t>
    </r>
  </si>
  <si>
    <r>
      <t>s</t>
    </r>
    <r>
      <rPr>
        <vertAlign val="subscript"/>
        <sz val="18"/>
        <color theme="1"/>
        <rFont val="Calibri"/>
        <family val="2"/>
        <scheme val="minor"/>
      </rPr>
      <t>b1</t>
    </r>
    <r>
      <rPr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</si>
  <si>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b0</t>
    </r>
    <r>
      <rPr>
        <sz val="18"/>
        <color theme="1"/>
        <rFont val="Calibri"/>
        <family val="2"/>
        <scheme val="minor"/>
      </rPr>
      <t>=</t>
    </r>
  </si>
  <si>
    <t>Upper</t>
  </si>
  <si>
    <t>Lower</t>
  </si>
  <si>
    <r>
      <t>S</t>
    </r>
    <r>
      <rPr>
        <vertAlign val="subscript"/>
        <sz val="18"/>
        <color theme="1"/>
        <rFont val="Calibri"/>
        <family val="2"/>
        <scheme val="minor"/>
      </rPr>
      <t>samp</t>
    </r>
    <r>
      <rPr>
        <sz val="18"/>
        <color theme="1"/>
        <rFont val="Calibri"/>
        <family val="2"/>
        <scheme val="minor"/>
      </rPr>
      <t>=</t>
    </r>
  </si>
  <si>
    <r>
      <t>C</t>
    </r>
    <r>
      <rPr>
        <vertAlign val="subscript"/>
        <sz val="18"/>
        <color theme="1"/>
        <rFont val="Calibri"/>
        <family val="2"/>
        <scheme val="minor"/>
      </rPr>
      <t>std</t>
    </r>
    <r>
      <rPr>
        <sz val="18"/>
        <color theme="1"/>
        <rFont val="Calibri"/>
        <family val="2"/>
        <scheme val="minor"/>
      </rPr>
      <t>-mean</t>
    </r>
  </si>
  <si>
    <t>Sum</t>
  </si>
  <si>
    <t xml:space="preserve">Avg </t>
  </si>
  <si>
    <t>Standard or Calibration Curve</t>
  </si>
  <si>
    <r>
      <t>(C</t>
    </r>
    <r>
      <rPr>
        <vertAlign val="subscript"/>
        <sz val="18"/>
        <color theme="1"/>
        <rFont val="Calibri"/>
        <family val="2"/>
        <scheme val="minor"/>
      </rPr>
      <t>std</t>
    </r>
    <r>
      <rPr>
        <sz val="18"/>
        <color theme="1"/>
        <rFont val="Calibri"/>
        <family val="2"/>
        <scheme val="minor"/>
      </rPr>
      <t>-mean)</t>
    </r>
    <r>
      <rPr>
        <vertAlign val="superscript"/>
        <sz val="18"/>
        <color theme="1"/>
        <rFont val="Calibri"/>
        <family val="2"/>
        <scheme val="minor"/>
      </rPr>
      <t>2</t>
    </r>
  </si>
  <si>
    <t>Predicted Unknown</t>
  </si>
  <si>
    <t>SD about Regression</t>
  </si>
  <si>
    <t>SD of Calibration Slope</t>
  </si>
  <si>
    <t>SD of Calibration Intercept</t>
  </si>
  <si>
    <r>
      <t>b</t>
    </r>
    <r>
      <rPr>
        <vertAlign val="subscript"/>
        <sz val="18"/>
        <color theme="1"/>
        <rFont val="Calibri"/>
        <family val="2"/>
        <scheme val="minor"/>
      </rPr>
      <t>1</t>
    </r>
    <r>
      <rPr>
        <sz val="18"/>
        <color theme="1"/>
        <rFont val="Calibri"/>
        <family val="2"/>
        <scheme val="minor"/>
      </rPr>
      <t>=</t>
    </r>
  </si>
  <si>
    <r>
      <t>SEM of C</t>
    </r>
    <r>
      <rPr>
        <vertAlign val="subscript"/>
        <sz val="18"/>
        <color theme="1"/>
        <rFont val="Calibri"/>
        <family val="2"/>
        <scheme val="minor"/>
      </rPr>
      <t>A</t>
    </r>
  </si>
  <si>
    <t>Replicates of Unknown</t>
  </si>
  <si>
    <t>Calibration Data</t>
  </si>
  <si>
    <t>Unknown Responses</t>
  </si>
  <si>
    <r>
      <t>n</t>
    </r>
    <r>
      <rPr>
        <vertAlign val="subscript"/>
        <sz val="18"/>
        <color theme="1"/>
        <rFont val="Calibri"/>
        <family val="2"/>
        <scheme val="minor"/>
      </rPr>
      <t>u</t>
    </r>
  </si>
  <si>
    <t>AVG Response of Unknown</t>
  </si>
  <si>
    <t>alpha</t>
  </si>
  <si>
    <t>n</t>
  </si>
  <si>
    <t>mean(x)</t>
  </si>
  <si>
    <t>devsq(x)</t>
  </si>
  <si>
    <t>steyx</t>
  </si>
  <si>
    <t>t-crit</t>
  </si>
  <si>
    <t>conf se</t>
  </si>
  <si>
    <t>Obs.</t>
  </si>
  <si>
    <t>CALIBRATION CURVE CONFIDENCE CALCULATOR</t>
  </si>
  <si>
    <t>CV</t>
  </si>
  <si>
    <t>?</t>
  </si>
  <si>
    <t>% C.I.</t>
  </si>
  <si>
    <r>
      <t>SD of C</t>
    </r>
    <r>
      <rPr>
        <b/>
        <vertAlign val="subscript"/>
        <sz val="18"/>
        <color theme="1"/>
        <rFont val="Calibri"/>
        <family val="2"/>
        <scheme val="minor"/>
      </rPr>
      <t>A</t>
    </r>
  </si>
  <si>
    <r>
      <t>C</t>
    </r>
    <r>
      <rPr>
        <b/>
        <vertAlign val="subscript"/>
        <sz val="18"/>
        <color theme="1"/>
        <rFont val="Calibri"/>
        <family val="2"/>
        <scheme val="minor"/>
      </rPr>
      <t>A</t>
    </r>
    <r>
      <rPr>
        <b/>
        <sz val="18"/>
        <color theme="1"/>
        <rFont val="Calibri"/>
        <family val="2"/>
        <scheme val="minor"/>
      </rPr>
      <t>=</t>
    </r>
  </si>
  <si>
    <r>
      <t>s</t>
    </r>
    <r>
      <rPr>
        <b/>
        <vertAlign val="subscript"/>
        <sz val="18"/>
        <color theme="1"/>
        <rFont val="Calibri"/>
        <family val="2"/>
        <scheme val="minor"/>
      </rPr>
      <t>CA</t>
    </r>
    <r>
      <rPr>
        <b/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</si>
  <si>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CA</t>
    </r>
    <r>
      <rPr>
        <sz val="18"/>
        <color theme="1"/>
        <rFont val="Calibri"/>
        <family val="2"/>
        <scheme val="minor"/>
      </rPr>
      <t>/(n</t>
    </r>
    <r>
      <rPr>
        <vertAlign val="subscript"/>
        <sz val="18"/>
        <color theme="1"/>
        <rFont val="Calibri"/>
        <family val="2"/>
        <scheme val="minor"/>
      </rPr>
      <t>u</t>
    </r>
    <r>
      <rPr>
        <sz val="18"/>
        <color theme="1"/>
        <rFont val="Calibri"/>
        <family val="2"/>
        <scheme val="minor"/>
      </rPr>
      <t>-1)</t>
    </r>
    <r>
      <rPr>
        <vertAlign val="superscript"/>
        <sz val="18"/>
        <color theme="1"/>
        <rFont val="Calibri"/>
        <family val="2"/>
        <scheme val="minor"/>
      </rPr>
      <t>-2</t>
    </r>
    <r>
      <rPr>
        <sz val="18"/>
        <color theme="1"/>
        <rFont val="Calibri"/>
        <family val="2"/>
        <scheme val="minor"/>
      </rPr>
      <t>=</t>
    </r>
  </si>
  <si>
    <r>
      <t>b</t>
    </r>
    <r>
      <rPr>
        <b/>
        <vertAlign val="subscript"/>
        <sz val="18"/>
        <color theme="1"/>
        <rFont val="Calibri"/>
        <family val="2"/>
        <scheme val="minor"/>
      </rPr>
      <t>1</t>
    </r>
    <r>
      <rPr>
        <b/>
        <sz val="18"/>
        <color theme="1"/>
        <rFont val="Calibri"/>
        <family val="2"/>
        <scheme val="minor"/>
      </rPr>
      <t>=</t>
    </r>
  </si>
  <si>
    <r>
      <t>b</t>
    </r>
    <r>
      <rPr>
        <b/>
        <vertAlign val="subscript"/>
        <sz val="18"/>
        <color theme="1"/>
        <rFont val="Calibri"/>
        <family val="2"/>
        <scheme val="minor"/>
      </rPr>
      <t>0</t>
    </r>
    <r>
      <rPr>
        <b/>
        <sz val="18"/>
        <color theme="1"/>
        <rFont val="Calibri"/>
        <family val="2"/>
        <scheme val="minor"/>
      </rPr>
      <t>=</t>
    </r>
  </si>
  <si>
    <r>
      <t>R</t>
    </r>
    <r>
      <rPr>
        <b/>
        <vertAlign val="superscript"/>
        <sz val="18"/>
        <color theme="1"/>
        <rFont val="Calibri"/>
        <family val="2"/>
        <scheme val="minor"/>
      </rPr>
      <t>2</t>
    </r>
    <r>
      <rPr>
        <b/>
        <sz val="18"/>
        <color theme="1"/>
        <rFont val="Calibri"/>
        <family val="2"/>
        <scheme val="minor"/>
      </rPr>
      <t>=</t>
    </r>
  </si>
  <si>
    <r>
      <t>y</t>
    </r>
    <r>
      <rPr>
        <vertAlign val="subscript"/>
        <sz val="18"/>
        <color theme="1"/>
        <rFont val="Calibri"/>
        <family val="2"/>
        <scheme val="minor"/>
      </rPr>
      <t>iHAT</t>
    </r>
  </si>
  <si>
    <t>a=</t>
  </si>
  <si>
    <t>b=</t>
  </si>
  <si>
    <t>Obj. Cell</t>
  </si>
  <si>
    <t>EV2 solution</t>
  </si>
  <si>
    <t>($E$10 set = $D$4)</t>
  </si>
  <si>
    <t>x</t>
  </si>
  <si>
    <t>y</t>
  </si>
  <si>
    <t>wx</t>
  </si>
  <si>
    <t>wy</t>
  </si>
  <si>
    <t>EV-2 Model</t>
  </si>
  <si>
    <t>OLS Model</t>
  </si>
  <si>
    <t>OLS</t>
  </si>
  <si>
    <t>EV2</t>
  </si>
  <si>
    <r>
      <t>b</t>
    </r>
    <r>
      <rPr>
        <vertAlign val="subscript"/>
        <sz val="18"/>
        <color theme="1"/>
        <rFont val="Calibri"/>
        <family val="2"/>
        <scheme val="minor"/>
      </rPr>
      <t>0</t>
    </r>
    <r>
      <rPr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</si>
  <si>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samp</t>
    </r>
    <r>
      <rPr>
        <sz val="18"/>
        <color theme="1"/>
        <rFont val="Calibri"/>
        <family val="2"/>
        <scheme val="minor"/>
      </rPr>
      <t>=</t>
    </r>
  </si>
  <si>
    <r>
      <t>b</t>
    </r>
    <r>
      <rPr>
        <vertAlign val="subscript"/>
        <sz val="18"/>
        <color theme="1"/>
        <rFont val="Calibri"/>
        <family val="2"/>
        <scheme val="minor"/>
      </rPr>
      <t>1</t>
    </r>
    <r>
      <rPr>
        <sz val="18"/>
        <color theme="1"/>
        <rFont val="Calibri"/>
        <family val="2"/>
        <scheme val="minor"/>
      </rPr>
      <t>=</t>
    </r>
  </si>
  <si>
    <r>
      <t>b</t>
    </r>
    <r>
      <rPr>
        <vertAlign val="subscript"/>
        <sz val="18"/>
        <color theme="1"/>
        <rFont val="Calibri"/>
        <family val="2"/>
        <scheme val="minor"/>
      </rPr>
      <t>0</t>
    </r>
    <r>
      <rPr>
        <sz val="18"/>
        <color theme="1"/>
        <rFont val="Calibri"/>
        <family val="2"/>
        <scheme val="minor"/>
      </rPr>
      <t>=</t>
    </r>
  </si>
  <si>
    <r>
      <t>(s</t>
    </r>
    <r>
      <rPr>
        <vertAlign val="subscript"/>
        <sz val="18"/>
        <color theme="1"/>
        <rFont val="Calibri"/>
        <family val="2"/>
        <scheme val="minor"/>
      </rPr>
      <t>CA</t>
    </r>
    <r>
      <rPr>
        <sz val="18"/>
        <color theme="1"/>
        <rFont val="Calibri"/>
        <family val="2"/>
        <scheme val="minor"/>
      </rPr>
      <t>/C</t>
    </r>
    <r>
      <rPr>
        <vertAlign val="subscript"/>
        <sz val="18"/>
        <color theme="1"/>
        <rFont val="Calibri"/>
        <family val="2"/>
        <scheme val="minor"/>
      </rPr>
      <t>A</t>
    </r>
    <r>
      <rPr>
        <sz val="18"/>
        <color theme="1"/>
        <rFont val="Calibri"/>
        <family val="2"/>
        <scheme val="minor"/>
      </rPr>
      <t>) x 100</t>
    </r>
  </si>
  <si>
    <r>
      <t>s</t>
    </r>
    <r>
      <rPr>
        <vertAlign val="subscript"/>
        <sz val="18"/>
        <color theme="1"/>
        <rFont val="Calibri"/>
        <family val="2"/>
        <scheme val="minor"/>
      </rPr>
      <t>CA</t>
    </r>
    <r>
      <rPr>
        <sz val="18"/>
        <color theme="1"/>
        <rFont val="Calibri"/>
        <family val="2"/>
        <scheme val="minor"/>
      </rPr>
      <t>/(n</t>
    </r>
    <r>
      <rPr>
        <vertAlign val="subscript"/>
        <sz val="18"/>
        <color theme="1"/>
        <rFont val="Calibri"/>
        <family val="2"/>
        <scheme val="minor"/>
      </rPr>
      <t>u</t>
    </r>
    <r>
      <rPr>
        <sz val="18"/>
        <color theme="1"/>
        <rFont val="Calibri"/>
        <family val="2"/>
        <scheme val="minor"/>
      </rPr>
      <t>-1)</t>
    </r>
    <r>
      <rPr>
        <vertAlign val="superscript"/>
        <sz val="18"/>
        <color theme="1"/>
        <rFont val="Calibri"/>
        <family val="2"/>
        <scheme val="minor"/>
      </rPr>
      <t>-2</t>
    </r>
    <r>
      <rPr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</si>
  <si>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r</t>
    </r>
    <r>
      <rPr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</si>
  <si>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b1</t>
    </r>
    <r>
      <rPr>
        <sz val="18"/>
        <color theme="1"/>
        <rFont val="Calibri"/>
        <family val="2"/>
        <scheme val="minor"/>
      </rPr>
      <t>=</t>
    </r>
  </si>
  <si>
    <r>
      <t>s</t>
    </r>
    <r>
      <rPr>
        <vertAlign val="subscript"/>
        <sz val="18"/>
        <color theme="1"/>
        <rFont val="Calibri"/>
        <family val="2"/>
        <scheme val="minor"/>
      </rPr>
      <t>b0</t>
    </r>
    <r>
      <rPr>
        <sz val="18"/>
        <color theme="1"/>
        <rFont val="Calibri"/>
        <family val="2"/>
        <scheme val="minor"/>
      </rPr>
      <t>=</t>
    </r>
  </si>
  <si>
    <r>
      <t>C</t>
    </r>
    <r>
      <rPr>
        <vertAlign val="subscript"/>
        <sz val="18"/>
        <color theme="1"/>
        <rFont val="Calibri"/>
        <family val="2"/>
        <scheme val="minor"/>
      </rPr>
      <t>std</t>
    </r>
    <r>
      <rPr>
        <sz val="18"/>
        <color theme="1"/>
        <rFont val="Calibri"/>
        <family val="2"/>
        <scheme val="minor"/>
      </rPr>
      <t>-mean</t>
    </r>
  </si>
  <si>
    <r>
      <t>(C</t>
    </r>
    <r>
      <rPr>
        <vertAlign val="subscript"/>
        <sz val="18"/>
        <color theme="1"/>
        <rFont val="Calibri"/>
        <family val="2"/>
        <scheme val="minor"/>
      </rPr>
      <t>std</t>
    </r>
    <r>
      <rPr>
        <sz val="18"/>
        <color theme="1"/>
        <rFont val="Calibri"/>
        <family val="2"/>
        <scheme val="minor"/>
      </rPr>
      <t>-mean)</t>
    </r>
    <r>
      <rPr>
        <vertAlign val="superscript"/>
        <sz val="18"/>
        <color theme="1"/>
        <rFont val="Calibri"/>
        <family val="2"/>
        <scheme val="minor"/>
      </rPr>
      <t>2</t>
    </r>
  </si>
  <si>
    <r>
      <t>d</t>
    </r>
    <r>
      <rPr>
        <sz val="18"/>
        <color theme="1"/>
        <rFont val="Calibri"/>
        <family val="2"/>
        <scheme val="minor"/>
      </rPr>
      <t xml:space="preserve"> (calc-obs)</t>
    </r>
  </si>
  <si>
    <r>
      <t>x</t>
    </r>
    <r>
      <rPr>
        <vertAlign val="subscript"/>
        <sz val="18"/>
        <color theme="1"/>
        <rFont val="Calibri"/>
        <family val="2"/>
        <scheme val="minor"/>
      </rPr>
      <t>i</t>
    </r>
    <r>
      <rPr>
        <sz val="18"/>
        <color theme="1"/>
        <rFont val="Calibri"/>
        <family val="2"/>
        <scheme val="minor"/>
      </rPr>
      <t>y</t>
    </r>
    <r>
      <rPr>
        <vertAlign val="subscript"/>
        <sz val="18"/>
        <color theme="1"/>
        <rFont val="Calibri"/>
        <family val="2"/>
        <scheme val="minor"/>
      </rPr>
      <t>i</t>
    </r>
  </si>
  <si>
    <r>
      <t>(y</t>
    </r>
    <r>
      <rPr>
        <vertAlign val="subscript"/>
        <sz val="18"/>
        <color theme="1"/>
        <rFont val="Calibri"/>
        <family val="2"/>
        <scheme val="minor"/>
      </rPr>
      <t>i-</t>
    </r>
    <r>
      <rPr>
        <sz val="18"/>
        <color theme="1"/>
        <rFont val="Calibri"/>
        <family val="2"/>
        <scheme val="minor"/>
      </rPr>
      <t>y</t>
    </r>
    <r>
      <rPr>
        <vertAlign val="subscript"/>
        <sz val="18"/>
        <color theme="1"/>
        <rFont val="Calibri"/>
        <family val="2"/>
        <scheme val="minor"/>
      </rPr>
      <t>iHAT</t>
    </r>
    <r>
      <rPr>
        <sz val="18"/>
        <color theme="1"/>
        <rFont val="Calibri"/>
        <family val="2"/>
        <scheme val="minor"/>
      </rPr>
      <t>)</t>
    </r>
    <r>
      <rPr>
        <vertAlign val="superscript"/>
        <sz val="18"/>
        <color theme="1"/>
        <rFont val="Calibri"/>
        <family val="2"/>
        <scheme val="minor"/>
      </rPr>
      <t>2</t>
    </r>
  </si>
  <si>
    <r>
      <t>or b</t>
    </r>
    <r>
      <rPr>
        <vertAlign val="subscript"/>
        <sz val="18"/>
        <rFont val="Calibri"/>
        <family val="2"/>
        <scheme val="minor"/>
      </rPr>
      <t>0</t>
    </r>
  </si>
  <si>
    <r>
      <t>or B</t>
    </r>
    <r>
      <rPr>
        <vertAlign val="subscript"/>
        <sz val="18"/>
        <rFont val="Calibri"/>
        <family val="2"/>
        <scheme val="minor"/>
      </rPr>
      <t>1</t>
    </r>
  </si>
  <si>
    <r>
      <t>s</t>
    </r>
    <r>
      <rPr>
        <u val="doubleAccounting"/>
        <vertAlign val="superscript"/>
        <sz val="18"/>
        <rFont val="Calibri"/>
        <family val="2"/>
        <scheme val="minor"/>
      </rPr>
      <t>2</t>
    </r>
    <r>
      <rPr>
        <vertAlign val="subscript"/>
        <sz val="18"/>
        <rFont val="Calibri"/>
        <family val="2"/>
        <scheme val="minor"/>
      </rPr>
      <t>eff</t>
    </r>
  </si>
  <si>
    <r>
      <t>d</t>
    </r>
    <r>
      <rPr>
        <sz val="18"/>
        <color theme="1"/>
        <rFont val="Calibri"/>
        <family val="2"/>
        <scheme val="minor"/>
      </rPr>
      <t>/</t>
    </r>
    <r>
      <rPr>
        <i/>
        <sz val="18"/>
        <rFont val="Calibri"/>
        <family val="2"/>
        <scheme val="minor"/>
      </rPr>
      <t>s</t>
    </r>
    <r>
      <rPr>
        <vertAlign val="subscript"/>
        <sz val="18"/>
        <rFont val="Calibri"/>
        <family val="2"/>
        <scheme val="minor"/>
      </rPr>
      <t>eff</t>
    </r>
  </si>
  <si>
    <t>Solver Optimization for EV-2 Model</t>
  </si>
  <si>
    <t>ENTER THE VALUES OF YOUR STANDARD CURVE IN THE  GREEN CELLS</t>
  </si>
  <si>
    <t>YOUR VALUES WILL BE AUTOMATICALLY TRANSFERRED TO THE OUTPUT SPREADSHEETS</t>
  </si>
  <si>
    <t>COLUMNS FOR WEIGHTING</t>
  </si>
  <si>
    <t>b</t>
  </si>
  <si>
    <t>x1</t>
  </si>
  <si>
    <t>x2</t>
  </si>
  <si>
    <t>Mean</t>
  </si>
  <si>
    <r>
      <t>y</t>
    </r>
    <r>
      <rPr>
        <vertAlign val="subscript"/>
        <sz val="18"/>
        <color theme="1"/>
        <rFont val="Calibri"/>
        <family val="2"/>
        <scheme val="minor"/>
      </rPr>
      <t>0</t>
    </r>
  </si>
  <si>
    <t>amc model</t>
  </si>
  <si>
    <t>MPV model</t>
  </si>
  <si>
    <t/>
  </si>
  <si>
    <r>
      <t>x</t>
    </r>
    <r>
      <rPr>
        <vertAlign val="subscript"/>
        <sz val="18"/>
        <color theme="1"/>
        <rFont val="Calibri"/>
        <family val="2"/>
        <scheme val="minor"/>
      </rPr>
      <t>Hat</t>
    </r>
  </si>
  <si>
    <t>Cig(x)</t>
  </si>
  <si>
    <t>Lower 95% CI</t>
  </si>
  <si>
    <t>Upper 95% CI</t>
  </si>
  <si>
    <t>Graybill OLS Model</t>
  </si>
  <si>
    <t>p=</t>
  </si>
  <si>
    <t xml:space="preserve">PRETENDING THERE IS NO ERROR IN STANDARD CURVE </t>
  </si>
  <si>
    <t>Intuitive</t>
  </si>
  <si>
    <t>Upper CI</t>
  </si>
  <si>
    <t>Lower CI</t>
  </si>
  <si>
    <t>Counter-Intuitive</t>
  </si>
  <si>
    <t>CV (?)</t>
  </si>
  <si>
    <t xml:space="preserve">The EV2 method is an alternative way of solving linear and polynomial equations.  It uses Excel's Solver.   It can also be used for weighting regressions. </t>
  </si>
  <si>
    <r>
      <t>s</t>
    </r>
    <r>
      <rPr>
        <b/>
        <vertAlign val="subscript"/>
        <sz val="18"/>
        <color theme="1"/>
        <rFont val="Calibri"/>
        <family val="2"/>
        <scheme val="minor"/>
      </rPr>
      <t>CA</t>
    </r>
  </si>
  <si>
    <t>Abductive - Graybill</t>
  </si>
  <si>
    <t>Range</t>
  </si>
  <si>
    <t>ENTER THE DESIRED CONFIDENCE INTERVAL FOR THE UNKNOWNS IN THE RED CELL</t>
  </si>
  <si>
    <t>sCA</t>
  </si>
  <si>
    <t>Unknown high in the calibration curve range</t>
  </si>
  <si>
    <t>Unknown central to the calibration curve range</t>
  </si>
  <si>
    <t>Unknown low in the calibration curve range</t>
  </si>
  <si>
    <t>SEM=</t>
  </si>
  <si>
    <t>Linear</t>
  </si>
  <si>
    <t>m</t>
  </si>
  <si>
    <t>Inverse Transformation</t>
  </si>
  <si>
    <t>Ln(x+1)</t>
  </si>
  <si>
    <t>Log10(x)</t>
  </si>
  <si>
    <t>LN(x)</t>
  </si>
  <si>
    <t>Sq Rt(x)</t>
  </si>
  <si>
    <t>Sq Rt(x+.5)</t>
  </si>
  <si>
    <t>Cube Rt (x)</t>
  </si>
  <si>
    <r>
      <t>x</t>
    </r>
    <r>
      <rPr>
        <b/>
        <vertAlign val="superscript"/>
        <sz val="18"/>
        <color theme="1"/>
        <rFont val="Comic Sans MS"/>
        <family val="4"/>
      </rPr>
      <t>2</t>
    </r>
  </si>
  <si>
    <r>
      <t>1/x</t>
    </r>
    <r>
      <rPr>
        <b/>
        <vertAlign val="superscript"/>
        <sz val="18"/>
        <color theme="1"/>
        <rFont val="Comic Sans MS"/>
        <family val="4"/>
      </rPr>
      <t>2</t>
    </r>
  </si>
  <si>
    <t xml:space="preserve">ln[x/(1-x)] </t>
  </si>
  <si>
    <t xml:space="preserve">0.5ln [(1+x)/(1-x)]  </t>
  </si>
  <si>
    <t>Factor…</t>
  </si>
  <si>
    <r>
      <t>R</t>
    </r>
    <r>
      <rPr>
        <b/>
        <vertAlign val="superscript"/>
        <sz val="24"/>
        <color theme="1"/>
        <rFont val="Calibri"/>
        <family val="2"/>
        <scheme val="minor"/>
      </rPr>
      <t>2</t>
    </r>
  </si>
  <si>
    <t>IF YOUR DATA IS NOT LINEAR, A TRANSFORMATION MAY HELP.  ADDITIONAL INSTRUCTIONS ARE INCLUDED ON THE "TRANSFORMATIONS" SPREADSHEET.</t>
  </si>
  <si>
    <t>ENTER THE VALUES OF YOUR STANDARD CURVE IN THE 'INPUTS &amp; SUMMARIES' SPREADSHEET GREEN CELLS</t>
  </si>
  <si>
    <t>ENTER THE VALUE FOR THE CONFIDENCE INTERVAL IN THE 'INPUTS &amp; SUMMARY'  SPREADSHEET'S RED CELL</t>
  </si>
  <si>
    <t>ENTER THE VALUES OF YOUR UNKNOWN IN THE 'INPUTS &amp; SUMMARY' SPREADSHEET'S YELLOW CELLS</t>
  </si>
  <si>
    <t>Abductive (Graybill)</t>
  </si>
  <si>
    <t>x3</t>
  </si>
  <si>
    <t>x4</t>
  </si>
  <si>
    <t>x5</t>
  </si>
  <si>
    <t>x6</t>
  </si>
  <si>
    <t>x7</t>
  </si>
  <si>
    <t>x8</t>
  </si>
  <si>
    <t>x9</t>
  </si>
  <si>
    <t>x10</t>
  </si>
  <si>
    <t>Average Response</t>
  </si>
  <si>
    <t>SD</t>
  </si>
  <si>
    <t>avg y</t>
  </si>
  <si>
    <r>
      <t>y</t>
    </r>
    <r>
      <rPr>
        <vertAlign val="subscript"/>
        <sz val="18"/>
        <color theme="1"/>
        <rFont val="Calibri (Body)"/>
      </rPr>
      <t>i</t>
    </r>
  </si>
  <si>
    <r>
      <t>x</t>
    </r>
    <r>
      <rPr>
        <vertAlign val="subscript"/>
        <sz val="18"/>
        <color theme="1"/>
        <rFont val="Calibri (Body)"/>
      </rPr>
      <t>i</t>
    </r>
  </si>
  <si>
    <t>RSQ</t>
  </si>
  <si>
    <t>Life Exp(y)</t>
  </si>
  <si>
    <t>p-value</t>
  </si>
  <si>
    <t>P</t>
  </si>
  <si>
    <t>SEM</t>
  </si>
  <si>
    <t>xi</t>
  </si>
  <si>
    <t>yi</t>
  </si>
  <si>
    <t>Reverse OLS Model</t>
  </si>
  <si>
    <t>Reverse</t>
  </si>
  <si>
    <t>b1</t>
  </si>
  <si>
    <t>b0</t>
  </si>
  <si>
    <t>From Reverse Regression</t>
  </si>
  <si>
    <t>Inverse</t>
  </si>
  <si>
    <t>Difference</t>
  </si>
  <si>
    <t>y0</t>
  </si>
  <si>
    <t>AVG</t>
  </si>
  <si>
    <t>Statistic</t>
  </si>
  <si>
    <r>
      <rPr>
        <sz val="14"/>
        <color theme="1"/>
        <rFont val="Calibri (Body)"/>
      </rPr>
      <t>△</t>
    </r>
    <r>
      <rPr>
        <sz val="14"/>
        <color theme="1"/>
        <rFont val="Calibri"/>
        <family val="2"/>
        <scheme val="minor"/>
      </rPr>
      <t xml:space="preserve"> IR-RR</t>
    </r>
  </si>
  <si>
    <t>Differences between mean results from inverse and reverse regressions</t>
  </si>
  <si>
    <r>
      <t>“Unknown’s Response (y</t>
    </r>
    <r>
      <rPr>
        <vertAlign val="subscript"/>
        <sz val="18"/>
        <color theme="1"/>
        <rFont val="Calibri"/>
        <family val="2"/>
        <scheme val="minor"/>
      </rPr>
      <t>0</t>
    </r>
    <r>
      <rPr>
        <sz val="18"/>
        <color theme="1"/>
        <rFont val="Calibri"/>
        <family val="2"/>
        <scheme val="minor"/>
      </rPr>
      <t>)</t>
    </r>
  </si>
  <si>
    <t>Max =</t>
  </si>
  <si>
    <t>Libretext examples</t>
  </si>
  <si>
    <r>
      <t>y</t>
    </r>
    <r>
      <rPr>
        <vertAlign val="subscript"/>
        <sz val="18"/>
        <rFont val="Calibri (Body)"/>
      </rPr>
      <t>i</t>
    </r>
    <r>
      <rPr>
        <sz val="18"/>
        <rFont val="Calibri"/>
        <family val="2"/>
        <scheme val="minor"/>
      </rPr>
      <t>=b1*x</t>
    </r>
    <r>
      <rPr>
        <vertAlign val="subscript"/>
        <sz val="18"/>
        <rFont val="Calibri (Body)"/>
      </rPr>
      <t xml:space="preserve">i </t>
    </r>
    <r>
      <rPr>
        <sz val="18"/>
        <rFont val="Calibri"/>
        <family val="2"/>
        <scheme val="minor"/>
      </rPr>
      <t>+ b</t>
    </r>
    <r>
      <rPr>
        <vertAlign val="subscript"/>
        <sz val="18"/>
        <rFont val="Calibri (Body)"/>
      </rPr>
      <t>0</t>
    </r>
  </si>
  <si>
    <t>b1=</t>
  </si>
  <si>
    <t>b0=</t>
  </si>
  <si>
    <t>CA=</t>
  </si>
  <si>
    <t>UL</t>
  </si>
  <si>
    <t>MEAN</t>
  </si>
  <si>
    <t>LL</t>
  </si>
  <si>
    <r>
      <t>SD of Responses (y</t>
    </r>
    <r>
      <rPr>
        <vertAlign val="subscript"/>
        <sz val="18"/>
        <color theme="1"/>
        <rFont val="Calibri (Body)"/>
      </rPr>
      <t>i</t>
    </r>
    <r>
      <rPr>
        <sz val="18"/>
        <color theme="1"/>
        <rFont val="Calibri"/>
        <family val="2"/>
        <scheme val="minor"/>
      </rPr>
      <t>)</t>
    </r>
  </si>
  <si>
    <t>Sophistic</t>
  </si>
  <si>
    <t>SAMPLE NUMBER</t>
  </si>
  <si>
    <t xml:space="preserve">REPLICATE </t>
  </si>
  <si>
    <t>NUMBER</t>
  </si>
  <si>
    <t>ABDUCTIVE METHOD</t>
  </si>
  <si>
    <t>INTUITIVE METHOD</t>
  </si>
  <si>
    <t>Model</t>
  </si>
  <si>
    <r>
      <t>y</t>
    </r>
    <r>
      <rPr>
        <vertAlign val="subscript"/>
        <sz val="18"/>
        <color theme="1"/>
        <rFont val="Calibri"/>
        <family val="2"/>
        <scheme val="minor"/>
      </rPr>
      <t>i</t>
    </r>
    <r>
      <rPr>
        <vertAlign val="superscript"/>
        <sz val="18"/>
        <color theme="1"/>
        <rFont val="Calibri"/>
        <family val="2"/>
        <scheme val="minor"/>
      </rPr>
      <t>2</t>
    </r>
  </si>
  <si>
    <t>SOPHiSTIC METHOD</t>
  </si>
  <si>
    <t>Reverse Calibration Data</t>
  </si>
  <si>
    <r>
      <t>y</t>
    </r>
    <r>
      <rPr>
        <vertAlign val="subscript"/>
        <sz val="18"/>
        <color theme="1"/>
        <rFont val="Calibri"/>
        <family val="2"/>
        <scheme val="minor"/>
      </rPr>
      <t>0</t>
    </r>
    <r>
      <rPr>
        <sz val="18"/>
        <color theme="1"/>
        <rFont val="Calibri"/>
        <family val="2"/>
        <scheme val="minor"/>
      </rPr>
      <t>=</t>
    </r>
  </si>
  <si>
    <r>
      <t>x</t>
    </r>
    <r>
      <rPr>
        <b/>
        <vertAlign val="subscript"/>
        <sz val="18"/>
        <color theme="1"/>
        <rFont val="Calibri"/>
        <family val="2"/>
        <scheme val="minor"/>
      </rPr>
      <t>0</t>
    </r>
    <r>
      <rPr>
        <b/>
        <sz val="18"/>
        <color theme="1"/>
        <rFont val="Calibri"/>
        <family val="2"/>
        <scheme val="minor"/>
      </rPr>
      <t>=</t>
    </r>
  </si>
  <si>
    <r>
      <t>s</t>
    </r>
    <r>
      <rPr>
        <b/>
        <vertAlign val="subscript"/>
        <sz val="18"/>
        <color theme="1"/>
        <rFont val="Calibri (Body)"/>
      </rPr>
      <t>x0</t>
    </r>
    <r>
      <rPr>
        <b/>
        <sz val="18"/>
        <color theme="1"/>
        <rFont val="Calibri"/>
        <family val="2"/>
        <scheme val="minor"/>
      </rPr>
      <t>=</t>
    </r>
  </si>
  <si>
    <r>
      <t>(s</t>
    </r>
    <r>
      <rPr>
        <vertAlign val="subscript"/>
        <sz val="18"/>
        <color theme="1"/>
        <rFont val="Calibri"/>
        <family val="2"/>
        <scheme val="minor"/>
      </rPr>
      <t>x0</t>
    </r>
    <r>
      <rPr>
        <sz val="18"/>
        <color theme="1"/>
        <rFont val="Calibri"/>
        <family val="2"/>
        <scheme val="minor"/>
      </rPr>
      <t>/x</t>
    </r>
    <r>
      <rPr>
        <vertAlign val="subscript"/>
        <sz val="18"/>
        <color theme="1"/>
        <rFont val="Calibri (Body)"/>
      </rPr>
      <t>0</t>
    </r>
    <r>
      <rPr>
        <sz val="18"/>
        <color theme="1"/>
        <rFont val="Calibri"/>
        <family val="2"/>
        <scheme val="minor"/>
      </rPr>
      <t>) x 100</t>
    </r>
  </si>
  <si>
    <r>
      <t>s</t>
    </r>
    <r>
      <rPr>
        <vertAlign val="subscript"/>
        <sz val="18"/>
        <color theme="1"/>
        <rFont val="Calibri"/>
        <family val="2"/>
        <scheme val="minor"/>
      </rPr>
      <t>x/y</t>
    </r>
    <r>
      <rPr>
        <sz val="18"/>
        <color theme="1"/>
        <rFont val="Calibri"/>
        <family val="2"/>
        <scheme val="minor"/>
      </rPr>
      <t>=</t>
    </r>
  </si>
  <si>
    <t>ENTER YOUR CALIBRATION CURVE DATA INTO THE "INPUTS &amp; OUTPUTS" SPREADSHEET</t>
  </si>
  <si>
    <t xml:space="preserve">THE RESULTS OF ABDUCTIVE, INTUITIVE AND SOPHISTIC MODELS ARE DISPLAYED BELOW THE INPUTS.  </t>
  </si>
  <si>
    <t>YOU CAN COPY COLUMN AZ TO AS MANY COLUMNS AS YOU'D LIKE</t>
  </si>
  <si>
    <t>Min</t>
  </si>
  <si>
    <t>Max</t>
  </si>
  <si>
    <t>‹</t>
  </si>
  <si>
    <t>=(U7-U4)/U3</t>
  </si>
  <si>
    <t>=(W3*W7)+W5</t>
  </si>
  <si>
    <r>
      <t>b</t>
    </r>
    <r>
      <rPr>
        <vertAlign val="subscript"/>
        <sz val="22"/>
        <rFont val="Calibri (Body)"/>
      </rPr>
      <t>1</t>
    </r>
    <r>
      <rPr>
        <sz val="22"/>
        <rFont val="Calibri"/>
        <family val="2"/>
        <scheme val="minor"/>
      </rPr>
      <t>=</t>
    </r>
  </si>
  <si>
    <r>
      <t>b</t>
    </r>
    <r>
      <rPr>
        <vertAlign val="subscript"/>
        <sz val="22"/>
        <rFont val="Calibri (Body)"/>
      </rPr>
      <t>0</t>
    </r>
    <r>
      <rPr>
        <sz val="22"/>
        <rFont val="Calibri"/>
        <family val="2"/>
        <scheme val="minor"/>
      </rPr>
      <t>=</t>
    </r>
  </si>
  <si>
    <r>
      <t>R</t>
    </r>
    <r>
      <rPr>
        <vertAlign val="superscript"/>
        <sz val="22"/>
        <rFont val="Calibri (Body)"/>
      </rPr>
      <t>2</t>
    </r>
    <r>
      <rPr>
        <sz val="22"/>
        <rFont val="Calibri"/>
        <family val="2"/>
        <scheme val="minor"/>
      </rPr>
      <t>=</t>
    </r>
  </si>
  <si>
    <r>
      <t>y</t>
    </r>
    <r>
      <rPr>
        <vertAlign val="subscript"/>
        <sz val="22"/>
        <rFont val="Calibri (Body)"/>
      </rPr>
      <t>0</t>
    </r>
    <r>
      <rPr>
        <sz val="22"/>
        <rFont val="Calibri"/>
        <family val="2"/>
        <scheme val="minor"/>
      </rPr>
      <t>=</t>
    </r>
  </si>
  <si>
    <r>
      <t>X</t>
    </r>
    <r>
      <rPr>
        <vertAlign val="subscript"/>
        <sz val="22"/>
        <rFont val="Calibri (Body)"/>
      </rPr>
      <t>0</t>
    </r>
    <r>
      <rPr>
        <sz val="22"/>
        <rFont val="Calibri"/>
        <family val="2"/>
        <scheme val="minor"/>
      </rPr>
      <t>=</t>
    </r>
  </si>
  <si>
    <r>
      <t>X</t>
    </r>
    <r>
      <rPr>
        <b/>
        <vertAlign val="subscript"/>
        <sz val="18"/>
        <color theme="1"/>
        <rFont val="Calibri (Body)"/>
      </rPr>
      <t>I</t>
    </r>
  </si>
  <si>
    <r>
      <t>y</t>
    </r>
    <r>
      <rPr>
        <b/>
        <vertAlign val="subscript"/>
        <sz val="22"/>
        <rFont val="Calibri (Body)"/>
      </rPr>
      <t>i</t>
    </r>
  </si>
  <si>
    <t>Normal Model</t>
  </si>
  <si>
    <t>Data</t>
  </si>
  <si>
    <t>Normal Regression</t>
  </si>
  <si>
    <t>Reverse Regression</t>
  </si>
  <si>
    <t>SIMULATION INPUTS</t>
  </si>
  <si>
    <t>Minimum =</t>
  </si>
  <si>
    <t>Maximum =</t>
  </si>
  <si>
    <t>SD =</t>
  </si>
  <si>
    <r>
      <t>x=</t>
    </r>
    <r>
      <rPr>
        <i/>
        <sz val="28"/>
        <rFont val="Calibri (Body)"/>
      </rPr>
      <t>f</t>
    </r>
    <r>
      <rPr>
        <sz val="28"/>
        <rFont val="Calibri (Body)"/>
      </rPr>
      <t>(y)</t>
    </r>
  </si>
  <si>
    <r>
      <t>y=</t>
    </r>
    <r>
      <rPr>
        <i/>
        <sz val="28"/>
        <rFont val="Calibri"/>
        <family val="2"/>
        <scheme val="minor"/>
      </rPr>
      <t>f</t>
    </r>
    <r>
      <rPr>
        <sz val="28"/>
        <rFont val="Calibri"/>
        <family val="2"/>
        <scheme val="minor"/>
      </rPr>
      <t>(x)</t>
    </r>
  </si>
  <si>
    <t>X-VALUES</t>
  </si>
  <si>
    <t>Y-VALUES</t>
  </si>
  <si>
    <t>Calcs from XL</t>
  </si>
  <si>
    <t>For Graphing</t>
  </si>
  <si>
    <t>Test Sampe Responses</t>
  </si>
  <si>
    <t>ENTER THE VALUES OF YOUR TEST SAMPLES IN THE  YELLOW CELLS</t>
  </si>
  <si>
    <t>Predicted Test Sample  Mean</t>
  </si>
  <si>
    <t>SD of Test Sample</t>
  </si>
  <si>
    <t>SEM of Test Sample</t>
  </si>
  <si>
    <t xml:space="preserve">ENTER YOUR "TEST SAMPLE" RESULTS STARTING IN COLUMN R, CELLS 5 TO 14. </t>
  </si>
  <si>
    <t>1 / x</t>
  </si>
  <si>
    <t>TEST SAMPLE VALUES SHOULD BE EVALUATED LIKE THIS</t>
  </si>
  <si>
    <r>
      <t>3s</t>
    </r>
    <r>
      <rPr>
        <vertAlign val="subscript"/>
        <sz val="18"/>
        <color theme="1"/>
        <rFont val="Calibri"/>
        <family val="2"/>
        <scheme val="minor"/>
      </rPr>
      <t>x/y</t>
    </r>
    <r>
      <rPr>
        <sz val="18"/>
        <color theme="1"/>
        <rFont val="Calibri (Body)"/>
      </rPr>
      <t>/b</t>
    </r>
    <r>
      <rPr>
        <vertAlign val="subscript"/>
        <sz val="18"/>
        <color theme="1"/>
        <rFont val="Calibri"/>
        <family val="2"/>
        <scheme val="minor"/>
      </rPr>
      <t>1</t>
    </r>
    <r>
      <rPr>
        <sz val="18"/>
        <color theme="1"/>
        <rFont val="Calibri"/>
        <family val="2"/>
        <scheme val="minor"/>
      </rPr>
      <t>=</t>
    </r>
  </si>
  <si>
    <t>LOD, Lower Limit of Detection</t>
  </si>
  <si>
    <t>LOQ, Lower Limit of Quantification</t>
  </si>
  <si>
    <r>
      <t>10s</t>
    </r>
    <r>
      <rPr>
        <vertAlign val="subscript"/>
        <sz val="18"/>
        <color theme="1"/>
        <rFont val="Calibri"/>
        <family val="2"/>
        <scheme val="minor"/>
      </rPr>
      <t>x/y</t>
    </r>
    <r>
      <rPr>
        <sz val="18"/>
        <color theme="1"/>
        <rFont val="Calibri (Body)"/>
      </rPr>
      <t>/b</t>
    </r>
    <r>
      <rPr>
        <vertAlign val="subscript"/>
        <sz val="18"/>
        <color theme="1"/>
        <rFont val="Calibri"/>
        <family val="2"/>
        <scheme val="minor"/>
      </rPr>
      <t>1</t>
    </r>
    <r>
      <rPr>
        <sz val="18"/>
        <color theme="1"/>
        <rFont val="Calibri"/>
        <family val="2"/>
        <scheme val="minor"/>
      </rPr>
      <t>=</t>
    </r>
  </si>
  <si>
    <t>Intuitive OLS Model</t>
  </si>
  <si>
    <t>Number of sample replicates</t>
  </si>
  <si>
    <t>SIMULATIONS</t>
  </si>
  <si>
    <t>Standard Levels</t>
  </si>
  <si>
    <r>
      <t>(s</t>
    </r>
    <r>
      <rPr>
        <vertAlign val="subscript"/>
        <sz val="18"/>
        <color theme="1"/>
        <rFont val="Calibri"/>
        <family val="2"/>
        <scheme val="minor"/>
      </rPr>
      <t>x0</t>
    </r>
    <r>
      <rPr>
        <sz val="18"/>
        <color theme="1"/>
        <rFont val="Calibri"/>
        <family val="2"/>
        <scheme val="minor"/>
      </rPr>
      <t>/x</t>
    </r>
    <r>
      <rPr>
        <vertAlign val="subscript"/>
        <sz val="18"/>
        <color theme="1"/>
        <rFont val="Calibri (Body)"/>
      </rPr>
      <t>0</t>
    </r>
    <r>
      <rPr>
        <sz val="18"/>
        <color theme="1"/>
        <rFont val="Calibri"/>
        <family val="2"/>
        <scheme val="minor"/>
      </rPr>
      <t>) x 100=</t>
    </r>
  </si>
  <si>
    <t>Replicates of Test Sample</t>
  </si>
  <si>
    <t>AVG Response of Test Samples</t>
  </si>
  <si>
    <t>Test Sample Responses</t>
  </si>
  <si>
    <t>Centered Results</t>
  </si>
  <si>
    <t>Ends of Range Results</t>
  </si>
  <si>
    <t>BCS Std. Error of Mean</t>
  </si>
  <si>
    <t>WCS SEM</t>
  </si>
  <si>
    <t>Minimum x</t>
  </si>
  <si>
    <r>
      <t>x</t>
    </r>
    <r>
      <rPr>
        <vertAlign val="subscript"/>
        <sz val="18"/>
        <rFont val="Calibri (Body)"/>
      </rPr>
      <t>i</t>
    </r>
    <r>
      <rPr>
        <sz val="18"/>
        <rFont val="Calibri"/>
        <family val="2"/>
        <scheme val="minor"/>
      </rPr>
      <t>(min)</t>
    </r>
  </si>
  <si>
    <r>
      <t>y</t>
    </r>
    <r>
      <rPr>
        <vertAlign val="subscript"/>
        <sz val="18"/>
        <rFont val="Calibri (Body)"/>
      </rPr>
      <t>0</t>
    </r>
    <r>
      <rPr>
        <sz val="18"/>
        <rFont val="Calibri"/>
        <family val="2"/>
        <scheme val="minor"/>
      </rPr>
      <t>(max)</t>
    </r>
  </si>
  <si>
    <r>
      <t>Difference Beetween x</t>
    </r>
    <r>
      <rPr>
        <vertAlign val="subscript"/>
        <sz val="18"/>
        <color theme="1"/>
        <rFont val="Calibri (Body)"/>
      </rPr>
      <t>0</t>
    </r>
    <r>
      <rPr>
        <sz val="18"/>
        <color theme="1"/>
        <rFont val="Calibri"/>
        <family val="2"/>
        <scheme val="minor"/>
      </rPr>
      <t xml:space="preserve"> Levels</t>
    </r>
  </si>
  <si>
    <t>FOR POWER ANALYSIS, CHANGE VALUES IN THE BLACK CELLS ONLY</t>
  </si>
  <si>
    <t>THE VALUES DISPLAYED IN THE GREY SHADED AREA ARE FROM THE CURRENT INPUT &amp; SUMMARY SPREADSHEET</t>
  </si>
  <si>
    <t>THE BEST CASE SCENARIO (BCS) IS WITH ALL TEST SAMPLES AT THE CENTER OF THE CALIBRATION CURVE</t>
  </si>
  <si>
    <t xml:space="preserve">Projected Standard Curve </t>
  </si>
  <si>
    <t>BCS Standard Deviation (s)</t>
  </si>
  <si>
    <t>WCS SD (s)</t>
  </si>
  <si>
    <t>Calculated from Simulations</t>
  </si>
  <si>
    <t>Maximum  Standard Response</t>
  </si>
  <si>
    <t>THE WORST CASE SCENARIO (WCS) IS WITH ALL TEST SAMPLES NEAR THE EXTREMES OF THE CALIBRATION CURVE</t>
  </si>
  <si>
    <t>From Inverse Prediction</t>
  </si>
  <si>
    <t>x=.8657y-282.27</t>
  </si>
  <si>
    <t>Dietary Zn (mg/kg)</t>
  </si>
  <si>
    <r>
      <t>y=</t>
    </r>
    <r>
      <rPr>
        <i/>
        <sz val="18"/>
        <rFont val="Calibri"/>
        <family val="2"/>
        <scheme val="minor"/>
      </rPr>
      <t>f(</t>
    </r>
    <r>
      <rPr>
        <sz val="18"/>
        <rFont val="Calibri"/>
        <family val="2"/>
        <scheme val="minor"/>
      </rPr>
      <t>x)</t>
    </r>
  </si>
  <si>
    <r>
      <t>x=</t>
    </r>
    <r>
      <rPr>
        <i/>
        <sz val="18"/>
        <rFont val="Calibri"/>
        <family val="2"/>
        <scheme val="minor"/>
      </rPr>
      <t>f(</t>
    </r>
    <r>
      <rPr>
        <sz val="18"/>
        <rFont val="Calibri"/>
        <family val="2"/>
        <scheme val="minor"/>
      </rPr>
      <t>y)</t>
    </r>
  </si>
  <si>
    <t>Standards</t>
  </si>
  <si>
    <t>PRETENDING THERE IS NO ERROR IN STANDARD CURVE.  AND x=f(y)</t>
  </si>
  <si>
    <r>
      <t>s</t>
    </r>
    <r>
      <rPr>
        <vertAlign val="subscript"/>
        <sz val="18"/>
        <color theme="1"/>
        <rFont val="Calibri (Body)"/>
      </rPr>
      <t>x0</t>
    </r>
    <r>
      <rPr>
        <sz val="18"/>
        <color theme="1"/>
        <rFont val="Calibri"/>
        <family val="2"/>
        <scheme val="minor"/>
      </rPr>
      <t>/(n</t>
    </r>
    <r>
      <rPr>
        <vertAlign val="subscript"/>
        <sz val="18"/>
        <color theme="1"/>
        <rFont val="Calibri"/>
        <family val="2"/>
        <scheme val="minor"/>
      </rPr>
      <t>u</t>
    </r>
    <r>
      <rPr>
        <sz val="18"/>
        <color theme="1"/>
        <rFont val="Calibri"/>
        <family val="2"/>
        <scheme val="minor"/>
      </rPr>
      <t>-1)</t>
    </r>
    <r>
      <rPr>
        <vertAlign val="superscript"/>
        <sz val="18"/>
        <color theme="1"/>
        <rFont val="Calibri"/>
        <family val="2"/>
        <scheme val="minor"/>
      </rPr>
      <t>-2</t>
    </r>
    <r>
      <rPr>
        <sz val="18"/>
        <color theme="1"/>
        <rFont val="Calibri"/>
        <family val="2"/>
        <scheme val="minor"/>
      </rPr>
      <t>=</t>
    </r>
  </si>
  <si>
    <r>
      <t>SD of x</t>
    </r>
    <r>
      <rPr>
        <b/>
        <vertAlign val="subscript"/>
        <sz val="18"/>
        <color theme="1"/>
        <rFont val="Calibri (Body)"/>
      </rPr>
      <t>0</t>
    </r>
  </si>
  <si>
    <r>
      <t>SEM of x</t>
    </r>
    <r>
      <rPr>
        <vertAlign val="subscript"/>
        <sz val="18"/>
        <color theme="1"/>
        <rFont val="Calibri (Body)"/>
      </rPr>
      <t>0</t>
    </r>
  </si>
  <si>
    <t>AVG Response of Test Sample</t>
  </si>
  <si>
    <t>Predicted Test Sample</t>
  </si>
  <si>
    <r>
      <rPr>
        <sz val="18"/>
        <color rgb="FFFF0000"/>
        <rFont val="Calibri (Body)"/>
      </rPr>
      <t>m</t>
    </r>
    <r>
      <rPr>
        <vertAlign val="subscript"/>
        <sz val="18"/>
        <color theme="1"/>
        <rFont val="Calibri"/>
        <family val="2"/>
        <scheme val="minor"/>
      </rPr>
      <t>u</t>
    </r>
  </si>
  <si>
    <t>Total n for Calibration Curve</t>
  </si>
  <si>
    <t>Calibration Curve Levels of x</t>
  </si>
  <si>
    <t>THE BEST CASE SCENARIO (BCS) IS WITH ALL TEST SAMPLE REPLICATES AT THE CENTER OF THE CALIBRATION CURVE</t>
  </si>
  <si>
    <t>THE WORST CASE SCENARIO (WCS) IS WITH ALL TEST SAMPLE REPLICATES NEAR THE EXTREMES OF THE CALIBRATION CURVE</t>
  </si>
  <si>
    <t>Calibration Curve Reps/Level of x</t>
  </si>
  <si>
    <t xml:space="preserve">    </t>
  </si>
  <si>
    <t>BCS= Best-Case Scenario</t>
  </si>
  <si>
    <t>WCS= Worst-Case Scenario</t>
  </si>
  <si>
    <r>
      <t>x+x</t>
    </r>
    <r>
      <rPr>
        <b/>
        <vertAlign val="superscript"/>
        <sz val="18"/>
        <color theme="1"/>
        <rFont val="Comic Sans MS"/>
        <family val="4"/>
      </rPr>
      <t>2</t>
    </r>
  </si>
  <si>
    <t>&lt;--Compare to Cell H18</t>
  </si>
  <si>
    <r>
      <t xml:space="preserve">IN THIS MODEL m AND n ARE </t>
    </r>
    <r>
      <rPr>
        <u/>
        <sz val="24"/>
        <color rgb="FFFFFF00"/>
        <rFont val="Comic Sans MS Bold"/>
      </rPr>
      <t>LINKED</t>
    </r>
    <r>
      <rPr>
        <sz val="24"/>
        <color rgb="FFFFFF00"/>
        <rFont val="Comic Sans MS Bold"/>
      </rPr>
      <t>, n IS EQUAL TO m</t>
    </r>
  </si>
  <si>
    <t>The Axes in the Figure, Must Be Re-set Manually for Each New Calibration Curve</t>
  </si>
  <si>
    <t>IF YOU WOULD LIKE TO SEE YOUR CALIBRATION CURVE WITH 95% CONFIDENCE LIMITS ON THE INPUTS &amp; SUMMARY SPREADSHEET, THE AXES IN THE FIGURE  WILL NEED TO BE ADJUSTED MANUALLY TO FIT YOUR DATA POINTS</t>
  </si>
  <si>
    <t>OBSERVE THE RESULTS COMPARISON ON THE 'INPUTS &amp; SUMMARY' SPREADSHEET, &amp; DETAILED RESULTS ON THE "INTUITIVE METHOD", "ABDIUCTIVE (GRAYBILL) METHOD" &amp; "SOPHISTIC METHOD" SPREADSHEETS</t>
  </si>
  <si>
    <t>Upper CL</t>
  </si>
  <si>
    <t>Lower CL</t>
  </si>
  <si>
    <t>MULTIPLE RANGE TEST</t>
  </si>
  <si>
    <t>STANDARD - INTUITIVE</t>
  </si>
  <si>
    <t>ABDUCTIVE - GRAYBILL</t>
  </si>
  <si>
    <t>UPPER CL</t>
  </si>
  <si>
    <t>LOWER CL</t>
  </si>
  <si>
    <t>RSQ=</t>
  </si>
  <si>
    <t>IF THE TEST SAMPLE CONTAINED THE  HIGHEST AMOUNT OF THE STANDARDS FED</t>
  </si>
  <si>
    <t>With the example data storred in Cells BD5 to BG54, this section can be used to calculate results from different parts of the standard curve</t>
  </si>
  <si>
    <t>Average response ==&gt;</t>
  </si>
  <si>
    <t>Difference from AVG ==&gt;</t>
  </si>
  <si>
    <t>New response ==&gt;</t>
  </si>
  <si>
    <t>IN THIS MODEL, m AND n ARE INDEPENDENT, n IS FROM THE INPUTTED DATA</t>
  </si>
  <si>
    <t>Average of 50 simulated standard curves</t>
  </si>
  <si>
    <t>Observations per Replicate</t>
  </si>
  <si>
    <t>Examples</t>
  </si>
  <si>
    <t xml:space="preserve"> Housing costs /Pen,  Weighing Labor, etc.)</t>
  </si>
  <si>
    <t>Total Costs per Relicate</t>
  </si>
  <si>
    <t>Number of Obs. per Rep. ==&gt;</t>
  </si>
  <si>
    <t>Cost per rep. ===&gt;</t>
  </si>
  <si>
    <t>Total Costs</t>
  </si>
  <si>
    <t>BCS SEM</t>
  </si>
  <si>
    <t>Cost per Obs. ==&gt;</t>
  </si>
  <si>
    <t xml:space="preserve"> SD </t>
  </si>
  <si>
    <t>Cost Based per Rep ==&gt;</t>
  </si>
  <si>
    <t>No. of reps.</t>
  </si>
  <si>
    <t>FOR POWER COST ANALYSIS, CHANGE VALUES IN THE GREEN  CELLs ONLY.  ALL OTHER VALUES ARE LINKED THROUGH THE "ABDUCTIVE POWER ANALYSIS (2) SPREADSHEET</t>
  </si>
  <si>
    <t>$</t>
  </si>
  <si>
    <t>$/assay, $/chick, $Feed/chick, etc.</t>
  </si>
  <si>
    <t>BCS SEM (3)</t>
  </si>
  <si>
    <t>WCS SEM (3)</t>
  </si>
  <si>
    <t>BCS SEM (10)</t>
  </si>
  <si>
    <t>WCS SEM (10)</t>
  </si>
  <si>
    <t>BCS SEM (30)</t>
  </si>
  <si>
    <t>WCS SEM (30)</t>
  </si>
  <si>
    <t>No. of Test Samples</t>
  </si>
  <si>
    <t>No. of Standard levels</t>
  </si>
  <si>
    <t>Observed SD with</t>
  </si>
  <si>
    <t>Obs. per Rep. =</t>
  </si>
  <si>
    <t>Est. Variance of  Obs.  ==&gt;</t>
  </si>
  <si>
    <t>Est. Variance of  Reps.==&gt;</t>
  </si>
  <si>
    <t>DATA FOR GRAPHING</t>
  </si>
  <si>
    <t xml:space="preserve"> NOT LIKE ANY OF THESE</t>
  </si>
  <si>
    <t>Low R2  Data</t>
  </si>
  <si>
    <t>&lt;-- The example data is storred in Columns AO to AV</t>
  </si>
  <si>
    <t>Replicates perTest Sample</t>
  </si>
  <si>
    <t>Response Variable Minimum =</t>
  </si>
  <si>
    <t>Response Variable Maximum =</t>
  </si>
  <si>
    <t xml:space="preserve">IN THIS MODEL, m AND n ARE EQUAL </t>
  </si>
  <si>
    <t>Minimuim SEM =</t>
  </si>
  <si>
    <t>Maximuim SEM =</t>
  </si>
  <si>
    <t>Gene Pesti</t>
  </si>
  <si>
    <t>Adjunct Professor, The University of New England, Armidale NSW Australia</t>
  </si>
  <si>
    <t>CLICK HERE TO OPEN A MICROSOFT WORD DOCCUMENT EXPLAINING THE CALIBRATION CURVE PROBLEM AND CCCC.EXE</t>
  </si>
  <si>
    <t>Input Level</t>
  </si>
  <si>
    <t>x Variable Name</t>
  </si>
  <si>
    <t>y Variable Name</t>
  </si>
  <si>
    <t>Intuitive Method</t>
  </si>
  <si>
    <t>Abductive Method</t>
  </si>
  <si>
    <r>
      <t>x</t>
    </r>
    <r>
      <rPr>
        <b/>
        <vertAlign val="superscript"/>
        <sz val="20"/>
        <color theme="1"/>
        <rFont val="Calibri"/>
        <family val="2"/>
        <scheme val="minor"/>
      </rPr>
      <t>2</t>
    </r>
  </si>
  <si>
    <r>
      <t>1/x</t>
    </r>
    <r>
      <rPr>
        <b/>
        <vertAlign val="superscript"/>
        <sz val="20"/>
        <color theme="1"/>
        <rFont val="Calibri"/>
        <family val="2"/>
        <scheme val="minor"/>
      </rPr>
      <t>2</t>
    </r>
  </si>
  <si>
    <r>
      <t>x+x</t>
    </r>
    <r>
      <rPr>
        <b/>
        <vertAlign val="superscript"/>
        <sz val="20"/>
        <color theme="1"/>
        <rFont val="Calibri"/>
        <family val="2"/>
        <scheme val="minor"/>
      </rPr>
      <t>2</t>
    </r>
  </si>
  <si>
    <r>
      <t>Coefficients of Determination = R</t>
    </r>
    <r>
      <rPr>
        <b/>
        <vertAlign val="superscript"/>
        <sz val="20"/>
        <color theme="1"/>
        <rFont val="Calibri"/>
        <family val="2"/>
        <scheme val="minor"/>
      </rPr>
      <t>2</t>
    </r>
  </si>
  <si>
    <t>Independent Variable Minimum =</t>
  </si>
  <si>
    <t>Independent Variable Maximum =</t>
  </si>
  <si>
    <t>Dependent Variable Minimum =</t>
  </si>
  <si>
    <t>Dependent Variable Maximum =</t>
  </si>
  <si>
    <t>Intake</t>
  </si>
  <si>
    <t>Response</t>
  </si>
  <si>
    <t>Diet Zn</t>
  </si>
  <si>
    <t>Tibia Zn</t>
  </si>
  <si>
    <t>Version 1.0</t>
  </si>
  <si>
    <t>Zn Intake</t>
  </si>
  <si>
    <t>FCR</t>
  </si>
  <si>
    <t>BW14</t>
  </si>
  <si>
    <t>Bone Ca</t>
  </si>
  <si>
    <t>Liver Zn</t>
  </si>
  <si>
    <t>Carc.  Zn</t>
  </si>
  <si>
    <r>
      <t>R</t>
    </r>
    <r>
      <rPr>
        <b/>
        <vertAlign val="superscript"/>
        <sz val="20"/>
        <color theme="1"/>
        <rFont val="Calibri (Body)"/>
      </rPr>
      <t>2</t>
    </r>
  </si>
  <si>
    <r>
      <t>R</t>
    </r>
    <r>
      <rPr>
        <vertAlign val="superscript"/>
        <sz val="20"/>
        <color theme="1"/>
        <rFont val="Calibri (Body)"/>
      </rPr>
      <t>2</t>
    </r>
  </si>
  <si>
    <t>Zn Level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</si>
</sst>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$&quot;* #,##0.00_);_(&quot;$&quot;* \(#,##0.00\);_(&quot;$&quot;* &quot;-&quot;??_);_(@_)"/>
    <numFmt numFmtId="165" formatCode="0.0"/>
    <numFmt numFmtId="166" formatCode="0.00000"/>
    <numFmt numFmtId="167" formatCode="0.0000"/>
    <numFmt numFmtId="168" formatCode="0.000000"/>
    <numFmt numFmtId="169" formatCode="0.000"/>
    <numFmt numFmtId="170" formatCode="0.000000E+00"/>
    <numFmt numFmtId="171" formatCode="0.00000000"/>
    <numFmt numFmtId="172" formatCode="0.00000E+00"/>
    <numFmt numFmtId="173" formatCode="0.000000000000"/>
    <numFmt numFmtId="174" formatCode="0.0000000"/>
    <numFmt numFmtId="175" formatCode="0.000000000"/>
  </numFmts>
  <fonts count="91">
    <font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vertAlign val="subscript"/>
      <sz val="18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  <font>
      <sz val="18"/>
      <name val="Calibri"/>
      <family val="2"/>
      <scheme val="minor"/>
    </font>
    <font>
      <b/>
      <sz val="18"/>
      <color rgb="FF0070C0"/>
      <name val="Comic Sans MS"/>
      <family val="4"/>
    </font>
    <font>
      <b/>
      <sz val="24"/>
      <color rgb="FF0070C0"/>
      <name val="Comic Sans MS"/>
      <family val="4"/>
    </font>
    <font>
      <b/>
      <sz val="24"/>
      <color theme="0"/>
      <name val="Comic Sans MS"/>
      <family val="4"/>
    </font>
    <font>
      <b/>
      <sz val="24"/>
      <color rgb="FFFFFF00"/>
      <name val="Comic Sans MS"/>
      <family val="4"/>
    </font>
    <font>
      <b/>
      <sz val="24"/>
      <name val="Comic Sans MS"/>
      <family val="4"/>
    </font>
    <font>
      <b/>
      <sz val="24"/>
      <color rgb="FFFF0000"/>
      <name val="Comic Sans MS"/>
      <family val="4"/>
    </font>
    <font>
      <b/>
      <sz val="18"/>
      <color theme="1"/>
      <name val="Calibri"/>
      <family val="2"/>
      <scheme val="minor"/>
    </font>
    <font>
      <b/>
      <vertAlign val="subscript"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vertAlign val="superscript"/>
      <sz val="18"/>
      <color theme="1"/>
      <name val="Calibri"/>
      <family val="2"/>
      <scheme val="minor"/>
    </font>
    <font>
      <sz val="10"/>
      <name val="Arial"/>
      <family val="2"/>
    </font>
    <font>
      <sz val="9"/>
      <color indexed="81"/>
      <name val="Tahoma"/>
      <family val="2"/>
    </font>
    <font>
      <b/>
      <sz val="18"/>
      <color theme="9" tint="0.59999389629810485"/>
      <name val="Calibri"/>
      <family val="2"/>
      <scheme val="minor"/>
    </font>
    <font>
      <vertAlign val="subscript"/>
      <sz val="18"/>
      <name val="Calibri"/>
      <family val="2"/>
      <scheme val="minor"/>
    </font>
    <font>
      <sz val="18"/>
      <color indexed="12"/>
      <name val="Calibri"/>
      <family val="2"/>
      <scheme val="minor"/>
    </font>
    <font>
      <b/>
      <sz val="18"/>
      <color indexed="10"/>
      <name val="Calibri"/>
      <family val="2"/>
      <scheme val="minor"/>
    </font>
    <font>
      <sz val="18"/>
      <color indexed="10"/>
      <name val="Calibri"/>
      <family val="2"/>
      <scheme val="minor"/>
    </font>
    <font>
      <i/>
      <sz val="18"/>
      <name val="Calibri"/>
      <family val="2"/>
      <scheme val="minor"/>
    </font>
    <font>
      <u val="doubleAccounting"/>
      <vertAlign val="superscript"/>
      <sz val="18"/>
      <name val="Calibri"/>
      <family val="2"/>
      <scheme val="minor"/>
    </font>
    <font>
      <sz val="18"/>
      <color indexed="16"/>
      <name val="Calibri"/>
      <family val="2"/>
      <scheme val="minor"/>
    </font>
    <font>
      <b/>
      <sz val="18"/>
      <color indexed="57"/>
      <name val="Calibri"/>
      <family val="2"/>
      <scheme val="minor"/>
    </font>
    <font>
      <b/>
      <sz val="18"/>
      <color indexed="53"/>
      <name val="Calibri"/>
      <family val="2"/>
      <scheme val="minor"/>
    </font>
    <font>
      <sz val="18"/>
      <color rgb="FFFFFF00"/>
      <name val="Calibri"/>
      <family val="2"/>
      <scheme val="minor"/>
    </font>
    <font>
      <b/>
      <sz val="24"/>
      <color rgb="FF00B050"/>
      <name val="Comic Sans MS"/>
      <family val="4"/>
    </font>
    <font>
      <b/>
      <sz val="18"/>
      <color theme="1"/>
      <name val="Comic Sans MS"/>
      <family val="4"/>
    </font>
    <font>
      <sz val="18"/>
      <color theme="1"/>
      <name val="Comic Sans MS"/>
      <family val="4"/>
    </font>
    <font>
      <b/>
      <sz val="22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0"/>
      <name val="Comic Sans MS"/>
      <family val="4"/>
    </font>
    <font>
      <b/>
      <sz val="18"/>
      <name val="Comic Sans MS"/>
      <family val="4"/>
    </font>
    <font>
      <b/>
      <vertAlign val="superscript"/>
      <sz val="18"/>
      <color theme="1"/>
      <name val="Comic Sans MS"/>
      <family val="4"/>
    </font>
    <font>
      <b/>
      <sz val="24"/>
      <color theme="1"/>
      <name val="Calibri"/>
      <family val="2"/>
      <scheme val="minor"/>
    </font>
    <font>
      <b/>
      <vertAlign val="superscript"/>
      <sz val="24"/>
      <color theme="1"/>
      <name val="Calibri"/>
      <family val="2"/>
      <scheme val="minor"/>
    </font>
    <font>
      <sz val="9"/>
      <name val="Calibri"/>
      <family val="2"/>
      <scheme val="minor"/>
    </font>
    <font>
      <vertAlign val="subscript"/>
      <sz val="18"/>
      <color theme="1"/>
      <name val="Calibri (Body)"/>
    </font>
    <font>
      <sz val="22"/>
      <color theme="1"/>
      <name val="Calibri"/>
      <family val="2"/>
      <scheme val="minor"/>
    </font>
    <font>
      <sz val="22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 (Body)"/>
    </font>
    <font>
      <b/>
      <sz val="22"/>
      <color rgb="FFFFFF00"/>
      <name val="Calibri"/>
      <family val="2"/>
      <scheme val="minor"/>
    </font>
    <font>
      <vertAlign val="subscript"/>
      <sz val="18"/>
      <name val="Calibri (Body)"/>
    </font>
    <font>
      <sz val="18"/>
      <color theme="0"/>
      <name val="Calibri"/>
      <family val="2"/>
      <scheme val="minor"/>
    </font>
    <font>
      <b/>
      <sz val="36"/>
      <color rgb="FF0070C0"/>
      <name val="Comic Sans MS Bold"/>
    </font>
    <font>
      <sz val="18"/>
      <color rgb="FF0070C0"/>
      <name val="Calibri"/>
      <family val="2"/>
      <scheme val="minor"/>
    </font>
    <font>
      <b/>
      <vertAlign val="subscript"/>
      <sz val="18"/>
      <color theme="1"/>
      <name val="Calibri (Body)"/>
    </font>
    <font>
      <b/>
      <sz val="22"/>
      <color theme="0"/>
      <name val="Calibri"/>
      <family val="2"/>
      <scheme val="minor"/>
    </font>
    <font>
      <sz val="18"/>
      <name val="Arial"/>
      <family val="2"/>
    </font>
    <font>
      <sz val="22"/>
      <name val="Arial"/>
      <family val="2"/>
    </font>
    <font>
      <vertAlign val="subscript"/>
      <sz val="22"/>
      <name val="Calibri (Body)"/>
    </font>
    <font>
      <vertAlign val="superscript"/>
      <sz val="22"/>
      <name val="Calibri (Body)"/>
    </font>
    <font>
      <b/>
      <vertAlign val="subscript"/>
      <sz val="22"/>
      <name val="Calibri (Body)"/>
    </font>
    <font>
      <b/>
      <sz val="28"/>
      <color rgb="FFFF0000"/>
      <name val="Comic Sans MS Bold"/>
    </font>
    <font>
      <sz val="28"/>
      <name val="Calibri"/>
      <family val="2"/>
      <scheme val="minor"/>
    </font>
    <font>
      <sz val="28"/>
      <name val="Calibri (Body)"/>
    </font>
    <font>
      <i/>
      <sz val="28"/>
      <name val="Calibri (Body)"/>
    </font>
    <font>
      <i/>
      <sz val="28"/>
      <name val="Calibri"/>
      <family val="2"/>
      <scheme val="minor"/>
    </font>
    <font>
      <sz val="20"/>
      <color theme="1"/>
      <name val="EuclidSymbol"/>
    </font>
    <font>
      <sz val="18"/>
      <color theme="1"/>
      <name val="EuclidSymbol"/>
    </font>
    <font>
      <sz val="28"/>
      <color theme="1"/>
      <name val="Comic Sans MS Bold"/>
    </font>
    <font>
      <sz val="18"/>
      <color rgb="FFC00000"/>
      <name val="Comic Sans MS Bold"/>
    </font>
    <font>
      <sz val="18"/>
      <color theme="1"/>
      <name val="Calibri (Body)"/>
    </font>
    <font>
      <b/>
      <sz val="18"/>
      <color rgb="FF000000"/>
      <name val="Tahoma"/>
      <family val="2"/>
    </font>
    <font>
      <sz val="18"/>
      <color rgb="FF000000"/>
      <name val="Tahoma"/>
      <family val="2"/>
    </font>
    <font>
      <b/>
      <sz val="18"/>
      <color rgb="FFFFFF00"/>
      <name val="Calibri"/>
      <family val="2"/>
      <scheme val="minor"/>
    </font>
    <font>
      <sz val="18"/>
      <color rgb="FFFFFF00"/>
      <name val="Comic Sans MS Bold"/>
    </font>
    <font>
      <sz val="16"/>
      <color rgb="FFFFFF00"/>
      <name val="Comic Sans MS Bold"/>
    </font>
    <font>
      <sz val="18"/>
      <color rgb="FFFF0000"/>
      <name val="Calibri (Body)"/>
    </font>
    <font>
      <sz val="24"/>
      <color rgb="FFFFFF00"/>
      <name val="Comic Sans MS Bold"/>
    </font>
    <font>
      <u/>
      <sz val="24"/>
      <color rgb="FFFFFF00"/>
      <name val="Comic Sans MS Bold"/>
    </font>
    <font>
      <sz val="16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22"/>
      <color rgb="FFC00000"/>
      <name val="Comic Sans MS Bold"/>
    </font>
    <font>
      <sz val="24"/>
      <color rgb="FFFF0000"/>
      <name val="Comic Sans MS Bold"/>
    </font>
    <font>
      <sz val="18"/>
      <color rgb="FFFF0000"/>
      <name val="Comic Sans MS Bold"/>
    </font>
    <font>
      <b/>
      <sz val="20"/>
      <color theme="1"/>
      <name val="Calibri"/>
      <family val="2"/>
      <scheme val="minor"/>
    </font>
    <font>
      <sz val="20"/>
      <name val="Calibri"/>
      <family val="2"/>
      <scheme val="minor"/>
    </font>
    <font>
      <b/>
      <sz val="20"/>
      <name val="Calibri"/>
      <family val="2"/>
      <scheme val="minor"/>
    </font>
    <font>
      <b/>
      <vertAlign val="superscript"/>
      <sz val="20"/>
      <color theme="1"/>
      <name val="Calibri"/>
      <family val="2"/>
      <scheme val="minor"/>
    </font>
    <font>
      <b/>
      <vertAlign val="superscript"/>
      <sz val="20"/>
      <color theme="1"/>
      <name val="Calibri (Body)"/>
    </font>
    <font>
      <vertAlign val="superscript"/>
      <sz val="20"/>
      <color theme="1"/>
      <name val="Calibri (Body)"/>
    </font>
  </fonts>
  <fills count="2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95D452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DotDot">
        <color indexed="64"/>
      </left>
      <right/>
      <top style="dashDotDot">
        <color indexed="64"/>
      </top>
      <bottom/>
      <diagonal/>
    </border>
    <border>
      <left/>
      <right style="dashDotDot">
        <color indexed="64"/>
      </right>
      <top style="dashDotDot">
        <color indexed="64"/>
      </top>
      <bottom/>
      <diagonal/>
    </border>
    <border>
      <left style="dashDotDot">
        <color indexed="64"/>
      </left>
      <right/>
      <top/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7" fillId="0" borderId="0"/>
    <xf numFmtId="164" fontId="1" fillId="0" borderId="0" applyFont="0" applyFill="0" applyBorder="0" applyAlignment="0" applyProtection="0"/>
  </cellStyleXfs>
  <cellXfs count="1186"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/>
    <xf numFmtId="167" fontId="0" fillId="0" borderId="0" xfId="0" applyNumberFormat="1"/>
    <xf numFmtId="2" fontId="0" fillId="0" borderId="0" xfId="0" applyNumberFormat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6" borderId="0" xfId="0" applyFill="1"/>
    <xf numFmtId="0" fontId="0" fillId="0" borderId="0" xfId="0" applyFont="1"/>
    <xf numFmtId="0" fontId="7" fillId="6" borderId="0" xfId="0" applyFont="1" applyFill="1"/>
    <xf numFmtId="0" fontId="8" fillId="6" borderId="0" xfId="0" applyFont="1" applyFill="1" applyAlignment="1">
      <alignment wrapText="1"/>
    </xf>
    <xf numFmtId="0" fontId="0" fillId="8" borderId="0" xfId="0" applyFill="1"/>
    <xf numFmtId="0" fontId="0" fillId="0" borderId="0" xfId="0" applyFill="1" applyAlignment="1">
      <alignment horizontal="center" vertical="center"/>
    </xf>
    <xf numFmtId="0" fontId="0" fillId="0" borderId="0" xfId="0" applyFill="1"/>
    <xf numFmtId="0" fontId="4" fillId="0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Border="1"/>
    <xf numFmtId="0" fontId="0" fillId="3" borderId="0" xfId="0" applyFill="1"/>
    <xf numFmtId="0" fontId="13" fillId="0" borderId="0" xfId="0" applyFont="1"/>
    <xf numFmtId="0" fontId="17" fillId="0" borderId="0" xfId="2"/>
    <xf numFmtId="170" fontId="17" fillId="0" borderId="0" xfId="2" applyNumberFormat="1"/>
    <xf numFmtId="0" fontId="0" fillId="0" borderId="18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7" fillId="3" borderId="0" xfId="2" applyFill="1"/>
    <xf numFmtId="0" fontId="17" fillId="0" borderId="0" xfId="2"/>
    <xf numFmtId="170" fontId="17" fillId="0" borderId="0" xfId="2" applyNumberFormat="1"/>
    <xf numFmtId="170" fontId="17" fillId="3" borderId="0" xfId="2" applyNumberFormat="1" applyFill="1"/>
    <xf numFmtId="0" fontId="0" fillId="3" borderId="0" xfId="0" applyFont="1" applyFill="1"/>
    <xf numFmtId="0" fontId="0" fillId="3" borderId="0" xfId="0" applyFont="1" applyFill="1" applyAlignment="1">
      <alignment horizontal="center" wrapText="1"/>
    </xf>
    <xf numFmtId="0" fontId="0" fillId="6" borderId="0" xfId="0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0" fontId="0" fillId="8" borderId="0" xfId="0" applyFont="1" applyFill="1"/>
    <xf numFmtId="0" fontId="0" fillId="8" borderId="23" xfId="0" applyFont="1" applyFill="1" applyBorder="1" applyAlignment="1">
      <alignment horizontal="center" vertical="center"/>
    </xf>
    <xf numFmtId="0" fontId="0" fillId="8" borderId="25" xfId="0" applyFont="1" applyFill="1" applyBorder="1" applyAlignment="1">
      <alignment horizontal="center" vertical="center"/>
    </xf>
    <xf numFmtId="0" fontId="6" fillId="0" borderId="0" xfId="2" applyFont="1"/>
    <xf numFmtId="170" fontId="6" fillId="0" borderId="0" xfId="2" applyNumberFormat="1" applyFont="1"/>
    <xf numFmtId="171" fontId="6" fillId="0" borderId="0" xfId="2" applyNumberFormat="1" applyFont="1"/>
    <xf numFmtId="171" fontId="21" fillId="0" borderId="0" xfId="2" applyNumberFormat="1" applyFont="1" applyAlignment="1">
      <alignment horizontal="center"/>
    </xf>
    <xf numFmtId="172" fontId="6" fillId="0" borderId="0" xfId="2" applyNumberFormat="1" applyFont="1"/>
    <xf numFmtId="170" fontId="21" fillId="0" borderId="14" xfId="2" applyNumberFormat="1" applyFont="1" applyBorder="1" applyAlignment="1">
      <alignment horizontal="center"/>
    </xf>
    <xf numFmtId="170" fontId="21" fillId="0" borderId="15" xfId="2" applyNumberFormat="1" applyFont="1" applyBorder="1" applyAlignment="1">
      <alignment horizontal="center"/>
    </xf>
    <xf numFmtId="170" fontId="21" fillId="0" borderId="16" xfId="2" applyNumberFormat="1" applyFont="1" applyBorder="1" applyAlignment="1">
      <alignment horizontal="center"/>
    </xf>
    <xf numFmtId="170" fontId="21" fillId="0" borderId="17" xfId="2" applyNumberFormat="1" applyFont="1" applyBorder="1" applyAlignment="1">
      <alignment horizontal="center"/>
    </xf>
    <xf numFmtId="170" fontId="22" fillId="0" borderId="0" xfId="2" applyNumberFormat="1" applyFont="1"/>
    <xf numFmtId="170" fontId="23" fillId="0" borderId="0" xfId="2" applyNumberFormat="1" applyFont="1"/>
    <xf numFmtId="0" fontId="6" fillId="0" borderId="0" xfId="2" applyFont="1" applyAlignment="1">
      <alignment horizontal="center"/>
    </xf>
    <xf numFmtId="170" fontId="6" fillId="0" borderId="0" xfId="2" applyNumberFormat="1" applyFont="1" applyAlignment="1">
      <alignment horizontal="center"/>
    </xf>
    <xf numFmtId="0" fontId="26" fillId="0" borderId="0" xfId="2" applyFont="1"/>
    <xf numFmtId="0" fontId="27" fillId="0" borderId="0" xfId="2" applyFont="1"/>
    <xf numFmtId="0" fontId="28" fillId="0" borderId="0" xfId="2" applyFont="1"/>
    <xf numFmtId="0" fontId="6" fillId="3" borderId="0" xfId="2" applyFont="1" applyFill="1"/>
    <xf numFmtId="0" fontId="0" fillId="0" borderId="0" xfId="0" applyFont="1" applyFill="1" applyBorder="1" applyAlignment="1">
      <alignment horizontal="center"/>
    </xf>
    <xf numFmtId="2" fontId="0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ont="1" applyFill="1" applyBorder="1" applyAlignment="1">
      <alignment horizontal="center" vertical="center"/>
    </xf>
    <xf numFmtId="0" fontId="6" fillId="8" borderId="0" xfId="2" applyFont="1" applyFill="1"/>
    <xf numFmtId="170" fontId="6" fillId="8" borderId="0" xfId="2" applyNumberFormat="1" applyFont="1" applyFill="1"/>
    <xf numFmtId="0" fontId="30" fillId="6" borderId="0" xfId="0" applyFont="1" applyFill="1" applyAlignment="1">
      <alignment wrapText="1"/>
    </xf>
    <xf numFmtId="0" fontId="0" fillId="6" borderId="0" xfId="0" applyFill="1" applyBorder="1"/>
    <xf numFmtId="1" fontId="6" fillId="4" borderId="18" xfId="2" applyNumberFormat="1" applyFont="1" applyFill="1" applyBorder="1" applyAlignment="1">
      <alignment horizontal="center" vertical="center"/>
    </xf>
    <xf numFmtId="0" fontId="0" fillId="6" borderId="0" xfId="0" applyFont="1" applyFill="1" applyAlignment="1">
      <alignment horizontal="center" vertical="center"/>
    </xf>
    <xf numFmtId="1" fontId="6" fillId="2" borderId="29" xfId="2" applyNumberFormat="1" applyFont="1" applyFill="1" applyBorder="1" applyAlignment="1">
      <alignment horizontal="center" vertical="center"/>
    </xf>
    <xf numFmtId="0" fontId="21" fillId="0" borderId="0" xfId="2" applyFon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21" fillId="0" borderId="0" xfId="2" applyFont="1" applyFill="1" applyAlignment="1">
      <alignment horizontal="center" vertical="center"/>
    </xf>
    <xf numFmtId="0" fontId="24" fillId="0" borderId="0" xfId="2" applyFont="1" applyAlignment="1">
      <alignment horizontal="center" vertical="center"/>
    </xf>
    <xf numFmtId="172" fontId="6" fillId="0" borderId="0" xfId="2" applyNumberFormat="1" applyFont="1" applyAlignment="1">
      <alignment horizontal="center" vertical="center"/>
    </xf>
    <xf numFmtId="170" fontId="6" fillId="0" borderId="0" xfId="2" applyNumberFormat="1" applyFont="1" applyAlignment="1">
      <alignment horizontal="center" vertical="center"/>
    </xf>
    <xf numFmtId="0" fontId="6" fillId="3" borderId="0" xfId="2" applyFont="1" applyFill="1" applyAlignment="1">
      <alignment horizontal="center" vertical="center"/>
    </xf>
    <xf numFmtId="170" fontId="6" fillId="3" borderId="0" xfId="2" applyNumberFormat="1" applyFont="1" applyFill="1" applyAlignment="1">
      <alignment horizontal="center" vertical="center"/>
    </xf>
    <xf numFmtId="0" fontId="17" fillId="0" borderId="0" xfId="2" applyAlignment="1">
      <alignment horizontal="center" vertical="center"/>
    </xf>
    <xf numFmtId="0" fontId="29" fillId="5" borderId="18" xfId="2" applyFont="1" applyFill="1" applyBorder="1" applyAlignment="1">
      <alignment horizontal="center" vertical="center"/>
    </xf>
    <xf numFmtId="2" fontId="0" fillId="2" borderId="0" xfId="0" applyNumberFormat="1" applyFill="1" applyAlignment="1">
      <alignment horizontal="center"/>
    </xf>
    <xf numFmtId="2" fontId="6" fillId="4" borderId="18" xfId="2" applyNumberFormat="1" applyFont="1" applyFill="1" applyBorder="1" applyAlignment="1">
      <alignment horizontal="center" vertical="center"/>
    </xf>
    <xf numFmtId="0" fontId="6" fillId="9" borderId="3" xfId="2" applyFont="1" applyFill="1" applyBorder="1" applyAlignment="1">
      <alignment horizontal="center" vertical="center"/>
    </xf>
    <xf numFmtId="0" fontId="2" fillId="9" borderId="18" xfId="2" applyFont="1" applyFill="1" applyBorder="1" applyAlignment="1">
      <alignment horizontal="center" vertical="center"/>
    </xf>
    <xf numFmtId="0" fontId="6" fillId="9" borderId="18" xfId="2" applyFont="1" applyFill="1" applyBorder="1" applyAlignment="1">
      <alignment horizontal="center" vertical="center"/>
    </xf>
    <xf numFmtId="169" fontId="6" fillId="9" borderId="4" xfId="2" applyNumberFormat="1" applyFont="1" applyFill="1" applyBorder="1" applyAlignment="1">
      <alignment horizontal="center" vertical="center"/>
    </xf>
    <xf numFmtId="170" fontId="6" fillId="9" borderId="3" xfId="2" applyNumberFormat="1" applyFont="1" applyFill="1" applyBorder="1" applyAlignment="1">
      <alignment horizontal="center" vertical="center"/>
    </xf>
    <xf numFmtId="170" fontId="6" fillId="9" borderId="5" xfId="2" applyNumberFormat="1" applyFont="1" applyFill="1" applyBorder="1" applyAlignment="1">
      <alignment horizontal="center" vertical="center"/>
    </xf>
    <xf numFmtId="0" fontId="6" fillId="9" borderId="20" xfId="2" applyFont="1" applyFill="1" applyBorder="1" applyAlignment="1">
      <alignment horizontal="center" vertical="center"/>
    </xf>
    <xf numFmtId="171" fontId="6" fillId="9" borderId="6" xfId="2" applyNumberFormat="1" applyFont="1" applyFill="1" applyBorder="1" applyAlignment="1">
      <alignment horizontal="center" vertical="center"/>
    </xf>
    <xf numFmtId="2" fontId="6" fillId="4" borderId="0" xfId="2" applyNumberFormat="1" applyFont="1" applyFill="1" applyAlignment="1">
      <alignment horizontal="center" vertical="center"/>
    </xf>
    <xf numFmtId="2" fontId="6" fillId="2" borderId="29" xfId="2" applyNumberFormat="1" applyFont="1" applyFill="1" applyBorder="1" applyAlignment="1">
      <alignment horizontal="center" vertical="center"/>
    </xf>
    <xf numFmtId="2" fontId="0" fillId="6" borderId="0" xfId="0" applyNumberFormat="1" applyFont="1" applyFill="1" applyAlignment="1">
      <alignment horizontal="center" vertical="center"/>
    </xf>
    <xf numFmtId="2" fontId="0" fillId="6" borderId="0" xfId="0" applyNumberFormat="1" applyFill="1" applyAlignment="1">
      <alignment horizontal="center" vertical="center"/>
    </xf>
    <xf numFmtId="169" fontId="2" fillId="9" borderId="4" xfId="2" applyNumberFormat="1" applyFont="1" applyFill="1" applyBorder="1" applyAlignment="1">
      <alignment horizontal="center" vertical="center"/>
    </xf>
    <xf numFmtId="0" fontId="6" fillId="9" borderId="24" xfId="2" applyFont="1" applyFill="1" applyBorder="1"/>
    <xf numFmtId="173" fontId="0" fillId="0" borderId="0" xfId="0" applyNumberFormat="1" applyFont="1"/>
    <xf numFmtId="173" fontId="0" fillId="0" borderId="0" xfId="0" applyNumberFormat="1" applyFont="1" applyAlignment="1">
      <alignment vertical="center"/>
    </xf>
    <xf numFmtId="169" fontId="0" fillId="0" borderId="0" xfId="0" applyNumberFormat="1" applyFont="1"/>
    <xf numFmtId="2" fontId="6" fillId="2" borderId="18" xfId="2" applyNumberFormat="1" applyFont="1" applyFill="1" applyBorder="1" applyAlignment="1">
      <alignment horizontal="center" vertical="center"/>
    </xf>
    <xf numFmtId="169" fontId="6" fillId="4" borderId="18" xfId="2" applyNumberFormat="1" applyFont="1" applyFill="1" applyBorder="1" applyAlignment="1">
      <alignment horizontal="center" vertical="center"/>
    </xf>
    <xf numFmtId="169" fontId="0" fillId="8" borderId="0" xfId="0" applyNumberFormat="1" applyFont="1" applyFill="1" applyAlignment="1">
      <alignment horizontal="center" vertical="center"/>
    </xf>
    <xf numFmtId="169" fontId="6" fillId="4" borderId="0" xfId="2" applyNumberFormat="1" applyFont="1" applyFill="1" applyAlignment="1">
      <alignment horizontal="center" vertical="center"/>
    </xf>
    <xf numFmtId="169" fontId="0" fillId="3" borderId="0" xfId="0" applyNumberFormat="1" applyFill="1" applyBorder="1"/>
    <xf numFmtId="169" fontId="0" fillId="0" borderId="0" xfId="0" applyNumberFormat="1"/>
    <xf numFmtId="169" fontId="0" fillId="0" borderId="0" xfId="0" applyNumberFormat="1" applyAlignment="1">
      <alignment horizontal="center" vertical="center"/>
    </xf>
    <xf numFmtId="169" fontId="0" fillId="0" borderId="0" xfId="0" applyNumberFormat="1" applyFill="1" applyAlignment="1">
      <alignment horizontal="center" vertical="center"/>
    </xf>
    <xf numFmtId="169" fontId="6" fillId="2" borderId="18" xfId="2" applyNumberFormat="1" applyFont="1" applyFill="1" applyBorder="1" applyAlignment="1">
      <alignment horizontal="center" vertical="center"/>
    </xf>
    <xf numFmtId="0" fontId="6" fillId="0" borderId="0" xfId="2" applyFont="1" applyAlignment="1"/>
    <xf numFmtId="0" fontId="0" fillId="0" borderId="0" xfId="0" applyFont="1" applyAlignment="1"/>
    <xf numFmtId="0" fontId="0" fillId="8" borderId="0" xfId="0" applyFont="1" applyFill="1" applyAlignment="1"/>
    <xf numFmtId="0" fontId="0" fillId="0" borderId="0" xfId="0" applyAlignment="1"/>
    <xf numFmtId="0" fontId="0" fillId="3" borderId="0" xfId="0" applyFill="1" applyAlignment="1"/>
    <xf numFmtId="0" fontId="0" fillId="0" borderId="0" xfId="0" applyFill="1" applyAlignment="1"/>
    <xf numFmtId="0" fontId="0" fillId="8" borderId="0" xfId="0" applyFont="1" applyFill="1" applyAlignment="1">
      <alignment horizontal="center" vertical="center"/>
    </xf>
    <xf numFmtId="0" fontId="0" fillId="0" borderId="0" xfId="0" quotePrefix="1" applyFont="1" applyFill="1"/>
    <xf numFmtId="0" fontId="0" fillId="0" borderId="0" xfId="0" applyFont="1" applyFill="1" applyAlignment="1">
      <alignment horizontal="center" vertical="center"/>
    </xf>
    <xf numFmtId="0" fontId="0" fillId="0" borderId="0" xfId="0" quotePrefix="1"/>
    <xf numFmtId="0" fontId="0" fillId="4" borderId="0" xfId="0" applyFill="1" applyAlignment="1">
      <alignment horizontal="center" vertical="center"/>
    </xf>
    <xf numFmtId="1" fontId="6" fillId="0" borderId="0" xfId="2" applyNumberFormat="1" applyFont="1" applyFill="1" applyBorder="1" applyAlignment="1">
      <alignment horizontal="center" vertical="center"/>
    </xf>
    <xf numFmtId="0" fontId="0" fillId="4" borderId="21" xfId="0" applyFill="1" applyBorder="1"/>
    <xf numFmtId="0" fontId="0" fillId="2" borderId="43" xfId="0" applyFill="1" applyBorder="1"/>
    <xf numFmtId="169" fontId="6" fillId="0" borderId="0" xfId="2" applyNumberFormat="1" applyFont="1" applyAlignment="1"/>
    <xf numFmtId="0" fontId="0" fillId="0" borderId="20" xfId="0" applyFont="1" applyBorder="1" applyAlignment="1">
      <alignment horizontal="center" vertical="center"/>
    </xf>
    <xf numFmtId="0" fontId="19" fillId="0" borderId="0" xfId="0" applyFont="1" applyFill="1" applyBorder="1"/>
    <xf numFmtId="2" fontId="19" fillId="0" borderId="0" xfId="1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167" fontId="0" fillId="0" borderId="0" xfId="0" applyNumberFormat="1" applyFont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0" fontId="0" fillId="0" borderId="23" xfId="0" applyFont="1" applyBorder="1" applyAlignment="1"/>
    <xf numFmtId="0" fontId="0" fillId="0" borderId="0" xfId="0" applyFont="1" applyBorder="1" applyAlignment="1"/>
    <xf numFmtId="0" fontId="0" fillId="0" borderId="46" xfId="0" applyFont="1" applyBorder="1" applyAlignment="1"/>
    <xf numFmtId="168" fontId="0" fillId="0" borderId="0" xfId="0" applyNumberFormat="1" applyFont="1" applyFill="1" applyBorder="1" applyAlignment="1">
      <alignment horizontal="center" vertical="center"/>
    </xf>
    <xf numFmtId="166" fontId="13" fillId="13" borderId="2" xfId="0" applyNumberFormat="1" applyFont="1" applyFill="1" applyBorder="1" applyAlignment="1">
      <alignment horizontal="center" vertical="center"/>
    </xf>
    <xf numFmtId="166" fontId="13" fillId="13" borderId="4" xfId="0" applyNumberFormat="1" applyFont="1" applyFill="1" applyBorder="1" applyAlignment="1">
      <alignment horizontal="center" vertical="center"/>
    </xf>
    <xf numFmtId="167" fontId="13" fillId="13" borderId="4" xfId="0" applyNumberFormat="1" applyFont="1" applyFill="1" applyBorder="1" applyAlignment="1">
      <alignment horizontal="center" vertical="center"/>
    </xf>
    <xf numFmtId="168" fontId="0" fillId="13" borderId="4" xfId="0" applyNumberFormat="1" applyFont="1" applyFill="1" applyBorder="1" applyAlignment="1">
      <alignment horizontal="center" vertical="center"/>
    </xf>
    <xf numFmtId="168" fontId="0" fillId="13" borderId="6" xfId="0" applyNumberFormat="1" applyFont="1" applyFill="1" applyBorder="1" applyAlignment="1">
      <alignment horizontal="center" vertical="center"/>
    </xf>
    <xf numFmtId="0" fontId="6" fillId="0" borderId="0" xfId="2" applyFont="1" applyFill="1" applyBorder="1"/>
    <xf numFmtId="0" fontId="13" fillId="0" borderId="30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167" fontId="13" fillId="11" borderId="7" xfId="0" applyNumberFormat="1" applyFont="1" applyFill="1" applyBorder="1" applyAlignment="1">
      <alignment horizontal="center" vertical="center"/>
    </xf>
    <xf numFmtId="167" fontId="13" fillId="11" borderId="8" xfId="0" applyNumberFormat="1" applyFont="1" applyFill="1" applyBorder="1" applyAlignment="1">
      <alignment horizontal="center" vertical="center"/>
    </xf>
    <xf numFmtId="1" fontId="0" fillId="11" borderId="8" xfId="0" applyNumberFormat="1" applyFont="1" applyFill="1" applyBorder="1" applyAlignment="1">
      <alignment horizontal="center" vertical="center"/>
    </xf>
    <xf numFmtId="167" fontId="0" fillId="11" borderId="8" xfId="0" applyNumberFormat="1" applyFont="1" applyFill="1" applyBorder="1" applyAlignment="1">
      <alignment horizontal="center" vertical="center"/>
    </xf>
    <xf numFmtId="167" fontId="15" fillId="11" borderId="8" xfId="0" applyNumberFormat="1" applyFont="1" applyFill="1" applyBorder="1" applyAlignment="1">
      <alignment horizontal="center"/>
    </xf>
    <xf numFmtId="167" fontId="15" fillId="11" borderId="8" xfId="1" applyNumberFormat="1" applyFont="1" applyFill="1" applyBorder="1" applyAlignment="1">
      <alignment horizontal="center" vertical="center"/>
    </xf>
    <xf numFmtId="167" fontId="0" fillId="11" borderId="9" xfId="0" applyNumberFormat="1" applyFont="1" applyFill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0" fillId="0" borderId="52" xfId="0" applyFont="1" applyBorder="1" applyAlignment="1">
      <alignment horizontal="center" vertical="center"/>
    </xf>
    <xf numFmtId="0" fontId="0" fillId="0" borderId="54" xfId="0" applyFont="1" applyBorder="1" applyAlignment="1">
      <alignment horizontal="center" vertical="center"/>
    </xf>
    <xf numFmtId="0" fontId="0" fillId="0" borderId="53" xfId="0" applyFont="1" applyBorder="1" applyAlignment="1">
      <alignment horizontal="center" vertical="center"/>
    </xf>
    <xf numFmtId="0" fontId="0" fillId="0" borderId="39" xfId="0" applyFont="1" applyBorder="1" applyAlignment="1">
      <alignment horizontal="center" vertical="center"/>
    </xf>
    <xf numFmtId="0" fontId="0" fillId="9" borderId="7" xfId="0" applyFont="1" applyFill="1" applyBorder="1" applyAlignment="1">
      <alignment horizontal="center" vertical="center"/>
    </xf>
    <xf numFmtId="166" fontId="13" fillId="9" borderId="8" xfId="0" applyNumberFormat="1" applyFont="1" applyFill="1" applyBorder="1" applyAlignment="1">
      <alignment horizontal="center" vertical="center"/>
    </xf>
    <xf numFmtId="167" fontId="13" fillId="9" borderId="8" xfId="0" applyNumberFormat="1" applyFont="1" applyFill="1" applyBorder="1" applyAlignment="1">
      <alignment horizontal="center" vertical="center"/>
    </xf>
    <xf numFmtId="0" fontId="0" fillId="9" borderId="8" xfId="0" applyFont="1" applyFill="1" applyBorder="1" applyAlignment="1">
      <alignment horizontal="center" vertical="center"/>
    </xf>
    <xf numFmtId="169" fontId="0" fillId="9" borderId="8" xfId="0" applyNumberFormat="1" applyFont="1" applyFill="1" applyBorder="1" applyAlignment="1">
      <alignment horizontal="center" vertical="center"/>
    </xf>
    <xf numFmtId="168" fontId="15" fillId="9" borderId="8" xfId="0" applyNumberFormat="1" applyFont="1" applyFill="1" applyBorder="1" applyAlignment="1">
      <alignment horizontal="center" vertical="center"/>
    </xf>
    <xf numFmtId="2" fontId="0" fillId="9" borderId="8" xfId="1" applyNumberFormat="1" applyFont="1" applyFill="1" applyBorder="1" applyAlignment="1">
      <alignment horizontal="center" vertical="center"/>
    </xf>
    <xf numFmtId="168" fontId="0" fillId="9" borderId="8" xfId="0" applyNumberFormat="1" applyFont="1" applyFill="1" applyBorder="1" applyAlignment="1">
      <alignment horizontal="center" vertical="center"/>
    </xf>
    <xf numFmtId="168" fontId="0" fillId="9" borderId="9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65" fontId="0" fillId="9" borderId="20" xfId="0" applyNumberFormat="1" applyFont="1" applyFill="1" applyBorder="1" applyAlignment="1">
      <alignment horizontal="center" vertical="center"/>
    </xf>
    <xf numFmtId="165" fontId="0" fillId="9" borderId="6" xfId="0" applyNumberFormat="1" applyFont="1" applyFill="1" applyBorder="1" applyAlignment="1">
      <alignment horizontal="center" vertical="center"/>
    </xf>
    <xf numFmtId="2" fontId="6" fillId="4" borderId="18" xfId="2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6" fillId="0" borderId="0" xfId="2" applyFont="1" applyBorder="1"/>
    <xf numFmtId="169" fontId="0" fillId="10" borderId="20" xfId="0" applyNumberFormat="1" applyFont="1" applyFill="1" applyBorder="1" applyAlignment="1">
      <alignment horizontal="center" vertical="center"/>
    </xf>
    <xf numFmtId="169" fontId="0" fillId="10" borderId="6" xfId="0" applyNumberFormat="1" applyFont="1" applyFill="1" applyBorder="1" applyAlignment="1">
      <alignment horizontal="center" vertical="center"/>
    </xf>
    <xf numFmtId="0" fontId="6" fillId="0" borderId="18" xfId="2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/>
    <xf numFmtId="0" fontId="0" fillId="0" borderId="18" xfId="0" applyFont="1" applyFill="1" applyBorder="1" applyAlignment="1">
      <alignment horizontal="center" vertical="center"/>
    </xf>
    <xf numFmtId="169" fontId="0" fillId="10" borderId="18" xfId="0" applyNumberFormat="1" applyFont="1" applyFill="1" applyBorder="1" applyAlignment="1">
      <alignment horizontal="center" vertical="center"/>
    </xf>
    <xf numFmtId="0" fontId="0" fillId="0" borderId="3" xfId="0" applyFont="1" applyFill="1" applyBorder="1"/>
    <xf numFmtId="0" fontId="0" fillId="0" borderId="4" xfId="0" applyFont="1" applyBorder="1" applyAlignment="1">
      <alignment horizontal="center" vertical="center"/>
    </xf>
    <xf numFmtId="0" fontId="0" fillId="10" borderId="3" xfId="0" applyFont="1" applyFill="1" applyBorder="1" applyAlignment="1">
      <alignment horizontal="center"/>
    </xf>
    <xf numFmtId="169" fontId="0" fillId="10" borderId="4" xfId="0" applyNumberFormat="1" applyFont="1" applyFill="1" applyBorder="1" applyAlignment="1">
      <alignment horizontal="center" vertical="center"/>
    </xf>
    <xf numFmtId="0" fontId="13" fillId="10" borderId="5" xfId="0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/>
    </xf>
    <xf numFmtId="169" fontId="0" fillId="10" borderId="19" xfId="0" applyNumberFormat="1" applyFont="1" applyFill="1" applyBorder="1" applyAlignment="1">
      <alignment horizontal="center" vertical="center"/>
    </xf>
    <xf numFmtId="169" fontId="0" fillId="10" borderId="2" xfId="0" applyNumberFormat="1" applyFont="1" applyFill="1" applyBorder="1" applyAlignment="1">
      <alignment horizontal="center" vertical="center"/>
    </xf>
    <xf numFmtId="0" fontId="0" fillId="0" borderId="32" xfId="0" applyFont="1" applyFill="1" applyBorder="1"/>
    <xf numFmtId="0" fontId="0" fillId="0" borderId="33" xfId="0" applyFont="1" applyFill="1" applyBorder="1" applyAlignment="1">
      <alignment horizontal="center" vertical="center"/>
    </xf>
    <xf numFmtId="169" fontId="0" fillId="13" borderId="4" xfId="0" applyNumberFormat="1" applyFont="1" applyFill="1" applyBorder="1" applyAlignment="1">
      <alignment horizontal="center" vertical="center"/>
    </xf>
    <xf numFmtId="0" fontId="0" fillId="13" borderId="1" xfId="0" applyFont="1" applyFill="1" applyBorder="1" applyAlignment="1">
      <alignment horizontal="center"/>
    </xf>
    <xf numFmtId="0" fontId="0" fillId="13" borderId="3" xfId="0" applyFont="1" applyFill="1" applyBorder="1" applyAlignment="1">
      <alignment horizontal="center"/>
    </xf>
    <xf numFmtId="169" fontId="0" fillId="13" borderId="18" xfId="0" applyNumberFormat="1" applyFont="1" applyFill="1" applyBorder="1" applyAlignment="1">
      <alignment horizontal="center" vertical="center"/>
    </xf>
    <xf numFmtId="0" fontId="13" fillId="13" borderId="5" xfId="0" applyFont="1" applyFill="1" applyBorder="1" applyAlignment="1">
      <alignment horizontal="center" vertical="center"/>
    </xf>
    <xf numFmtId="169" fontId="0" fillId="13" borderId="20" xfId="0" applyNumberFormat="1" applyFont="1" applyFill="1" applyBorder="1" applyAlignment="1">
      <alignment horizontal="center" vertical="center"/>
    </xf>
    <xf numFmtId="169" fontId="0" fillId="13" borderId="6" xfId="0" applyNumberFormat="1" applyFont="1" applyFill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right" vertical="center"/>
    </xf>
    <xf numFmtId="0" fontId="0" fillId="0" borderId="19" xfId="0" applyFont="1" applyFill="1" applyBorder="1" applyAlignment="1">
      <alignment horizontal="right" vertical="center"/>
    </xf>
    <xf numFmtId="0" fontId="0" fillId="0" borderId="2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15" fillId="6" borderId="51" xfId="0" applyFont="1" applyFill="1" applyBorder="1" applyAlignment="1">
      <alignment horizontal="right" vertical="center"/>
    </xf>
    <xf numFmtId="0" fontId="0" fillId="6" borderId="35" xfId="0" applyFont="1" applyFill="1" applyBorder="1" applyAlignment="1">
      <alignment horizontal="left" vertical="center"/>
    </xf>
    <xf numFmtId="0" fontId="6" fillId="6" borderId="30" xfId="2" applyFont="1" applyFill="1" applyBorder="1" applyAlignment="1">
      <alignment horizontal="right" vertical="center"/>
    </xf>
    <xf numFmtId="0" fontId="0" fillId="6" borderId="55" xfId="0" applyFont="1" applyFill="1" applyBorder="1" applyAlignment="1">
      <alignment horizontal="left" vertical="center"/>
    </xf>
    <xf numFmtId="0" fontId="0" fillId="6" borderId="4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 wrapText="1"/>
    </xf>
    <xf numFmtId="2" fontId="0" fillId="0" borderId="0" xfId="0" applyNumberFormat="1" applyFont="1" applyFill="1" applyBorder="1" applyAlignment="1">
      <alignment horizontal="center"/>
    </xf>
    <xf numFmtId="166" fontId="0" fillId="0" borderId="0" xfId="0" applyNumberFormat="1" applyFont="1" applyFill="1" applyBorder="1" applyAlignment="1">
      <alignment horizontal="center"/>
    </xf>
    <xf numFmtId="0" fontId="0" fillId="8" borderId="24" xfId="0" applyFont="1" applyFill="1" applyBorder="1" applyAlignment="1">
      <alignment horizontal="center"/>
    </xf>
    <xf numFmtId="0" fontId="0" fillId="8" borderId="13" xfId="0" applyFont="1" applyFill="1" applyBorder="1" applyAlignment="1">
      <alignment horizontal="center"/>
    </xf>
    <xf numFmtId="2" fontId="0" fillId="9" borderId="18" xfId="0" applyNumberFormat="1" applyFont="1" applyFill="1" applyBorder="1" applyAlignment="1">
      <alignment horizontal="center" vertical="center"/>
    </xf>
    <xf numFmtId="166" fontId="6" fillId="9" borderId="18" xfId="2" applyNumberFormat="1" applyFont="1" applyFill="1" applyBorder="1" applyAlignment="1">
      <alignment horizontal="center"/>
    </xf>
    <xf numFmtId="165" fontId="0" fillId="9" borderId="18" xfId="0" applyNumberFormat="1" applyFont="1" applyFill="1" applyBorder="1" applyAlignment="1">
      <alignment horizontal="center" vertical="center"/>
    </xf>
    <xf numFmtId="0" fontId="0" fillId="0" borderId="3" xfId="0" applyFont="1" applyBorder="1"/>
    <xf numFmtId="0" fontId="0" fillId="9" borderId="3" xfId="0" applyFont="1" applyFill="1" applyBorder="1" applyAlignment="1">
      <alignment horizontal="center"/>
    </xf>
    <xf numFmtId="2" fontId="0" fillId="9" borderId="4" xfId="0" applyNumberFormat="1" applyFont="1" applyFill="1" applyBorder="1" applyAlignment="1">
      <alignment horizontal="center" vertical="center"/>
    </xf>
    <xf numFmtId="165" fontId="0" fillId="9" borderId="4" xfId="0" applyNumberFormat="1" applyFont="1" applyFill="1" applyBorder="1" applyAlignment="1">
      <alignment horizontal="center" vertical="center"/>
    </xf>
    <xf numFmtId="0" fontId="13" fillId="9" borderId="5" xfId="0" applyFont="1" applyFill="1" applyBorder="1" applyAlignment="1">
      <alignment horizontal="center" vertical="center"/>
    </xf>
    <xf numFmtId="167" fontId="0" fillId="9" borderId="20" xfId="0" applyNumberFormat="1" applyFont="1" applyFill="1" applyBorder="1" applyAlignment="1"/>
    <xf numFmtId="0" fontId="0" fillId="6" borderId="22" xfId="0" applyFont="1" applyFill="1" applyBorder="1" applyAlignment="1">
      <alignment horizontal="left" vertical="center"/>
    </xf>
    <xf numFmtId="0" fontId="6" fillId="6" borderId="36" xfId="2" quotePrefix="1" applyFont="1" applyFill="1" applyBorder="1" applyAlignment="1">
      <alignment horizontal="right"/>
    </xf>
    <xf numFmtId="0" fontId="6" fillId="0" borderId="0" xfId="2" applyFont="1" applyBorder="1" applyAlignment="1">
      <alignment horizontal="right"/>
    </xf>
    <xf numFmtId="0" fontId="13" fillId="0" borderId="0" xfId="0" applyFont="1" applyBorder="1" applyAlignment="1">
      <alignment horizontal="center" vertical="center"/>
    </xf>
    <xf numFmtId="171" fontId="6" fillId="0" borderId="0" xfId="2" applyNumberFormat="1" applyFont="1" applyBorder="1"/>
    <xf numFmtId="0" fontId="9" fillId="4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9" fillId="5" borderId="0" xfId="0" applyFont="1" applyFill="1" applyAlignment="1">
      <alignment horizontal="center" wrapText="1"/>
    </xf>
    <xf numFmtId="0" fontId="33" fillId="0" borderId="19" xfId="0" applyFont="1" applyBorder="1" applyAlignment="1">
      <alignment horizontal="center" vertical="center"/>
    </xf>
    <xf numFmtId="0" fontId="33" fillId="0" borderId="18" xfId="0" applyFont="1" applyBorder="1" applyAlignment="1">
      <alignment horizontal="center" vertical="center"/>
    </xf>
    <xf numFmtId="169" fontId="0" fillId="6" borderId="0" xfId="0" applyNumberFormat="1" applyFont="1" applyFill="1" applyAlignment="1">
      <alignment horizontal="center" vertical="center"/>
    </xf>
    <xf numFmtId="2" fontId="33" fillId="0" borderId="18" xfId="0" applyNumberFormat="1" applyFont="1" applyBorder="1" applyAlignment="1">
      <alignment horizontal="center" vertical="center"/>
    </xf>
    <xf numFmtId="0" fontId="34" fillId="6" borderId="0" xfId="0" applyFont="1" applyFill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34" fillId="6" borderId="18" xfId="0" applyFont="1" applyFill="1" applyBorder="1" applyAlignment="1">
      <alignment horizontal="center" vertical="center"/>
    </xf>
    <xf numFmtId="165" fontId="0" fillId="6" borderId="18" xfId="0" applyNumberFormat="1" applyFill="1" applyBorder="1" applyAlignment="1">
      <alignment horizontal="center" vertical="center"/>
    </xf>
    <xf numFmtId="165" fontId="34" fillId="6" borderId="18" xfId="0" applyNumberFormat="1" applyFont="1" applyFill="1" applyBorder="1" applyAlignment="1">
      <alignment horizontal="center" vertical="center"/>
    </xf>
    <xf numFmtId="0" fontId="0" fillId="0" borderId="1" xfId="0" applyBorder="1"/>
    <xf numFmtId="0" fontId="0" fillId="6" borderId="19" xfId="0" applyFill="1" applyBorder="1" applyAlignment="1">
      <alignment horizontal="center" vertical="center"/>
    </xf>
    <xf numFmtId="0" fontId="34" fillId="6" borderId="19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/>
    <xf numFmtId="0" fontId="0" fillId="6" borderId="4" xfId="0" applyFill="1" applyBorder="1" applyAlignment="1">
      <alignment horizontal="center" vertical="center"/>
    </xf>
    <xf numFmtId="165" fontId="0" fillId="6" borderId="4" xfId="0" applyNumberFormat="1" applyFill="1" applyBorder="1" applyAlignment="1">
      <alignment horizontal="center" vertical="center"/>
    </xf>
    <xf numFmtId="2" fontId="0" fillId="6" borderId="18" xfId="0" applyNumberFormat="1" applyFill="1" applyBorder="1" applyAlignment="1">
      <alignment horizontal="center" vertical="center"/>
    </xf>
    <xf numFmtId="2" fontId="34" fillId="6" borderId="18" xfId="0" applyNumberFormat="1" applyFont="1" applyFill="1" applyBorder="1" applyAlignment="1">
      <alignment horizontal="center" vertical="center"/>
    </xf>
    <xf numFmtId="2" fontId="0" fillId="6" borderId="4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" fontId="6" fillId="4" borderId="0" xfId="2" applyNumberFormat="1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2" fontId="0" fillId="2" borderId="0" xfId="0" applyNumberFormat="1" applyFill="1" applyAlignment="1">
      <alignment horizontal="center"/>
    </xf>
    <xf numFmtId="0" fontId="35" fillId="6" borderId="2" xfId="0" applyFont="1" applyFill="1" applyBorder="1" applyAlignment="1">
      <alignment horizontal="center" vertical="center"/>
    </xf>
    <xf numFmtId="0" fontId="35" fillId="6" borderId="4" xfId="0" applyFont="1" applyFill="1" applyBorder="1" applyAlignment="1">
      <alignment horizontal="center" vertical="center"/>
    </xf>
    <xf numFmtId="166" fontId="0" fillId="13" borderId="19" xfId="0" applyNumberFormat="1" applyFont="1" applyFill="1" applyBorder="1" applyAlignment="1">
      <alignment horizontal="center" vertical="center"/>
    </xf>
    <xf numFmtId="166" fontId="0" fillId="13" borderId="2" xfId="0" applyNumberFormat="1" applyFont="1" applyFill="1" applyBorder="1" applyAlignment="1">
      <alignment horizontal="center" vertical="center"/>
    </xf>
    <xf numFmtId="169" fontId="35" fillId="0" borderId="18" xfId="0" applyNumberFormat="1" applyFont="1" applyBorder="1" applyAlignment="1">
      <alignment horizontal="center" vertical="center"/>
    </xf>
    <xf numFmtId="166" fontId="33" fillId="0" borderId="18" xfId="0" applyNumberFormat="1" applyFont="1" applyBorder="1" applyAlignment="1">
      <alignment horizontal="center" vertical="center"/>
    </xf>
    <xf numFmtId="167" fontId="35" fillId="0" borderId="18" xfId="0" applyNumberFormat="1" applyFont="1" applyBorder="1" applyAlignment="1">
      <alignment horizontal="center" vertical="center"/>
    </xf>
    <xf numFmtId="166" fontId="33" fillId="0" borderId="19" xfId="0" applyNumberFormat="1" applyFont="1" applyBorder="1" applyAlignment="1">
      <alignment horizontal="center" vertical="center"/>
    </xf>
    <xf numFmtId="166" fontId="33" fillId="0" borderId="19" xfId="0" applyNumberFormat="1" applyFont="1" applyFill="1" applyBorder="1" applyAlignment="1">
      <alignment horizontal="center" vertical="center"/>
    </xf>
    <xf numFmtId="166" fontId="33" fillId="0" borderId="3" xfId="0" applyNumberFormat="1" applyFont="1" applyBorder="1" applyAlignment="1">
      <alignment horizontal="center" vertical="center"/>
    </xf>
    <xf numFmtId="1" fontId="33" fillId="5" borderId="1" xfId="0" applyNumberFormat="1" applyFont="1" applyFill="1" applyBorder="1" applyAlignment="1">
      <alignment horizontal="right" vertical="center"/>
    </xf>
    <xf numFmtId="0" fontId="0" fillId="6" borderId="5" xfId="0" applyFill="1" applyBorder="1"/>
    <xf numFmtId="2" fontId="0" fillId="6" borderId="20" xfId="0" applyNumberFormat="1" applyFill="1" applyBorder="1" applyAlignment="1">
      <alignment horizontal="center" vertical="center"/>
    </xf>
    <xf numFmtId="2" fontId="34" fillId="6" borderId="20" xfId="0" applyNumberFormat="1" applyFont="1" applyFill="1" applyBorder="1" applyAlignment="1">
      <alignment horizontal="center" vertical="center"/>
    </xf>
    <xf numFmtId="2" fontId="0" fillId="6" borderId="6" xfId="0" applyNumberFormat="1" applyFill="1" applyBorder="1" applyAlignment="1">
      <alignment horizontal="center" vertical="center"/>
    </xf>
    <xf numFmtId="174" fontId="0" fillId="2" borderId="18" xfId="0" applyNumberForma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174" fontId="0" fillId="2" borderId="18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13" fillId="0" borderId="0" xfId="0" applyFont="1" applyAlignment="1">
      <alignment horizontal="center"/>
    </xf>
    <xf numFmtId="0" fontId="0" fillId="3" borderId="18" xfId="0" applyFill="1" applyBorder="1"/>
    <xf numFmtId="0" fontId="31" fillId="0" borderId="18" xfId="0" applyFont="1" applyBorder="1" applyAlignment="1">
      <alignment horizontal="center" vertical="center"/>
    </xf>
    <xf numFmtId="0" fontId="37" fillId="0" borderId="18" xfId="0" applyFont="1" applyFill="1" applyBorder="1" applyAlignment="1">
      <alignment horizontal="center" vertical="center"/>
    </xf>
    <xf numFmtId="0" fontId="37" fillId="0" borderId="18" xfId="0" applyFont="1" applyFill="1" applyBorder="1" applyAlignment="1">
      <alignment horizontal="center" vertical="center" wrapText="1"/>
    </xf>
    <xf numFmtId="167" fontId="0" fillId="0" borderId="18" xfId="0" applyNumberFormat="1" applyBorder="1" applyAlignment="1">
      <alignment horizontal="center" vertical="center"/>
    </xf>
    <xf numFmtId="0" fontId="0" fillId="0" borderId="18" xfId="0" applyBorder="1"/>
    <xf numFmtId="0" fontId="0" fillId="2" borderId="28" xfId="0" applyFill="1" applyBorder="1" applyAlignment="1">
      <alignment horizontal="center" vertical="center" wrapText="1"/>
    </xf>
    <xf numFmtId="0" fontId="0" fillId="6" borderId="18" xfId="0" applyFill="1" applyBorder="1"/>
    <xf numFmtId="0" fontId="0" fillId="8" borderId="18" xfId="0" applyFont="1" applyFill="1" applyBorder="1" applyAlignment="1">
      <alignment horizontal="center" vertical="center"/>
    </xf>
    <xf numFmtId="0" fontId="0" fillId="6" borderId="18" xfId="0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39" fillId="0" borderId="18" xfId="0" applyFont="1" applyFill="1" applyBorder="1"/>
    <xf numFmtId="0" fontId="39" fillId="0" borderId="18" xfId="0" applyFont="1" applyBorder="1" applyAlignment="1">
      <alignment horizontal="center"/>
    </xf>
    <xf numFmtId="167" fontId="39" fillId="0" borderId="18" xfId="0" applyNumberFormat="1" applyFont="1" applyBorder="1" applyAlignment="1">
      <alignment horizontal="center" vertical="center"/>
    </xf>
    <xf numFmtId="0" fontId="39" fillId="0" borderId="0" xfId="0" applyFont="1"/>
    <xf numFmtId="0" fontId="8" fillId="6" borderId="0" xfId="0" quotePrefix="1" applyFont="1" applyFill="1" applyAlignment="1">
      <alignment wrapText="1"/>
    </xf>
    <xf numFmtId="0" fontId="0" fillId="6" borderId="0" xfId="0" applyFont="1" applyFill="1"/>
    <xf numFmtId="169" fontId="0" fillId="6" borderId="0" xfId="0" applyNumberFormat="1" applyFill="1"/>
    <xf numFmtId="169" fontId="0" fillId="6" borderId="0" xfId="0" applyNumberFormat="1" applyFill="1" applyAlignment="1">
      <alignment horizontal="center"/>
    </xf>
    <xf numFmtId="0" fontId="0" fillId="0" borderId="0" xfId="0" applyFill="1" applyBorder="1"/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/>
    <xf numFmtId="1" fontId="6" fillId="0" borderId="0" xfId="0" applyNumberFormat="1" applyFont="1" applyFill="1" applyBorder="1" applyAlignment="1">
      <alignment horizontal="center" vertical="center"/>
    </xf>
    <xf numFmtId="1" fontId="15" fillId="2" borderId="18" xfId="0" applyNumberFormat="1" applyFont="1" applyFill="1" applyBorder="1" applyAlignment="1">
      <alignment horizontal="center"/>
    </xf>
    <xf numFmtId="2" fontId="6" fillId="12" borderId="0" xfId="2" applyNumberFormat="1" applyFont="1" applyFill="1" applyBorder="1" applyAlignment="1">
      <alignment horizontal="center" vertical="center"/>
    </xf>
    <xf numFmtId="0" fontId="35" fillId="14" borderId="55" xfId="0" applyFont="1" applyFill="1" applyBorder="1" applyAlignment="1">
      <alignment horizontal="center" vertical="center"/>
    </xf>
    <xf numFmtId="0" fontId="35" fillId="15" borderId="7" xfId="0" applyFont="1" applyFill="1" applyBorder="1" applyAlignment="1">
      <alignment horizontal="center" vertical="center"/>
    </xf>
    <xf numFmtId="167" fontId="35" fillId="15" borderId="9" xfId="0" applyNumberFormat="1" applyFont="1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13" fillId="6" borderId="0" xfId="0" applyFont="1" applyFill="1" applyAlignment="1">
      <alignment horizontal="right"/>
    </xf>
    <xf numFmtId="0" fontId="13" fillId="6" borderId="0" xfId="0" applyFont="1" applyFill="1" applyAlignment="1">
      <alignment horizontal="left" vertical="center"/>
    </xf>
    <xf numFmtId="166" fontId="0" fillId="6" borderId="0" xfId="0" applyNumberFormat="1" applyFill="1" applyAlignment="1">
      <alignment horizontal="center"/>
    </xf>
    <xf numFmtId="0" fontId="0" fillId="2" borderId="0" xfId="0" applyFill="1"/>
    <xf numFmtId="0" fontId="0" fillId="0" borderId="0" xfId="0" applyFill="1" applyAlignment="1">
      <alignment horizontal="right" vertical="center"/>
    </xf>
    <xf numFmtId="2" fontId="13" fillId="6" borderId="0" xfId="0" applyNumberFormat="1" applyFont="1" applyFill="1" applyAlignment="1">
      <alignment horizontal="center" vertical="center"/>
    </xf>
    <xf numFmtId="0" fontId="0" fillId="0" borderId="0" xfId="0" applyAlignment="1">
      <alignment horizontal="left"/>
    </xf>
    <xf numFmtId="0" fontId="0" fillId="0" borderId="18" xfId="0" applyBorder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46" xfId="0" applyFont="1" applyBorder="1" applyAlignment="1">
      <alignment horizontal="center"/>
    </xf>
    <xf numFmtId="167" fontId="33" fillId="0" borderId="18" xfId="0" applyNumberFormat="1" applyFont="1" applyBorder="1" applyAlignment="1">
      <alignment horizontal="center" vertical="center"/>
    </xf>
    <xf numFmtId="2" fontId="35" fillId="0" borderId="0" xfId="0" applyNumberFormat="1" applyFont="1" applyFill="1" applyBorder="1" applyAlignment="1">
      <alignment horizontal="center" vertical="center"/>
    </xf>
    <xf numFmtId="167" fontId="35" fillId="0" borderId="0" xfId="0" applyNumberFormat="1" applyFont="1" applyFill="1" applyBorder="1" applyAlignment="1">
      <alignment horizontal="center" vertical="center"/>
    </xf>
    <xf numFmtId="167" fontId="0" fillId="10" borderId="19" xfId="0" applyNumberFormat="1" applyFont="1" applyFill="1" applyBorder="1" applyAlignment="1">
      <alignment horizontal="center" vertical="center"/>
    </xf>
    <xf numFmtId="166" fontId="6" fillId="0" borderId="0" xfId="2" applyNumberFormat="1" applyFont="1"/>
    <xf numFmtId="166" fontId="17" fillId="0" borderId="0" xfId="2" applyNumberFormat="1"/>
    <xf numFmtId="166" fontId="6" fillId="0" borderId="0" xfId="2" applyNumberFormat="1" applyFont="1" applyAlignment="1">
      <alignment horizontal="center"/>
    </xf>
    <xf numFmtId="166" fontId="6" fillId="8" borderId="0" xfId="2" applyNumberFormat="1" applyFont="1" applyFill="1"/>
    <xf numFmtId="166" fontId="17" fillId="3" borderId="0" xfId="2" applyNumberFormat="1" applyFill="1"/>
    <xf numFmtId="166" fontId="6" fillId="0" borderId="0" xfId="2" applyNumberFormat="1" applyFont="1" applyAlignment="1">
      <alignment vertical="center"/>
    </xf>
    <xf numFmtId="0" fontId="6" fillId="0" borderId="0" xfId="2" applyFont="1" applyAlignment="1">
      <alignment vertical="center"/>
    </xf>
    <xf numFmtId="166" fontId="6" fillId="0" borderId="0" xfId="2" applyNumberFormat="1" applyFont="1" applyAlignment="1">
      <alignment horizontal="center" vertical="center"/>
    </xf>
    <xf numFmtId="166" fontId="6" fillId="8" borderId="0" xfId="2" applyNumberFormat="1" applyFont="1" applyFill="1" applyAlignment="1">
      <alignment vertical="center"/>
    </xf>
    <xf numFmtId="166" fontId="6" fillId="3" borderId="0" xfId="2" applyNumberFormat="1" applyFont="1" applyFill="1" applyAlignment="1">
      <alignment vertical="center"/>
    </xf>
    <xf numFmtId="0" fontId="6" fillId="8" borderId="0" xfId="2" applyFont="1" applyFill="1" applyAlignment="1">
      <alignment horizontal="center" vertical="center"/>
    </xf>
    <xf numFmtId="166" fontId="6" fillId="8" borderId="0" xfId="2" applyNumberFormat="1" applyFont="1" applyFill="1" applyAlignment="1">
      <alignment horizontal="center" vertical="center"/>
    </xf>
    <xf numFmtId="166" fontId="6" fillId="3" borderId="0" xfId="2" applyNumberFormat="1" applyFont="1" applyFill="1" applyAlignment="1">
      <alignment horizontal="center" vertical="center"/>
    </xf>
    <xf numFmtId="169" fontId="6" fillId="0" borderId="0" xfId="2" applyNumberFormat="1" applyFont="1" applyAlignment="1">
      <alignment horizontal="center" vertical="center"/>
    </xf>
    <xf numFmtId="2" fontId="6" fillId="0" borderId="0" xfId="2" applyNumberFormat="1" applyFont="1" applyAlignment="1">
      <alignment horizontal="center" vertical="center"/>
    </xf>
    <xf numFmtId="1" fontId="6" fillId="0" borderId="0" xfId="2" applyNumberFormat="1" applyFont="1" applyAlignment="1">
      <alignment horizontal="center" vertical="center"/>
    </xf>
    <xf numFmtId="166" fontId="1" fillId="0" borderId="0" xfId="2" applyNumberFormat="1" applyFont="1" applyAlignment="1">
      <alignment horizontal="center" vertical="center"/>
    </xf>
    <xf numFmtId="166" fontId="6" fillId="0" borderId="0" xfId="2" applyNumberFormat="1" applyFont="1" applyFill="1" applyAlignment="1">
      <alignment horizontal="center" vertical="center"/>
    </xf>
    <xf numFmtId="1" fontId="1" fillId="0" borderId="0" xfId="2" applyNumberFormat="1" applyFont="1" applyAlignment="1">
      <alignment horizontal="center" vertical="center"/>
    </xf>
    <xf numFmtId="1" fontId="6" fillId="2" borderId="0" xfId="2" applyNumberFormat="1" applyFont="1" applyFill="1" applyAlignment="1">
      <alignment vertical="center"/>
    </xf>
    <xf numFmtId="1" fontId="6" fillId="0" borderId="0" xfId="2" applyNumberFormat="1" applyFont="1" applyAlignment="1">
      <alignment vertical="center"/>
    </xf>
    <xf numFmtId="166" fontId="6" fillId="0" borderId="0" xfId="2" applyNumberFormat="1" applyFont="1" applyFill="1" applyAlignment="1">
      <alignment vertical="center"/>
    </xf>
    <xf numFmtId="169" fontId="6" fillId="0" borderId="20" xfId="2" applyNumberFormat="1" applyFont="1" applyBorder="1" applyAlignment="1">
      <alignment horizontal="center" vertical="center"/>
    </xf>
    <xf numFmtId="169" fontId="6" fillId="0" borderId="6" xfId="2" applyNumberFormat="1" applyFont="1" applyBorder="1" applyAlignment="1">
      <alignment horizontal="center" vertical="center"/>
    </xf>
    <xf numFmtId="0" fontId="45" fillId="0" borderId="0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6" fillId="0" borderId="41" xfId="2" applyFont="1" applyBorder="1" applyAlignment="1">
      <alignment horizontal="center" vertical="center"/>
    </xf>
    <xf numFmtId="169" fontId="1" fillId="0" borderId="19" xfId="0" applyNumberFormat="1" applyFont="1" applyBorder="1" applyAlignment="1">
      <alignment horizontal="center" vertical="center" wrapText="1"/>
    </xf>
    <xf numFmtId="169" fontId="1" fillId="0" borderId="2" xfId="0" applyNumberFormat="1" applyFont="1" applyBorder="1" applyAlignment="1">
      <alignment horizontal="center" vertical="center" wrapText="1"/>
    </xf>
    <xf numFmtId="0" fontId="6" fillId="0" borderId="64" xfId="2" applyFont="1" applyBorder="1" applyAlignment="1">
      <alignment horizontal="center" vertical="center"/>
    </xf>
    <xf numFmtId="169" fontId="6" fillId="0" borderId="59" xfId="2" applyNumberFormat="1" applyFont="1" applyBorder="1" applyAlignment="1">
      <alignment horizontal="center" vertical="center"/>
    </xf>
    <xf numFmtId="169" fontId="6" fillId="0" borderId="60" xfId="2" applyNumberFormat="1" applyFont="1" applyBorder="1" applyAlignment="1">
      <alignment horizontal="center" vertical="center"/>
    </xf>
    <xf numFmtId="0" fontId="6" fillId="0" borderId="62" xfId="2" applyFont="1" applyBorder="1" applyAlignment="1">
      <alignment horizontal="center" vertical="center"/>
    </xf>
    <xf numFmtId="0" fontId="6" fillId="0" borderId="56" xfId="2" applyFont="1" applyBorder="1" applyAlignment="1">
      <alignment horizontal="center" vertical="center"/>
    </xf>
    <xf numFmtId="169" fontId="1" fillId="0" borderId="26" xfId="0" applyNumberFormat="1" applyFont="1" applyBorder="1" applyAlignment="1">
      <alignment horizontal="center" vertical="center" wrapText="1"/>
    </xf>
    <xf numFmtId="169" fontId="6" fillId="0" borderId="26" xfId="2" applyNumberFormat="1" applyFont="1" applyBorder="1" applyAlignment="1">
      <alignment horizontal="center" vertical="center"/>
    </xf>
    <xf numFmtId="169" fontId="1" fillId="0" borderId="65" xfId="0" applyNumberFormat="1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166" fontId="0" fillId="6" borderId="0" xfId="0" applyNumberFormat="1" applyFill="1" applyBorder="1" applyAlignment="1">
      <alignment horizontal="center" vertical="center"/>
    </xf>
    <xf numFmtId="0" fontId="43" fillId="6" borderId="0" xfId="0" applyFont="1" applyFill="1"/>
    <xf numFmtId="0" fontId="35" fillId="6" borderId="0" xfId="0" applyFont="1" applyFill="1" applyAlignment="1">
      <alignment horizontal="right"/>
    </xf>
    <xf numFmtId="0" fontId="35" fillId="6" borderId="0" xfId="0" applyFont="1" applyFill="1" applyAlignment="1">
      <alignment horizontal="left" vertical="center"/>
    </xf>
    <xf numFmtId="167" fontId="6" fillId="4" borderId="18" xfId="2" applyNumberFormat="1" applyFont="1" applyFill="1" applyBorder="1" applyAlignment="1">
      <alignment horizontal="center" vertical="center"/>
    </xf>
    <xf numFmtId="169" fontId="35" fillId="6" borderId="4" xfId="0" applyNumberFormat="1" applyFont="1" applyFill="1" applyBorder="1" applyAlignment="1">
      <alignment horizontal="center" vertical="center"/>
    </xf>
    <xf numFmtId="2" fontId="6" fillId="0" borderId="0" xfId="2" applyNumberFormat="1" applyFont="1"/>
    <xf numFmtId="0" fontId="1" fillId="0" borderId="0" xfId="0" applyFont="1"/>
    <xf numFmtId="0" fontId="1" fillId="0" borderId="0" xfId="0" applyFont="1" applyAlignment="1"/>
    <xf numFmtId="0" fontId="1" fillId="8" borderId="0" xfId="0" applyFont="1" applyFill="1" applyAlignment="1"/>
    <xf numFmtId="0" fontId="1" fillId="0" borderId="0" xfId="0" applyFont="1" applyAlignment="1">
      <alignment vertical="center"/>
    </xf>
    <xf numFmtId="170" fontId="6" fillId="8" borderId="0" xfId="2" applyNumberFormat="1" applyFont="1" applyFill="1" applyAlignment="1">
      <alignment horizontal="center" vertical="center"/>
    </xf>
    <xf numFmtId="2" fontId="6" fillId="8" borderId="0" xfId="2" applyNumberFormat="1" applyFont="1" applyFill="1" applyAlignment="1">
      <alignment horizontal="center" vertical="center"/>
    </xf>
    <xf numFmtId="168" fontId="6" fillId="0" borderId="0" xfId="2" applyNumberFormat="1" applyFont="1"/>
    <xf numFmtId="166" fontId="0" fillId="0" borderId="0" xfId="0" applyNumberFormat="1" applyFill="1"/>
    <xf numFmtId="169" fontId="6" fillId="0" borderId="0" xfId="0" applyNumberFormat="1" applyFont="1" applyFill="1" applyBorder="1" applyAlignment="1">
      <alignment horizontal="center" vertical="center"/>
    </xf>
    <xf numFmtId="1" fontId="6" fillId="0" borderId="0" xfId="2" applyNumberFormat="1" applyFont="1"/>
    <xf numFmtId="1" fontId="0" fillId="0" borderId="0" xfId="0" applyNumberFormat="1" applyAlignment="1">
      <alignment horizontal="center" vertical="center"/>
    </xf>
    <xf numFmtId="1" fontId="0" fillId="3" borderId="0" xfId="0" applyNumberFormat="1" applyFill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1" fontId="6" fillId="13" borderId="18" xfId="2" applyNumberFormat="1" applyFont="1" applyFill="1" applyBorder="1" applyAlignment="1">
      <alignment horizontal="center" vertical="center"/>
    </xf>
    <xf numFmtId="0" fontId="6" fillId="0" borderId="0" xfId="2" applyFont="1" applyFill="1"/>
    <xf numFmtId="2" fontId="6" fillId="0" borderId="0" xfId="2" applyNumberFormat="1" applyFont="1" applyFill="1"/>
    <xf numFmtId="0" fontId="0" fillId="0" borderId="23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167" fontId="0" fillId="0" borderId="0" xfId="0" applyNumberFormat="1" applyFont="1" applyFill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1" fontId="6" fillId="2" borderId="0" xfId="2" applyNumberFormat="1" applyFont="1" applyFill="1" applyBorder="1" applyAlignment="1">
      <alignment horizontal="center" vertical="center"/>
    </xf>
    <xf numFmtId="1" fontId="6" fillId="13" borderId="29" xfId="2" applyNumberFormat="1" applyFont="1" applyFill="1" applyBorder="1" applyAlignment="1">
      <alignment horizontal="center"/>
    </xf>
    <xf numFmtId="1" fontId="6" fillId="13" borderId="18" xfId="2" applyNumberFormat="1" applyFont="1" applyFill="1" applyBorder="1" applyAlignment="1">
      <alignment horizontal="center"/>
    </xf>
    <xf numFmtId="0" fontId="6" fillId="0" borderId="0" xfId="2" applyFont="1" applyFill="1" applyAlignment="1">
      <alignment horizontal="center"/>
    </xf>
    <xf numFmtId="2" fontId="6" fillId="13" borderId="0" xfId="2" applyNumberFormat="1" applyFont="1" applyFill="1" applyAlignment="1">
      <alignment horizontal="center"/>
    </xf>
    <xf numFmtId="2" fontId="17" fillId="0" borderId="0" xfId="2" applyNumberFormat="1"/>
    <xf numFmtId="2" fontId="17" fillId="0" borderId="0" xfId="2" applyNumberFormat="1" applyAlignment="1">
      <alignment horizontal="center"/>
    </xf>
    <xf numFmtId="2" fontId="17" fillId="3" borderId="0" xfId="2" applyNumberFormat="1" applyFill="1"/>
    <xf numFmtId="2" fontId="17" fillId="3" borderId="0" xfId="2" applyNumberFormat="1" applyFill="1" applyAlignment="1">
      <alignment horizontal="center"/>
    </xf>
    <xf numFmtId="0" fontId="13" fillId="7" borderId="0" xfId="0" applyFont="1" applyFill="1" applyAlignment="1">
      <alignment horizontal="center" vertical="center"/>
    </xf>
    <xf numFmtId="169" fontId="0" fillId="0" borderId="0" xfId="0" applyNumberFormat="1" applyFont="1" applyFill="1" applyAlignment="1">
      <alignment horizontal="center" vertical="center"/>
    </xf>
    <xf numFmtId="2" fontId="6" fillId="11" borderId="0" xfId="2" applyNumberFormat="1" applyFont="1" applyFill="1" applyAlignment="1">
      <alignment horizontal="center"/>
    </xf>
    <xf numFmtId="2" fontId="0" fillId="11" borderId="4" xfId="0" applyNumberFormat="1" applyFont="1" applyFill="1" applyBorder="1" applyAlignment="1">
      <alignment horizontal="center"/>
    </xf>
    <xf numFmtId="0" fontId="6" fillId="11" borderId="0" xfId="2" applyFont="1" applyFill="1"/>
    <xf numFmtId="0" fontId="15" fillId="11" borderId="18" xfId="2" applyFont="1" applyFill="1" applyBorder="1" applyAlignment="1">
      <alignment horizontal="right" vertical="center"/>
    </xf>
    <xf numFmtId="2" fontId="6" fillId="11" borderId="4" xfId="0" applyNumberFormat="1" applyFont="1" applyFill="1" applyBorder="1" applyAlignment="1">
      <alignment horizontal="center"/>
    </xf>
    <xf numFmtId="0" fontId="13" fillId="11" borderId="18" xfId="0" applyFont="1" applyFill="1" applyBorder="1" applyAlignment="1">
      <alignment horizontal="right" vertical="center"/>
    </xf>
    <xf numFmtId="2" fontId="1" fillId="11" borderId="4" xfId="1" applyNumberFormat="1" applyFont="1" applyFill="1" applyBorder="1" applyAlignment="1">
      <alignment horizontal="center"/>
    </xf>
    <xf numFmtId="2" fontId="49" fillId="7" borderId="0" xfId="2" applyNumberFormat="1" applyFont="1" applyFill="1" applyBorder="1" applyAlignment="1">
      <alignment horizontal="center"/>
    </xf>
    <xf numFmtId="1" fontId="1" fillId="2" borderId="0" xfId="0" applyNumberFormat="1" applyFont="1" applyFill="1" applyAlignment="1">
      <alignment horizontal="center" vertical="center"/>
    </xf>
    <xf numFmtId="2" fontId="6" fillId="0" borderId="29" xfId="2" applyNumberFormat="1" applyFont="1" applyFill="1" applyBorder="1" applyAlignment="1">
      <alignment horizontal="center"/>
    </xf>
    <xf numFmtId="2" fontId="6" fillId="0" borderId="18" xfId="2" applyNumberFormat="1" applyFont="1" applyFill="1" applyBorder="1" applyAlignment="1">
      <alignment horizontal="center"/>
    </xf>
    <xf numFmtId="1" fontId="15" fillId="13" borderId="18" xfId="2" applyNumberFormat="1" applyFont="1" applyFill="1" applyBorder="1" applyAlignment="1">
      <alignment horizontal="center" vertical="center"/>
    </xf>
    <xf numFmtId="1" fontId="6" fillId="0" borderId="18" xfId="2" applyNumberFormat="1" applyFont="1" applyFill="1" applyBorder="1" applyAlignment="1">
      <alignment horizontal="center" vertical="center"/>
    </xf>
    <xf numFmtId="0" fontId="13" fillId="7" borderId="0" xfId="0" applyFont="1" applyFill="1" applyAlignment="1">
      <alignment horizontal="left" vertical="center"/>
    </xf>
    <xf numFmtId="0" fontId="6" fillId="7" borderId="0" xfId="2" applyFont="1" applyFill="1"/>
    <xf numFmtId="0" fontId="15" fillId="11" borderId="0" xfId="2" applyFont="1" applyFill="1"/>
    <xf numFmtId="0" fontId="0" fillId="0" borderId="23" xfId="0" applyFont="1" applyBorder="1" applyAlignment="1">
      <alignment horizontal="left"/>
    </xf>
    <xf numFmtId="166" fontId="13" fillId="0" borderId="0" xfId="0" applyNumberFormat="1" applyFont="1" applyFill="1" applyBorder="1" applyAlignment="1">
      <alignment horizontal="center" vertical="center"/>
    </xf>
    <xf numFmtId="167" fontId="13" fillId="0" borderId="0" xfId="0" applyNumberFormat="1" applyFont="1" applyFill="1" applyBorder="1" applyAlignment="1">
      <alignment horizontal="center" vertical="center"/>
    </xf>
    <xf numFmtId="169" fontId="6" fillId="7" borderId="0" xfId="2" applyNumberFormat="1" applyFont="1" applyFill="1"/>
    <xf numFmtId="0" fontId="51" fillId="0" borderId="0" xfId="0" applyFont="1" applyFill="1" applyAlignment="1">
      <alignment horizontal="center" vertical="center"/>
    </xf>
    <xf numFmtId="0" fontId="6" fillId="17" borderId="0" xfId="2" applyFont="1" applyFill="1"/>
    <xf numFmtId="0" fontId="0" fillId="17" borderId="0" xfId="0" applyFont="1" applyFill="1"/>
    <xf numFmtId="173" fontId="0" fillId="17" borderId="0" xfId="0" applyNumberFormat="1" applyFont="1" applyFill="1"/>
    <xf numFmtId="0" fontId="0" fillId="17" borderId="0" xfId="0" applyFont="1" applyFill="1" applyBorder="1"/>
    <xf numFmtId="0" fontId="49" fillId="7" borderId="45" xfId="0" applyFont="1" applyFill="1" applyBorder="1" applyAlignment="1">
      <alignment horizontal="center"/>
    </xf>
    <xf numFmtId="0" fontId="49" fillId="7" borderId="12" xfId="2" applyFont="1" applyFill="1" applyBorder="1" applyAlignment="1">
      <alignment horizontal="center"/>
    </xf>
    <xf numFmtId="2" fontId="49" fillId="7" borderId="0" xfId="0" applyNumberFormat="1" applyFont="1" applyFill="1" applyBorder="1" applyAlignment="1">
      <alignment horizontal="center"/>
    </xf>
    <xf numFmtId="0" fontId="0" fillId="11" borderId="18" xfId="0" applyFont="1" applyFill="1" applyBorder="1" applyAlignment="1">
      <alignment horizontal="center" vertical="center"/>
    </xf>
    <xf numFmtId="166" fontId="2" fillId="7" borderId="30" xfId="0" applyNumberFormat="1" applyFont="1" applyFill="1" applyBorder="1" applyAlignment="1">
      <alignment horizontal="center" vertical="center"/>
    </xf>
    <xf numFmtId="166" fontId="2" fillId="7" borderId="27" xfId="0" applyNumberFormat="1" applyFont="1" applyFill="1" applyBorder="1" applyAlignment="1">
      <alignment horizontal="center" vertical="center"/>
    </xf>
    <xf numFmtId="167" fontId="2" fillId="7" borderId="27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1" fontId="0" fillId="7" borderId="18" xfId="0" applyNumberFormat="1" applyFont="1" applyFill="1" applyBorder="1" applyAlignment="1">
      <alignment horizontal="center" vertical="center"/>
    </xf>
    <xf numFmtId="2" fontId="6" fillId="7" borderId="18" xfId="2" applyNumberFormat="1" applyFont="1" applyFill="1" applyBorder="1" applyAlignment="1">
      <alignment horizontal="center"/>
    </xf>
    <xf numFmtId="1" fontId="2" fillId="7" borderId="18" xfId="2" applyNumberFormat="1" applyFont="1" applyFill="1" applyBorder="1" applyAlignment="1">
      <alignment horizontal="center" vertical="center"/>
    </xf>
    <xf numFmtId="2" fontId="49" fillId="7" borderId="18" xfId="2" applyNumberFormat="1" applyFont="1" applyFill="1" applyBorder="1" applyAlignment="1">
      <alignment horizontal="center"/>
    </xf>
    <xf numFmtId="2" fontId="49" fillId="7" borderId="18" xfId="0" applyNumberFormat="1" applyFont="1" applyFill="1" applyBorder="1" applyAlignment="1">
      <alignment horizontal="center"/>
    </xf>
    <xf numFmtId="2" fontId="1" fillId="2" borderId="18" xfId="0" applyNumberFormat="1" applyFont="1" applyFill="1" applyBorder="1" applyAlignment="1">
      <alignment horizontal="center"/>
    </xf>
    <xf numFmtId="2" fontId="6" fillId="2" borderId="18" xfId="2" applyNumberFormat="1" applyFont="1" applyFill="1" applyBorder="1" applyAlignment="1">
      <alignment horizontal="center"/>
    </xf>
    <xf numFmtId="2" fontId="0" fillId="2" borderId="18" xfId="0" applyNumberFormat="1" applyFont="1" applyFill="1" applyBorder="1" applyAlignment="1">
      <alignment horizontal="center"/>
    </xf>
    <xf numFmtId="0" fontId="6" fillId="0" borderId="0" xfId="2" applyFont="1" applyFill="1" applyAlignment="1">
      <alignment horizontal="center" vertical="center" wrapText="1"/>
    </xf>
    <xf numFmtId="0" fontId="50" fillId="0" borderId="0" xfId="2" applyFont="1" applyFill="1" applyAlignment="1">
      <alignment vertical="center" wrapText="1"/>
    </xf>
    <xf numFmtId="0" fontId="51" fillId="0" borderId="0" xfId="2" applyFont="1" applyFill="1"/>
    <xf numFmtId="0" fontId="0" fillId="17" borderId="0" xfId="0" applyFont="1" applyFill="1" applyBorder="1" applyAlignment="1">
      <alignment horizontal="center"/>
    </xf>
    <xf numFmtId="0" fontId="0" fillId="17" borderId="0" xfId="0" applyFont="1" applyFill="1" applyAlignment="1">
      <alignment horizontal="center" vertical="center"/>
    </xf>
    <xf numFmtId="166" fontId="34" fillId="6" borderId="19" xfId="0" applyNumberFormat="1" applyFont="1" applyFill="1" applyBorder="1" applyAlignment="1">
      <alignment horizontal="center" vertical="center"/>
    </xf>
    <xf numFmtId="166" fontId="35" fillId="6" borderId="18" xfId="0" applyNumberFormat="1" applyFont="1" applyFill="1" applyBorder="1" applyAlignment="1">
      <alignment horizontal="center" vertical="center"/>
    </xf>
    <xf numFmtId="166" fontId="33" fillId="6" borderId="18" xfId="0" applyNumberFormat="1" applyFont="1" applyFill="1" applyBorder="1" applyAlignment="1">
      <alignment horizontal="center" vertical="center"/>
    </xf>
    <xf numFmtId="167" fontId="35" fillId="6" borderId="18" xfId="0" applyNumberFormat="1" applyFont="1" applyFill="1" applyBorder="1" applyAlignment="1">
      <alignment horizontal="center" vertical="center"/>
    </xf>
    <xf numFmtId="2" fontId="43" fillId="6" borderId="0" xfId="0" applyNumberFormat="1" applyFont="1" applyFill="1" applyBorder="1" applyAlignment="1">
      <alignment horizontal="center" vertical="center"/>
    </xf>
    <xf numFmtId="2" fontId="43" fillId="6" borderId="0" xfId="0" applyNumberFormat="1" applyFont="1" applyFill="1" applyBorder="1" applyAlignment="1">
      <alignment horizontal="center"/>
    </xf>
    <xf numFmtId="166" fontId="44" fillId="6" borderId="0" xfId="0" applyNumberFormat="1" applyFont="1" applyFill="1" applyBorder="1" applyAlignment="1">
      <alignment horizontal="center" vertical="center"/>
    </xf>
    <xf numFmtId="2" fontId="44" fillId="6" borderId="0" xfId="0" applyNumberFormat="1" applyFont="1" applyFill="1" applyBorder="1" applyAlignment="1">
      <alignment horizontal="center" vertical="center"/>
    </xf>
    <xf numFmtId="166" fontId="43" fillId="6" borderId="0" xfId="0" applyNumberFormat="1" applyFont="1" applyFill="1" applyBorder="1" applyAlignment="1">
      <alignment horizontal="center" vertical="center"/>
    </xf>
    <xf numFmtId="0" fontId="43" fillId="6" borderId="0" xfId="0" applyFont="1" applyFill="1" applyBorder="1" applyAlignment="1">
      <alignment horizontal="center"/>
    </xf>
    <xf numFmtId="165" fontId="43" fillId="6" borderId="0" xfId="0" applyNumberFormat="1" applyFont="1" applyFill="1" applyBorder="1"/>
    <xf numFmtId="166" fontId="43" fillId="6" borderId="0" xfId="0" applyNumberFormat="1" applyFont="1" applyFill="1" applyBorder="1"/>
    <xf numFmtId="165" fontId="43" fillId="6" borderId="0" xfId="0" applyNumberFormat="1" applyFont="1" applyFill="1" applyBorder="1" applyAlignment="1">
      <alignment horizontal="center"/>
    </xf>
    <xf numFmtId="166" fontId="44" fillId="3" borderId="0" xfId="0" applyNumberFormat="1" applyFont="1" applyFill="1" applyBorder="1" applyAlignment="1">
      <alignment horizontal="center" vertical="center"/>
    </xf>
    <xf numFmtId="2" fontId="44" fillId="3" borderId="0" xfId="0" applyNumberFormat="1" applyFont="1" applyFill="1" applyBorder="1" applyAlignment="1">
      <alignment horizontal="center" vertical="center"/>
    </xf>
    <xf numFmtId="2" fontId="43" fillId="3" borderId="0" xfId="0" applyNumberFormat="1" applyFont="1" applyFill="1" applyBorder="1" applyAlignment="1">
      <alignment horizontal="center" vertical="center"/>
    </xf>
    <xf numFmtId="2" fontId="43" fillId="3" borderId="0" xfId="0" applyNumberFormat="1" applyFont="1" applyFill="1" applyBorder="1" applyAlignment="1">
      <alignment horizontal="center"/>
    </xf>
    <xf numFmtId="166" fontId="43" fillId="3" borderId="0" xfId="0" applyNumberFormat="1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170" fontId="51" fillId="0" borderId="0" xfId="2" applyNumberFormat="1" applyFont="1" applyFill="1"/>
    <xf numFmtId="0" fontId="51" fillId="0" borderId="0" xfId="2" applyFont="1" applyFill="1" applyAlignment="1">
      <alignment horizontal="center"/>
    </xf>
    <xf numFmtId="0" fontId="0" fillId="11" borderId="0" xfId="0" applyFont="1" applyFill="1" applyBorder="1" applyAlignment="1">
      <alignment horizontal="center"/>
    </xf>
    <xf numFmtId="0" fontId="0" fillId="11" borderId="0" xfId="0" applyFont="1" applyFill="1" applyBorder="1" applyAlignment="1">
      <alignment horizontal="center" vertical="center"/>
    </xf>
    <xf numFmtId="0" fontId="0" fillId="11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center" vertical="center"/>
    </xf>
    <xf numFmtId="1" fontId="0" fillId="11" borderId="66" xfId="0" applyNumberFormat="1" applyFont="1" applyFill="1" applyBorder="1" applyAlignment="1">
      <alignment horizontal="center"/>
    </xf>
    <xf numFmtId="1" fontId="0" fillId="11" borderId="4" xfId="0" applyNumberFormat="1" applyFont="1" applyFill="1" applyBorder="1" applyAlignment="1">
      <alignment horizontal="center"/>
    </xf>
    <xf numFmtId="20" fontId="17" fillId="0" borderId="0" xfId="2" applyNumberFormat="1"/>
    <xf numFmtId="0" fontId="13" fillId="0" borderId="18" xfId="0" applyFont="1" applyBorder="1" applyAlignment="1">
      <alignment horizontal="center"/>
    </xf>
    <xf numFmtId="167" fontId="6" fillId="0" borderId="0" xfId="2" applyNumberFormat="1" applyFont="1" applyFill="1" applyBorder="1" applyAlignment="1">
      <alignment horizontal="center" vertical="center"/>
    </xf>
    <xf numFmtId="169" fontId="6" fillId="4" borderId="27" xfId="2" applyNumberFormat="1" applyFont="1" applyFill="1" applyBorder="1" applyAlignment="1">
      <alignment horizontal="center" vertical="center"/>
    </xf>
    <xf numFmtId="169" fontId="0" fillId="4" borderId="28" xfId="0" applyNumberFormat="1" applyFill="1" applyBorder="1" applyAlignment="1">
      <alignment horizontal="center"/>
    </xf>
    <xf numFmtId="169" fontId="0" fillId="4" borderId="18" xfId="0" applyNumberFormat="1" applyFill="1" applyBorder="1" applyAlignment="1">
      <alignment horizontal="center"/>
    </xf>
    <xf numFmtId="169" fontId="0" fillId="0" borderId="18" xfId="0" applyNumberFormat="1" applyBorder="1" applyAlignment="1">
      <alignment horizontal="center" vertical="center"/>
    </xf>
    <xf numFmtId="169" fontId="0" fillId="3" borderId="29" xfId="0" applyNumberFormat="1" applyFill="1" applyBorder="1" applyAlignment="1">
      <alignment horizontal="center"/>
    </xf>
    <xf numFmtId="169" fontId="0" fillId="3" borderId="26" xfId="0" applyNumberFormat="1" applyFill="1" applyBorder="1" applyAlignment="1">
      <alignment horizontal="center"/>
    </xf>
    <xf numFmtId="169" fontId="0" fillId="3" borderId="0" xfId="0" applyNumberFormat="1" applyFill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8" borderId="0" xfId="0" applyFont="1" applyFill="1" applyBorder="1" applyAlignment="1">
      <alignment horizontal="center" vertical="center"/>
    </xf>
    <xf numFmtId="0" fontId="0" fillId="6" borderId="0" xfId="0" applyFill="1" applyAlignment="1"/>
    <xf numFmtId="0" fontId="6" fillId="6" borderId="0" xfId="2" applyFont="1" applyFill="1"/>
    <xf numFmtId="170" fontId="54" fillId="6" borderId="0" xfId="2" applyNumberFormat="1" applyFont="1" applyFill="1"/>
    <xf numFmtId="0" fontId="54" fillId="6" borderId="0" xfId="2" applyFont="1" applyFill="1"/>
    <xf numFmtId="0" fontId="17" fillId="6" borderId="0" xfId="2" applyFill="1"/>
    <xf numFmtId="170" fontId="6" fillId="6" borderId="0" xfId="2" applyNumberFormat="1" applyFont="1" applyFill="1"/>
    <xf numFmtId="0" fontId="6" fillId="6" borderId="0" xfId="2" applyFont="1" applyFill="1" applyAlignment="1">
      <alignment horizontal="center"/>
    </xf>
    <xf numFmtId="170" fontId="6" fillId="6" borderId="0" xfId="2" applyNumberFormat="1" applyFont="1" applyFill="1" applyAlignment="1">
      <alignment horizontal="center"/>
    </xf>
    <xf numFmtId="0" fontId="0" fillId="6" borderId="0" xfId="0" applyFont="1" applyFill="1" applyAlignment="1"/>
    <xf numFmtId="0" fontId="26" fillId="6" borderId="0" xfId="2" applyFont="1" applyFill="1"/>
    <xf numFmtId="0" fontId="27" fillId="6" borderId="0" xfId="2" applyFont="1" applyFill="1"/>
    <xf numFmtId="0" fontId="28" fillId="6" borderId="0" xfId="2" applyFont="1" applyFill="1"/>
    <xf numFmtId="170" fontId="17" fillId="6" borderId="0" xfId="2" applyNumberFormat="1" applyFill="1"/>
    <xf numFmtId="2" fontId="17" fillId="6" borderId="0" xfId="2" applyNumberFormat="1" applyFill="1" applyAlignment="1">
      <alignment horizontal="center" vertical="center"/>
    </xf>
    <xf numFmtId="0" fontId="17" fillId="6" borderId="0" xfId="2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7" fontId="44" fillId="6" borderId="18" xfId="2" applyNumberFormat="1" applyFont="1" applyFill="1" applyBorder="1" applyAlignment="1">
      <alignment horizontal="center" vertical="center"/>
    </xf>
    <xf numFmtId="0" fontId="44" fillId="6" borderId="18" xfId="2" applyFont="1" applyFill="1" applyBorder="1" applyAlignment="1">
      <alignment horizontal="center" vertical="center"/>
    </xf>
    <xf numFmtId="167" fontId="44" fillId="6" borderId="18" xfId="2" quotePrefix="1" applyNumberFormat="1" applyFont="1" applyFill="1" applyBorder="1" applyAlignment="1">
      <alignment horizontal="center" vertical="center"/>
    </xf>
    <xf numFmtId="0" fontId="44" fillId="6" borderId="0" xfId="2" applyFont="1" applyFill="1" applyBorder="1"/>
    <xf numFmtId="170" fontId="44" fillId="6" borderId="0" xfId="2" applyNumberFormat="1" applyFont="1" applyFill="1" applyBorder="1"/>
    <xf numFmtId="167" fontId="44" fillId="6" borderId="26" xfId="2" applyNumberFormat="1" applyFont="1" applyFill="1" applyBorder="1" applyAlignment="1">
      <alignment horizontal="center" vertical="center"/>
    </xf>
    <xf numFmtId="0" fontId="44" fillId="6" borderId="26" xfId="2" applyFont="1" applyFill="1" applyBorder="1" applyAlignment="1">
      <alignment horizontal="center" vertical="center"/>
    </xf>
    <xf numFmtId="170" fontId="55" fillId="6" borderId="67" xfId="2" applyNumberFormat="1" applyFont="1" applyFill="1" applyBorder="1"/>
    <xf numFmtId="170" fontId="55" fillId="6" borderId="68" xfId="2" applyNumberFormat="1" applyFont="1" applyFill="1" applyBorder="1" applyAlignment="1">
      <alignment horizontal="center" vertical="center"/>
    </xf>
    <xf numFmtId="0" fontId="55" fillId="6" borderId="68" xfId="2" applyFont="1" applyFill="1" applyBorder="1" applyAlignment="1">
      <alignment horizontal="center" vertical="center"/>
    </xf>
    <xf numFmtId="0" fontId="55" fillId="6" borderId="69" xfId="2" applyFont="1" applyFill="1" applyBorder="1" applyAlignment="1">
      <alignment horizontal="center" vertical="center"/>
    </xf>
    <xf numFmtId="0" fontId="44" fillId="6" borderId="70" xfId="2" applyFont="1" applyFill="1" applyBorder="1" applyAlignment="1">
      <alignment horizontal="center"/>
    </xf>
    <xf numFmtId="167" fontId="44" fillId="6" borderId="65" xfId="2" applyNumberFormat="1" applyFont="1" applyFill="1" applyBorder="1" applyAlignment="1">
      <alignment horizontal="center" vertical="center"/>
    </xf>
    <xf numFmtId="0" fontId="44" fillId="6" borderId="3" xfId="2" applyFont="1" applyFill="1" applyBorder="1" applyAlignment="1">
      <alignment horizontal="center"/>
    </xf>
    <xf numFmtId="167" fontId="44" fillId="6" borderId="4" xfId="2" applyNumberFormat="1" applyFont="1" applyFill="1" applyBorder="1" applyAlignment="1">
      <alignment horizontal="center" vertical="center"/>
    </xf>
    <xf numFmtId="167" fontId="44" fillId="6" borderId="4" xfId="2" quotePrefix="1" applyNumberFormat="1" applyFont="1" applyFill="1" applyBorder="1" applyAlignment="1">
      <alignment horizontal="center" vertical="center"/>
    </xf>
    <xf numFmtId="0" fontId="44" fillId="6" borderId="5" xfId="2" applyFont="1" applyFill="1" applyBorder="1"/>
    <xf numFmtId="0" fontId="44" fillId="6" borderId="20" xfId="2" quotePrefix="1" applyFont="1" applyFill="1" applyBorder="1" applyAlignment="1">
      <alignment horizontal="center" vertical="center"/>
    </xf>
    <xf numFmtId="0" fontId="44" fillId="6" borderId="20" xfId="2" applyFont="1" applyFill="1" applyBorder="1" applyAlignment="1">
      <alignment horizontal="center" vertical="center"/>
    </xf>
    <xf numFmtId="0" fontId="44" fillId="6" borderId="6" xfId="2" quotePrefix="1" applyFont="1" applyFill="1" applyBorder="1" applyAlignment="1">
      <alignment horizontal="center" vertical="center"/>
    </xf>
    <xf numFmtId="169" fontId="6" fillId="6" borderId="0" xfId="2" applyNumberFormat="1" applyFont="1" applyFill="1" applyAlignment="1"/>
    <xf numFmtId="0" fontId="6" fillId="6" borderId="0" xfId="2" applyFont="1" applyFill="1" applyAlignment="1"/>
    <xf numFmtId="0" fontId="4" fillId="6" borderId="0" xfId="0" applyFont="1" applyFill="1" applyBorder="1" applyAlignment="1">
      <alignment vertical="center" wrapText="1"/>
    </xf>
    <xf numFmtId="0" fontId="0" fillId="6" borderId="0" xfId="0" applyFont="1" applyFill="1" applyBorder="1" applyAlignment="1">
      <alignment horizontal="center" vertical="center"/>
    </xf>
    <xf numFmtId="169" fontId="0" fillId="6" borderId="0" xfId="0" applyNumberFormat="1" applyFill="1" applyAlignment="1">
      <alignment horizontal="center" vertical="center"/>
    </xf>
    <xf numFmtId="1" fontId="44" fillId="6" borderId="18" xfId="2" applyNumberFormat="1" applyFont="1" applyFill="1" applyBorder="1" applyAlignment="1">
      <alignment horizontal="center" vertical="center"/>
    </xf>
    <xf numFmtId="1" fontId="44" fillId="6" borderId="4" xfId="2" applyNumberFormat="1" applyFont="1" applyFill="1" applyBorder="1" applyAlignment="1">
      <alignment horizontal="center" vertical="center"/>
    </xf>
    <xf numFmtId="0" fontId="13" fillId="6" borderId="67" xfId="0" applyFont="1" applyFill="1" applyBorder="1" applyAlignment="1">
      <alignment horizontal="center" vertical="center"/>
    </xf>
    <xf numFmtId="0" fontId="33" fillId="6" borderId="10" xfId="2" applyFont="1" applyFill="1" applyBorder="1" applyAlignment="1">
      <alignment horizontal="center"/>
    </xf>
    <xf numFmtId="2" fontId="0" fillId="6" borderId="56" xfId="0" applyNumberFormat="1" applyFill="1" applyBorder="1" applyAlignment="1">
      <alignment horizontal="center" vertical="center"/>
    </xf>
    <xf numFmtId="2" fontId="6" fillId="6" borderId="29" xfId="2" applyNumberFormat="1" applyFont="1" applyFill="1" applyBorder="1" applyAlignment="1">
      <alignment horizontal="center" vertical="center"/>
    </xf>
    <xf numFmtId="0" fontId="0" fillId="6" borderId="7" xfId="0" applyFill="1" applyBorder="1" applyAlignment="1"/>
    <xf numFmtId="0" fontId="0" fillId="6" borderId="8" xfId="0" applyFont="1" applyFill="1" applyBorder="1"/>
    <xf numFmtId="0" fontId="0" fillId="6" borderId="9" xfId="0" applyFont="1" applyFill="1" applyBorder="1"/>
    <xf numFmtId="0" fontId="0" fillId="6" borderId="21" xfId="0" applyFill="1" applyBorder="1" applyAlignment="1"/>
    <xf numFmtId="2" fontId="0" fillId="6" borderId="65" xfId="0" applyNumberFormat="1" applyFill="1" applyBorder="1" applyAlignment="1">
      <alignment horizontal="center" vertical="center"/>
    </xf>
    <xf numFmtId="2" fontId="6" fillId="6" borderId="4" xfId="2" applyNumberFormat="1" applyFont="1" applyFill="1" applyBorder="1" applyAlignment="1">
      <alignment horizontal="center" vertical="center"/>
    </xf>
    <xf numFmtId="2" fontId="6" fillId="6" borderId="62" xfId="2" applyNumberFormat="1" applyFont="1" applyFill="1" applyBorder="1" applyAlignment="1">
      <alignment horizontal="center" vertical="center"/>
    </xf>
    <xf numFmtId="2" fontId="6" fillId="6" borderId="6" xfId="2" applyNumberFormat="1" applyFont="1" applyFill="1" applyBorder="1" applyAlignment="1">
      <alignment horizontal="center" vertical="center"/>
    </xf>
    <xf numFmtId="0" fontId="0" fillId="17" borderId="0" xfId="0" applyFill="1"/>
    <xf numFmtId="166" fontId="33" fillId="17" borderId="0" xfId="0" applyNumberFormat="1" applyFont="1" applyFill="1" applyBorder="1" applyAlignment="1">
      <alignment horizontal="center" vertical="center"/>
    </xf>
    <xf numFmtId="167" fontId="33" fillId="17" borderId="0" xfId="0" applyNumberFormat="1" applyFont="1" applyFill="1" applyBorder="1" applyAlignment="1">
      <alignment horizontal="center" vertical="center"/>
    </xf>
    <xf numFmtId="167" fontId="35" fillId="17" borderId="0" xfId="0" applyNumberFormat="1" applyFont="1" applyFill="1" applyBorder="1" applyAlignment="1">
      <alignment horizontal="center" vertical="center"/>
    </xf>
    <xf numFmtId="0" fontId="33" fillId="17" borderId="0" xfId="0" applyFont="1" applyFill="1" applyBorder="1" applyAlignment="1">
      <alignment horizontal="center" vertical="center"/>
    </xf>
    <xf numFmtId="0" fontId="0" fillId="17" borderId="0" xfId="0" applyFill="1" applyAlignment="1">
      <alignment horizontal="center" vertical="center"/>
    </xf>
    <xf numFmtId="0" fontId="34" fillId="17" borderId="0" xfId="0" applyFont="1" applyFill="1" applyAlignment="1">
      <alignment horizontal="center" vertical="center"/>
    </xf>
    <xf numFmtId="0" fontId="0" fillId="17" borderId="0" xfId="0" applyFill="1" applyBorder="1" applyAlignment="1">
      <alignment horizontal="center" vertical="center"/>
    </xf>
    <xf numFmtId="0" fontId="34" fillId="17" borderId="0" xfId="0" applyFont="1" applyFill="1" applyBorder="1" applyAlignment="1">
      <alignment horizontal="center" vertical="center"/>
    </xf>
    <xf numFmtId="0" fontId="0" fillId="17" borderId="0" xfId="0" applyFill="1" applyBorder="1"/>
    <xf numFmtId="166" fontId="0" fillId="17" borderId="0" xfId="0" applyNumberForma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 wrapText="1"/>
    </xf>
    <xf numFmtId="0" fontId="12" fillId="6" borderId="10" xfId="0" applyFont="1" applyFill="1" applyBorder="1" applyAlignment="1">
      <alignment horizontal="center" wrapText="1"/>
    </xf>
    <xf numFmtId="0" fontId="11" fillId="6" borderId="1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13" fillId="0" borderId="30" xfId="0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27" xfId="0" applyFont="1" applyFill="1" applyBorder="1" applyAlignment="1">
      <alignment horizontal="center" vertical="center"/>
    </xf>
    <xf numFmtId="167" fontId="13" fillId="0" borderId="4" xfId="0" applyNumberFormat="1" applyFont="1" applyFill="1" applyBorder="1" applyAlignment="1">
      <alignment horizontal="center" vertical="center"/>
    </xf>
    <xf numFmtId="0" fontId="0" fillId="0" borderId="46" xfId="0" applyFont="1" applyFill="1" applyBorder="1" applyAlignment="1">
      <alignment horizontal="center"/>
    </xf>
    <xf numFmtId="0" fontId="0" fillId="0" borderId="27" xfId="0" applyFill="1" applyBorder="1" applyAlignment="1">
      <alignment horizontal="center" vertical="center"/>
    </xf>
    <xf numFmtId="0" fontId="6" fillId="0" borderId="0" xfId="2" applyFont="1" applyFill="1" applyAlignment="1">
      <alignment horizontal="center" vertical="center"/>
    </xf>
    <xf numFmtId="0" fontId="0" fillId="0" borderId="37" xfId="0" applyFont="1" applyFill="1" applyBorder="1" applyAlignment="1">
      <alignment horizontal="center"/>
    </xf>
    <xf numFmtId="0" fontId="0" fillId="0" borderId="42" xfId="0" applyFont="1" applyFill="1" applyBorder="1" applyAlignment="1">
      <alignment horizontal="center"/>
    </xf>
    <xf numFmtId="0" fontId="0" fillId="0" borderId="31" xfId="0" applyFill="1" applyBorder="1" applyAlignment="1">
      <alignment horizontal="center" vertical="center"/>
    </xf>
    <xf numFmtId="169" fontId="0" fillId="0" borderId="0" xfId="0" applyNumberFormat="1" applyFont="1" applyFill="1" applyBorder="1" applyAlignment="1">
      <alignment horizontal="center" vertical="center"/>
    </xf>
    <xf numFmtId="169" fontId="6" fillId="0" borderId="0" xfId="2" applyNumberFormat="1" applyFont="1" applyFill="1" applyBorder="1" applyAlignment="1">
      <alignment horizontal="center" vertical="center"/>
    </xf>
    <xf numFmtId="0" fontId="17" fillId="0" borderId="0" xfId="2" applyFill="1"/>
    <xf numFmtId="1" fontId="0" fillId="0" borderId="0" xfId="0" applyNumberFormat="1" applyFont="1" applyFill="1" applyAlignment="1">
      <alignment horizontal="center" vertical="center"/>
    </xf>
    <xf numFmtId="1" fontId="0" fillId="0" borderId="0" xfId="0" applyNumberFormat="1" applyFont="1" applyFill="1"/>
    <xf numFmtId="0" fontId="0" fillId="0" borderId="23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left"/>
    </xf>
    <xf numFmtId="0" fontId="0" fillId="2" borderId="18" xfId="0" applyFont="1" applyFill="1" applyBorder="1" applyAlignment="1">
      <alignment horizontal="center" vertical="center"/>
    </xf>
    <xf numFmtId="1" fontId="6" fillId="2" borderId="18" xfId="0" applyNumberFormat="1" applyFont="1" applyFill="1" applyBorder="1" applyAlignment="1">
      <alignment horizontal="center" vertical="center" wrapText="1"/>
    </xf>
    <xf numFmtId="1" fontId="6" fillId="2" borderId="18" xfId="0" applyNumberFormat="1" applyFont="1" applyFill="1" applyBorder="1" applyAlignment="1">
      <alignment horizontal="center" vertical="center"/>
    </xf>
    <xf numFmtId="1" fontId="6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/>
    </xf>
    <xf numFmtId="167" fontId="13" fillId="0" borderId="2" xfId="0" applyNumberFormat="1" applyFont="1" applyFill="1" applyBorder="1" applyAlignment="1">
      <alignment horizontal="center" vertical="center"/>
    </xf>
    <xf numFmtId="167" fontId="0" fillId="0" borderId="4" xfId="0" applyNumberFormat="1" applyFont="1" applyFill="1" applyBorder="1" applyAlignment="1">
      <alignment horizontal="center" vertical="center"/>
    </xf>
    <xf numFmtId="167" fontId="0" fillId="0" borderId="6" xfId="0" applyNumberFormat="1" applyFont="1" applyFill="1" applyBorder="1" applyAlignment="1">
      <alignment horizontal="center" vertical="center"/>
    </xf>
    <xf numFmtId="0" fontId="6" fillId="11" borderId="0" xfId="2" applyFont="1" applyFill="1" applyAlignment="1">
      <alignment horizontal="center"/>
    </xf>
    <xf numFmtId="169" fontId="0" fillId="11" borderId="0" xfId="0" applyNumberFormat="1" applyFont="1" applyFill="1" applyAlignment="1">
      <alignment horizontal="center" vertical="center"/>
    </xf>
    <xf numFmtId="167" fontId="6" fillId="11" borderId="18" xfId="2" applyNumberFormat="1" applyFont="1" applyFill="1" applyBorder="1" applyAlignment="1">
      <alignment horizontal="center" vertical="center"/>
    </xf>
    <xf numFmtId="165" fontId="6" fillId="11" borderId="18" xfId="2" applyNumberFormat="1" applyFont="1" applyFill="1" applyBorder="1" applyAlignment="1">
      <alignment horizontal="center" vertical="center"/>
    </xf>
    <xf numFmtId="0" fontId="0" fillId="11" borderId="0" xfId="0" applyFill="1" applyAlignment="1">
      <alignment horizontal="center" vertical="center"/>
    </xf>
    <xf numFmtId="0" fontId="0" fillId="11" borderId="0" xfId="0" applyFill="1" applyBorder="1"/>
    <xf numFmtId="169" fontId="0" fillId="11" borderId="0" xfId="0" applyNumberFormat="1" applyFill="1" applyBorder="1"/>
    <xf numFmtId="169" fontId="0" fillId="11" borderId="0" xfId="0" applyNumberFormat="1" applyFill="1" applyAlignment="1">
      <alignment horizontal="center" vertical="center"/>
    </xf>
    <xf numFmtId="0" fontId="0" fillId="11" borderId="0" xfId="0" applyFill="1"/>
    <xf numFmtId="169" fontId="0" fillId="11" borderId="0" xfId="0" applyNumberFormat="1" applyFill="1"/>
    <xf numFmtId="0" fontId="0" fillId="11" borderId="0" xfId="0" applyFont="1" applyFill="1"/>
    <xf numFmtId="0" fontId="0" fillId="11" borderId="23" xfId="0" applyFont="1" applyFill="1" applyBorder="1" applyAlignment="1">
      <alignment horizontal="center" vertical="center"/>
    </xf>
    <xf numFmtId="0" fontId="0" fillId="11" borderId="25" xfId="0" applyFont="1" applyFill="1" applyBorder="1" applyAlignment="1">
      <alignment horizontal="center" vertical="center"/>
    </xf>
    <xf numFmtId="0" fontId="0" fillId="5" borderId="0" xfId="0" applyFont="1" applyFill="1" applyAlignment="1">
      <alignment horizontal="center" vertical="center"/>
    </xf>
    <xf numFmtId="0" fontId="6" fillId="5" borderId="0" xfId="2" applyFont="1" applyFill="1"/>
    <xf numFmtId="0" fontId="6" fillId="5" borderId="0" xfId="2" applyFont="1" applyFill="1" applyAlignment="1">
      <alignment horizontal="center"/>
    </xf>
    <xf numFmtId="0" fontId="0" fillId="5" borderId="0" xfId="0" applyFont="1" applyFill="1" applyBorder="1" applyAlignment="1">
      <alignment horizontal="center"/>
    </xf>
    <xf numFmtId="169" fontId="0" fillId="5" borderId="0" xfId="0" applyNumberFormat="1" applyFont="1" applyFill="1" applyAlignment="1">
      <alignment horizontal="center" vertical="center"/>
    </xf>
    <xf numFmtId="0" fontId="0" fillId="5" borderId="18" xfId="0" applyFont="1" applyFill="1" applyBorder="1" applyAlignment="1">
      <alignment horizontal="center" vertical="center"/>
    </xf>
    <xf numFmtId="165" fontId="6" fillId="5" borderId="18" xfId="2" applyNumberFormat="1" applyFont="1" applyFill="1" applyBorder="1" applyAlignment="1">
      <alignment horizontal="center" vertical="center"/>
    </xf>
    <xf numFmtId="1" fontId="6" fillId="5" borderId="18" xfId="2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0" xfId="0" applyFill="1" applyBorder="1"/>
    <xf numFmtId="169" fontId="0" fillId="5" borderId="0" xfId="0" applyNumberFormat="1" applyFill="1" applyBorder="1"/>
    <xf numFmtId="169" fontId="0" fillId="5" borderId="0" xfId="0" applyNumberFormat="1" applyFill="1" applyAlignment="1">
      <alignment horizontal="center" vertical="center"/>
    </xf>
    <xf numFmtId="0" fontId="0" fillId="5" borderId="0" xfId="0" applyFill="1"/>
    <xf numFmtId="169" fontId="0" fillId="5" borderId="0" xfId="0" applyNumberFormat="1" applyFill="1"/>
    <xf numFmtId="0" fontId="0" fillId="5" borderId="0" xfId="0" applyFont="1" applyFill="1"/>
    <xf numFmtId="0" fontId="0" fillId="5" borderId="23" xfId="0" applyFont="1" applyFill="1" applyBorder="1" applyAlignment="1">
      <alignment horizontal="center" vertical="center"/>
    </xf>
    <xf numFmtId="0" fontId="0" fillId="5" borderId="25" xfId="0" applyFont="1" applyFill="1" applyBorder="1" applyAlignment="1">
      <alignment horizontal="center" vertical="center"/>
    </xf>
    <xf numFmtId="167" fontId="6" fillId="0" borderId="0" xfId="2" applyNumberFormat="1" applyFont="1" applyFill="1"/>
    <xf numFmtId="0" fontId="6" fillId="0" borderId="0" xfId="2" applyFont="1" applyFill="1" applyAlignment="1">
      <alignment horizontal="right" vertical="center"/>
    </xf>
    <xf numFmtId="0" fontId="6" fillId="0" borderId="0" xfId="2" applyFont="1" applyFill="1" applyAlignment="1"/>
    <xf numFmtId="167" fontId="0" fillId="0" borderId="4" xfId="0" quotePrefix="1" applyNumberFormat="1" applyFont="1" applyFill="1" applyBorder="1" applyAlignment="1">
      <alignment horizontal="center" vertical="center"/>
    </xf>
    <xf numFmtId="1" fontId="0" fillId="11" borderId="0" xfId="0" applyNumberFormat="1" applyFill="1" applyAlignment="1">
      <alignment horizontal="center" vertical="center"/>
    </xf>
    <xf numFmtId="167" fontId="13" fillId="0" borderId="4" xfId="0" quotePrefix="1" applyNumberFormat="1" applyFont="1" applyFill="1" applyBorder="1" applyAlignment="1">
      <alignment horizontal="center" vertical="center"/>
    </xf>
    <xf numFmtId="0" fontId="6" fillId="5" borderId="45" xfId="2" applyFont="1" applyFill="1" applyBorder="1" applyAlignment="1">
      <alignment horizontal="center" vertical="center"/>
    </xf>
    <xf numFmtId="0" fontId="64" fillId="5" borderId="47" xfId="0" quotePrefix="1" applyFont="1" applyFill="1" applyBorder="1" applyAlignment="1">
      <alignment horizontal="center" vertical="center"/>
    </xf>
    <xf numFmtId="0" fontId="64" fillId="5" borderId="12" xfId="0" quotePrefix="1" applyFont="1" applyFill="1" applyBorder="1" applyAlignment="1">
      <alignment horizontal="center" vertical="center"/>
    </xf>
    <xf numFmtId="0" fontId="6" fillId="11" borderId="45" xfId="2" applyFont="1" applyFill="1" applyBorder="1" applyAlignment="1">
      <alignment horizontal="center" vertical="center"/>
    </xf>
    <xf numFmtId="0" fontId="65" fillId="11" borderId="47" xfId="0" quotePrefix="1" applyFont="1" applyFill="1" applyBorder="1" applyAlignment="1">
      <alignment horizontal="center" vertical="center"/>
    </xf>
    <xf numFmtId="0" fontId="65" fillId="11" borderId="12" xfId="0" quotePrefix="1" applyFont="1" applyFill="1" applyBorder="1" applyAlignment="1">
      <alignment horizontal="center" vertical="center"/>
    </xf>
    <xf numFmtId="0" fontId="17" fillId="0" borderId="0" xfId="2" applyFill="1" applyAlignment="1">
      <alignment horizontal="center" vertical="center"/>
    </xf>
    <xf numFmtId="0" fontId="17" fillId="0" borderId="0" xfId="2" applyFill="1" applyAlignment="1"/>
    <xf numFmtId="0" fontId="17" fillId="0" borderId="0" xfId="2" applyAlignment="1"/>
    <xf numFmtId="0" fontId="2" fillId="3" borderId="0" xfId="2" applyFont="1" applyFill="1"/>
    <xf numFmtId="1" fontId="2" fillId="3" borderId="0" xfId="2" applyNumberFormat="1" applyFont="1" applyFill="1" applyAlignment="1">
      <alignment horizontal="center" vertical="center"/>
    </xf>
    <xf numFmtId="0" fontId="65" fillId="0" borderId="12" xfId="0" quotePrefix="1" applyFont="1" applyFill="1" applyBorder="1" applyAlignment="1">
      <alignment horizontal="center" vertical="center"/>
    </xf>
    <xf numFmtId="169" fontId="35" fillId="14" borderId="58" xfId="0" applyNumberFormat="1" applyFont="1" applyFill="1" applyBorder="1" applyAlignment="1">
      <alignment horizontal="center" vertical="center"/>
    </xf>
    <xf numFmtId="0" fontId="0" fillId="7" borderId="0" xfId="0" applyFont="1" applyFill="1" applyBorder="1" applyAlignment="1">
      <alignment horizontal="center"/>
    </xf>
    <xf numFmtId="0" fontId="15" fillId="7" borderId="18" xfId="2" applyFont="1" applyFill="1" applyBorder="1" applyAlignment="1">
      <alignment horizontal="right" vertical="center"/>
    </xf>
    <xf numFmtId="0" fontId="0" fillId="7" borderId="0" xfId="0" applyFont="1" applyFill="1" applyBorder="1" applyAlignment="1">
      <alignment horizontal="center" vertical="center"/>
    </xf>
    <xf numFmtId="0" fontId="13" fillId="7" borderId="18" xfId="0" applyFont="1" applyFill="1" applyBorder="1" applyAlignment="1">
      <alignment horizontal="right" vertical="center"/>
    </xf>
    <xf numFmtId="0" fontId="0" fillId="2" borderId="0" xfId="0" applyFont="1" applyFill="1" applyBorder="1" applyAlignment="1">
      <alignment horizontal="center"/>
    </xf>
    <xf numFmtId="0" fontId="15" fillId="2" borderId="18" xfId="2" applyFont="1" applyFill="1" applyBorder="1" applyAlignment="1">
      <alignment horizontal="right" vertical="center"/>
    </xf>
    <xf numFmtId="0" fontId="6" fillId="2" borderId="0" xfId="2" applyFont="1" applyFill="1"/>
    <xf numFmtId="0" fontId="13" fillId="2" borderId="18" xfId="0" applyFont="1" applyFill="1" applyBorder="1" applyAlignment="1">
      <alignment horizontal="right" vertical="center"/>
    </xf>
    <xf numFmtId="1" fontId="0" fillId="0" borderId="0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8" borderId="0" xfId="0" applyFont="1" applyFill="1" applyAlignment="1">
      <alignment horizontal="center" vertical="center"/>
    </xf>
    <xf numFmtId="0" fontId="0" fillId="8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71" xfId="0" applyBorder="1" applyAlignment="1">
      <alignment horizontal="center" vertical="center"/>
    </xf>
    <xf numFmtId="167" fontId="0" fillId="11" borderId="61" xfId="0" applyNumberFormat="1" applyFont="1" applyFill="1" applyBorder="1" applyAlignment="1">
      <alignment horizontal="center" vertical="center"/>
    </xf>
    <xf numFmtId="0" fontId="6" fillId="11" borderId="9" xfId="2" quotePrefix="1" applyFont="1" applyFill="1" applyBorder="1" applyAlignment="1">
      <alignment horizontal="center"/>
    </xf>
    <xf numFmtId="0" fontId="6" fillId="11" borderId="61" xfId="2" quotePrefix="1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6" fillId="10" borderId="9" xfId="2" quotePrefix="1" applyFont="1" applyFill="1" applyBorder="1" applyAlignment="1">
      <alignment horizontal="center"/>
    </xf>
    <xf numFmtId="0" fontId="0" fillId="0" borderId="18" xfId="0" applyFont="1" applyBorder="1" applyAlignment="1"/>
    <xf numFmtId="0" fontId="0" fillId="0" borderId="21" xfId="0" applyFont="1" applyBorder="1"/>
    <xf numFmtId="0" fontId="6" fillId="0" borderId="36" xfId="2" applyFont="1" applyBorder="1"/>
    <xf numFmtId="0" fontId="0" fillId="0" borderId="36" xfId="0" applyFont="1" applyBorder="1" applyAlignment="1">
      <alignment horizontal="center" vertical="center"/>
    </xf>
    <xf numFmtId="0" fontId="0" fillId="0" borderId="23" xfId="0" applyFont="1" applyBorder="1"/>
    <xf numFmtId="0" fontId="0" fillId="0" borderId="3" xfId="0" applyFont="1" applyBorder="1" applyAlignment="1"/>
    <xf numFmtId="166" fontId="13" fillId="13" borderId="8" xfId="0" applyNumberFormat="1" applyFont="1" applyFill="1" applyBorder="1" applyAlignment="1">
      <alignment horizontal="center" vertical="center"/>
    </xf>
    <xf numFmtId="167" fontId="13" fillId="13" borderId="8" xfId="0" applyNumberFormat="1" applyFont="1" applyFill="1" applyBorder="1" applyAlignment="1">
      <alignment horizontal="center" vertical="center"/>
    </xf>
    <xf numFmtId="0" fontId="0" fillId="13" borderId="8" xfId="0" applyFont="1" applyFill="1" applyBorder="1" applyAlignment="1">
      <alignment horizontal="center" vertical="center"/>
    </xf>
    <xf numFmtId="169" fontId="0" fillId="13" borderId="8" xfId="0" applyNumberFormat="1" applyFont="1" applyFill="1" applyBorder="1" applyAlignment="1">
      <alignment horizontal="center" vertical="center"/>
    </xf>
    <xf numFmtId="168" fontId="15" fillId="13" borderId="8" xfId="0" applyNumberFormat="1" applyFont="1" applyFill="1" applyBorder="1" applyAlignment="1">
      <alignment horizontal="center" vertical="center"/>
    </xf>
    <xf numFmtId="2" fontId="13" fillId="13" borderId="8" xfId="1" applyNumberFormat="1" applyFont="1" applyFill="1" applyBorder="1" applyAlignment="1">
      <alignment horizontal="center" vertical="center"/>
    </xf>
    <xf numFmtId="168" fontId="0" fillId="13" borderId="8" xfId="0" applyNumberFormat="1" applyFont="1" applyFill="1" applyBorder="1" applyAlignment="1">
      <alignment horizontal="center" vertical="center"/>
    </xf>
    <xf numFmtId="0" fontId="6" fillId="10" borderId="8" xfId="2" quotePrefix="1" applyFont="1" applyFill="1" applyBorder="1" applyAlignment="1">
      <alignment horizontal="center"/>
    </xf>
    <xf numFmtId="167" fontId="6" fillId="11" borderId="61" xfId="2" quotePrefix="1" applyNumberFormat="1" applyFont="1" applyFill="1" applyBorder="1" applyAlignment="1">
      <alignment horizontal="center"/>
    </xf>
    <xf numFmtId="167" fontId="6" fillId="11" borderId="9" xfId="2" quotePrefix="1" applyNumberFormat="1" applyFont="1" applyFill="1" applyBorder="1" applyAlignment="1">
      <alignment horizontal="center"/>
    </xf>
    <xf numFmtId="173" fontId="0" fillId="0" borderId="0" xfId="0" applyNumberFormat="1" applyFont="1" applyAlignment="1">
      <alignment horizontal="center" vertical="center"/>
    </xf>
    <xf numFmtId="165" fontId="0" fillId="0" borderId="0" xfId="0" quotePrefix="1" applyNumberFormat="1" applyFill="1" applyAlignment="1">
      <alignment horizontal="center" vertical="center"/>
    </xf>
    <xf numFmtId="169" fontId="0" fillId="0" borderId="0" xfId="0" quotePrefix="1" applyNumberFormat="1"/>
    <xf numFmtId="0" fontId="0" fillId="0" borderId="27" xfId="0" applyFont="1" applyFill="1" applyBorder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Fill="1" applyAlignment="1">
      <alignment horizontal="center" vertical="center"/>
    </xf>
    <xf numFmtId="0" fontId="0" fillId="8" borderId="0" xfId="0" applyFont="1" applyFill="1" applyAlignment="1">
      <alignment horizontal="center" vertical="center" wrapText="1"/>
    </xf>
    <xf numFmtId="0" fontId="0" fillId="0" borderId="18" xfId="0" applyFont="1" applyFill="1" applyBorder="1" applyAlignment="1">
      <alignment horizontal="center"/>
    </xf>
    <xf numFmtId="0" fontId="0" fillId="0" borderId="0" xfId="0" applyAlignment="1">
      <alignment horizontal="right"/>
    </xf>
    <xf numFmtId="2" fontId="6" fillId="0" borderId="0" xfId="0" applyNumberFormat="1" applyFont="1" applyFill="1" applyBorder="1" applyAlignment="1">
      <alignment horizontal="center" vertical="center"/>
    </xf>
    <xf numFmtId="0" fontId="54" fillId="0" borderId="0" xfId="2" applyFont="1"/>
    <xf numFmtId="0" fontId="1" fillId="0" borderId="0" xfId="0" applyFont="1" applyAlignment="1">
      <alignment horizontal="center" vertical="center"/>
    </xf>
    <xf numFmtId="169" fontId="1" fillId="0" borderId="0" xfId="0" applyNumberFormat="1" applyFont="1"/>
    <xf numFmtId="0" fontId="54" fillId="3" borderId="0" xfId="2" applyFont="1" applyFill="1"/>
    <xf numFmtId="2" fontId="6" fillId="0" borderId="0" xfId="0" quotePrefix="1" applyNumberFormat="1" applyFont="1" applyFill="1" applyBorder="1" applyAlignment="1">
      <alignment horizontal="center" vertical="center"/>
    </xf>
    <xf numFmtId="2" fontId="6" fillId="0" borderId="0" xfId="2" applyNumberFormat="1" applyFont="1" applyBorder="1" applyAlignment="1">
      <alignment horizontal="center" vertical="center"/>
    </xf>
    <xf numFmtId="169" fontId="13" fillId="13" borderId="18" xfId="0" applyNumberFormat="1" applyFont="1" applyFill="1" applyBorder="1" applyAlignment="1">
      <alignment horizontal="center" vertical="center"/>
    </xf>
    <xf numFmtId="169" fontId="15" fillId="13" borderId="18" xfId="0" quotePrefix="1" applyNumberFormat="1" applyFont="1" applyFill="1" applyBorder="1" applyAlignment="1">
      <alignment horizontal="center" vertical="center"/>
    </xf>
    <xf numFmtId="169" fontId="13" fillId="13" borderId="18" xfId="1" applyNumberFormat="1" applyFont="1" applyFill="1" applyBorder="1" applyAlignment="1">
      <alignment horizontal="center" vertical="center"/>
    </xf>
    <xf numFmtId="169" fontId="6" fillId="10" borderId="18" xfId="2" quotePrefix="1" applyNumberFormat="1" applyFont="1" applyFill="1" applyBorder="1" applyAlignment="1">
      <alignment horizontal="center"/>
    </xf>
    <xf numFmtId="169" fontId="6" fillId="0" borderId="18" xfId="2" quotePrefix="1" applyNumberFormat="1" applyFont="1" applyFill="1" applyBorder="1" applyAlignment="1">
      <alignment horizontal="center"/>
    </xf>
    <xf numFmtId="0" fontId="6" fillId="0" borderId="18" xfId="2" applyFont="1" applyBorder="1"/>
    <xf numFmtId="169" fontId="71" fillId="0" borderId="0" xfId="2" applyNumberFormat="1" applyFont="1" applyFill="1" applyAlignment="1">
      <alignment horizontal="center" vertical="center"/>
    </xf>
    <xf numFmtId="2" fontId="71" fillId="3" borderId="47" xfId="0" applyNumberFormat="1" applyFont="1" applyFill="1" applyBorder="1" applyAlignment="1">
      <alignment horizontal="center" vertical="center"/>
    </xf>
    <xf numFmtId="0" fontId="15" fillId="0" borderId="47" xfId="2" applyFont="1" applyBorder="1"/>
    <xf numFmtId="0" fontId="15" fillId="0" borderId="47" xfId="2" applyFont="1" applyBorder="1" applyAlignment="1">
      <alignment horizontal="center"/>
    </xf>
    <xf numFmtId="169" fontId="6" fillId="0" borderId="27" xfId="2" quotePrefix="1" applyNumberFormat="1" applyFont="1" applyFill="1" applyBorder="1" applyAlignment="1">
      <alignment horizontal="center"/>
    </xf>
    <xf numFmtId="2" fontId="0" fillId="10" borderId="18" xfId="0" quotePrefix="1" applyNumberFormat="1" applyFont="1" applyFill="1" applyBorder="1" applyAlignment="1">
      <alignment horizontal="center" vertical="center"/>
    </xf>
    <xf numFmtId="169" fontId="1" fillId="10" borderId="18" xfId="2" applyNumberFormat="1" applyFont="1" applyFill="1" applyBorder="1" applyAlignment="1">
      <alignment horizontal="center" vertical="center"/>
    </xf>
    <xf numFmtId="169" fontId="1" fillId="0" borderId="12" xfId="2" applyNumberFormat="1" applyFont="1" applyFill="1" applyBorder="1" applyAlignment="1">
      <alignment horizontal="center" vertical="center"/>
    </xf>
    <xf numFmtId="169" fontId="71" fillId="3" borderId="45" xfId="0" applyNumberFormat="1" applyFont="1" applyFill="1" applyBorder="1" applyAlignment="1">
      <alignment horizontal="center" vertical="center"/>
    </xf>
    <xf numFmtId="2" fontId="29" fillId="3" borderId="18" xfId="0" quotePrefix="1" applyNumberFormat="1" applyFont="1" applyFill="1" applyBorder="1" applyAlignment="1">
      <alignment horizontal="center" vertical="center"/>
    </xf>
    <xf numFmtId="169" fontId="6" fillId="10" borderId="18" xfId="2" applyNumberFormat="1" applyFont="1" applyFill="1" applyBorder="1" applyAlignment="1">
      <alignment horizontal="center"/>
    </xf>
    <xf numFmtId="0" fontId="6" fillId="0" borderId="0" xfId="2" applyNumberFormat="1" applyFont="1"/>
    <xf numFmtId="0" fontId="0" fillId="0" borderId="18" xfId="0" applyBorder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0" fontId="0" fillId="8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Font="1" applyFill="1" applyAlignment="1">
      <alignment horizontal="center" vertical="center"/>
    </xf>
    <xf numFmtId="0" fontId="6" fillId="0" borderId="0" xfId="2" quotePrefix="1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2" fontId="6" fillId="0" borderId="0" xfId="2" applyNumberFormat="1" applyFont="1" applyAlignment="1">
      <alignment horizontal="center"/>
    </xf>
    <xf numFmtId="0" fontId="4" fillId="0" borderId="39" xfId="2" applyFont="1" applyFill="1" applyBorder="1" applyAlignment="1">
      <alignment horizontal="center" vertical="center"/>
    </xf>
    <xf numFmtId="0" fontId="4" fillId="0" borderId="52" xfId="0" applyFont="1" applyFill="1" applyBorder="1" applyAlignment="1">
      <alignment horizontal="center" vertical="center"/>
    </xf>
    <xf numFmtId="0" fontId="4" fillId="0" borderId="53" xfId="0" applyFont="1" applyFill="1" applyBorder="1" applyAlignment="1">
      <alignment horizontal="center" vertical="center"/>
    </xf>
    <xf numFmtId="0" fontId="6" fillId="2" borderId="18" xfId="2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69" fontId="6" fillId="0" borderId="18" xfId="0" quotePrefix="1" applyNumberFormat="1" applyFont="1" applyFill="1" applyBorder="1" applyAlignment="1">
      <alignment horizontal="center" vertical="center"/>
    </xf>
    <xf numFmtId="169" fontId="6" fillId="0" borderId="18" xfId="0" applyNumberFormat="1" applyFont="1" applyFill="1" applyBorder="1" applyAlignment="1">
      <alignment horizontal="center" vertical="center"/>
    </xf>
    <xf numFmtId="169" fontId="0" fillId="6" borderId="0" xfId="0" applyNumberFormat="1" applyFill="1" applyAlignment="1">
      <alignment horizontal="left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1" fontId="0" fillId="6" borderId="0" xfId="0" applyNumberFormat="1" applyFill="1" applyAlignment="1">
      <alignment horizontal="center" vertical="center"/>
    </xf>
    <xf numFmtId="1" fontId="34" fillId="14" borderId="43" xfId="0" applyNumberFormat="1" applyFont="1" applyFill="1" applyBorder="1" applyAlignment="1">
      <alignment horizontal="right" vertical="center"/>
    </xf>
    <xf numFmtId="1" fontId="34" fillId="14" borderId="11" xfId="0" applyNumberFormat="1" applyFont="1" applyFill="1" applyBorder="1" applyAlignment="1">
      <alignment horizontal="left" vertical="center"/>
    </xf>
    <xf numFmtId="169" fontId="34" fillId="14" borderId="44" xfId="0" applyNumberFormat="1" applyFont="1" applyFill="1" applyBorder="1" applyAlignment="1">
      <alignment horizontal="left" vertical="center"/>
    </xf>
    <xf numFmtId="1" fontId="34" fillId="14" borderId="11" xfId="0" applyNumberFormat="1" applyFont="1" applyFill="1" applyBorder="1" applyAlignment="1">
      <alignment horizontal="center" vertical="center"/>
    </xf>
    <xf numFmtId="1" fontId="0" fillId="14" borderId="43" xfId="0" applyNumberFormat="1" applyFill="1" applyBorder="1" applyAlignment="1">
      <alignment horizontal="right" vertical="center"/>
    </xf>
    <xf numFmtId="169" fontId="0" fillId="14" borderId="11" xfId="0" applyNumberFormat="1" applyFill="1" applyBorder="1" applyAlignment="1">
      <alignment horizontal="left" vertical="center"/>
    </xf>
    <xf numFmtId="1" fontId="34" fillId="14" borderId="43" xfId="0" applyNumberFormat="1" applyFont="1" applyFill="1" applyBorder="1" applyAlignment="1">
      <alignment horizontal="center" vertical="center"/>
    </xf>
    <xf numFmtId="1" fontId="34" fillId="14" borderId="10" xfId="0" applyNumberFormat="1" applyFont="1" applyFill="1" applyBorder="1" applyAlignment="1">
      <alignment horizontal="center" vertical="center"/>
    </xf>
    <xf numFmtId="1" fontId="34" fillId="14" borderId="44" xfId="0" applyNumberFormat="1" applyFont="1" applyFill="1" applyBorder="1" applyAlignment="1">
      <alignment horizontal="center" vertical="center"/>
    </xf>
    <xf numFmtId="1" fontId="34" fillId="14" borderId="39" xfId="0" applyNumberFormat="1" applyFont="1" applyFill="1" applyBorder="1" applyAlignment="1">
      <alignment horizontal="center" vertical="center"/>
    </xf>
    <xf numFmtId="1" fontId="34" fillId="14" borderId="63" xfId="0" applyNumberFormat="1" applyFont="1" applyFill="1" applyBorder="1" applyAlignment="1">
      <alignment horizontal="center" vertical="center"/>
    </xf>
    <xf numFmtId="1" fontId="34" fillId="14" borderId="38" xfId="0" applyNumberFormat="1" applyFont="1" applyFill="1" applyBorder="1" applyAlignment="1">
      <alignment horizontal="center" vertical="center"/>
    </xf>
    <xf numFmtId="1" fontId="34" fillId="14" borderId="40" xfId="0" applyNumberFormat="1" applyFont="1" applyFill="1" applyBorder="1" applyAlignment="1">
      <alignment horizontal="center" vertical="center"/>
    </xf>
    <xf numFmtId="1" fontId="34" fillId="14" borderId="52" xfId="0" applyNumberFormat="1" applyFont="1" applyFill="1" applyBorder="1" applyAlignment="1">
      <alignment horizontal="center" vertical="center"/>
    </xf>
    <xf numFmtId="1" fontId="34" fillId="14" borderId="8" xfId="0" applyNumberFormat="1" applyFont="1" applyFill="1" applyBorder="1" applyAlignment="1">
      <alignment horizontal="center" vertical="center"/>
    </xf>
    <xf numFmtId="1" fontId="34" fillId="14" borderId="28" xfId="0" applyNumberFormat="1" applyFont="1" applyFill="1" applyBorder="1" applyAlignment="1">
      <alignment horizontal="center" vertical="center"/>
    </xf>
    <xf numFmtId="165" fontId="34" fillId="14" borderId="8" xfId="0" applyNumberFormat="1" applyFont="1" applyFill="1" applyBorder="1" applyAlignment="1">
      <alignment horizontal="center" vertical="center"/>
    </xf>
    <xf numFmtId="165" fontId="34" fillId="14" borderId="66" xfId="0" applyNumberFormat="1" applyFont="1" applyFill="1" applyBorder="1" applyAlignment="1">
      <alignment horizontal="center" vertical="center"/>
    </xf>
    <xf numFmtId="1" fontId="34" fillId="14" borderId="53" xfId="0" applyNumberFormat="1" applyFont="1" applyFill="1" applyBorder="1" applyAlignment="1">
      <alignment horizontal="center" vertical="center"/>
    </xf>
    <xf numFmtId="1" fontId="34" fillId="14" borderId="9" xfId="0" applyNumberFormat="1" applyFont="1" applyFill="1" applyBorder="1" applyAlignment="1">
      <alignment horizontal="center" vertical="center"/>
    </xf>
    <xf numFmtId="1" fontId="34" fillId="14" borderId="72" xfId="0" applyNumberFormat="1" applyFont="1" applyFill="1" applyBorder="1" applyAlignment="1">
      <alignment horizontal="center" vertical="center"/>
    </xf>
    <xf numFmtId="165" fontId="34" fillId="14" borderId="9" xfId="0" applyNumberFormat="1" applyFont="1" applyFill="1" applyBorder="1" applyAlignment="1">
      <alignment horizontal="center" vertical="center"/>
    </xf>
    <xf numFmtId="165" fontId="34" fillId="14" borderId="58" xfId="0" applyNumberFormat="1" applyFont="1" applyFill="1" applyBorder="1" applyAlignment="1">
      <alignment horizontal="center" vertical="center"/>
    </xf>
    <xf numFmtId="1" fontId="0" fillId="14" borderId="0" xfId="0" applyNumberFormat="1" applyFill="1" applyAlignment="1">
      <alignment horizontal="center" vertical="center"/>
    </xf>
    <xf numFmtId="0" fontId="0" fillId="14" borderId="0" xfId="0" applyFill="1" applyAlignment="1">
      <alignment horizontal="center" vertical="center"/>
    </xf>
    <xf numFmtId="1" fontId="0" fillId="14" borderId="0" xfId="0" applyNumberFormat="1" applyFill="1"/>
    <xf numFmtId="166" fontId="0" fillId="14" borderId="0" xfId="0" applyNumberFormat="1" applyFill="1" applyAlignment="1">
      <alignment horizontal="center" vertical="center"/>
    </xf>
    <xf numFmtId="0" fontId="13" fillId="14" borderId="0" xfId="0" applyFont="1" applyFill="1"/>
    <xf numFmtId="0" fontId="0" fillId="14" borderId="0" xfId="0" applyFill="1"/>
    <xf numFmtId="0" fontId="43" fillId="14" borderId="0" xfId="0" applyFont="1" applyFill="1"/>
    <xf numFmtId="0" fontId="0" fillId="14" borderId="0" xfId="0" applyFont="1" applyFill="1" applyAlignment="1">
      <alignment horizontal="center" vertical="center"/>
    </xf>
    <xf numFmtId="2" fontId="13" fillId="14" borderId="0" xfId="0" applyNumberFormat="1" applyFont="1" applyFill="1" applyAlignment="1">
      <alignment horizontal="center" vertical="center"/>
    </xf>
    <xf numFmtId="169" fontId="0" fillId="14" borderId="0" xfId="0" applyNumberFormat="1" applyFill="1"/>
    <xf numFmtId="1" fontId="0" fillId="13" borderId="18" xfId="0" applyNumberFormat="1" applyFont="1" applyFill="1" applyBorder="1" applyAlignment="1">
      <alignment horizontal="center" vertical="center"/>
    </xf>
    <xf numFmtId="0" fontId="77" fillId="0" borderId="0" xfId="2" applyFont="1"/>
    <xf numFmtId="0" fontId="77" fillId="0" borderId="0" xfId="2" applyFont="1" applyAlignment="1">
      <alignment horizontal="center" vertical="center"/>
    </xf>
    <xf numFmtId="0" fontId="78" fillId="0" borderId="0" xfId="2" applyFont="1"/>
    <xf numFmtId="0" fontId="78" fillId="0" borderId="0" xfId="2" applyFont="1" applyAlignment="1">
      <alignment horizontal="center" vertical="center"/>
    </xf>
    <xf numFmtId="0" fontId="78" fillId="0" borderId="0" xfId="2" applyFont="1" applyAlignment="1">
      <alignment horizontal="center"/>
    </xf>
    <xf numFmtId="2" fontId="78" fillId="0" borderId="0" xfId="2" applyNumberFormat="1" applyFont="1" applyBorder="1" applyAlignment="1">
      <alignment horizontal="center" vertical="center"/>
    </xf>
    <xf numFmtId="2" fontId="78" fillId="0" borderId="0" xfId="0" quotePrefix="1" applyNumberFormat="1" applyFont="1" applyFill="1" applyBorder="1" applyAlignment="1">
      <alignment horizontal="center" vertical="center"/>
    </xf>
    <xf numFmtId="0" fontId="78" fillId="8" borderId="0" xfId="2" applyFont="1" applyFill="1"/>
    <xf numFmtId="0" fontId="77" fillId="3" borderId="0" xfId="2" applyFont="1" applyFill="1"/>
    <xf numFmtId="0" fontId="78" fillId="8" borderId="0" xfId="2" applyFont="1" applyFill="1" applyAlignment="1">
      <alignment horizontal="center" vertical="center"/>
    </xf>
    <xf numFmtId="0" fontId="77" fillId="3" borderId="0" xfId="2" applyFont="1" applyFill="1" applyAlignment="1">
      <alignment horizontal="center" vertical="center"/>
    </xf>
    <xf numFmtId="0" fontId="78" fillId="3" borderId="0" xfId="2" applyFont="1" applyFill="1"/>
    <xf numFmtId="0" fontId="78" fillId="3" borderId="0" xfId="2" applyFont="1" applyFill="1" applyAlignment="1">
      <alignment horizontal="center" vertical="center"/>
    </xf>
    <xf numFmtId="2" fontId="78" fillId="0" borderId="0" xfId="0" applyNumberFormat="1" applyFont="1" applyFill="1" applyBorder="1" applyAlignment="1">
      <alignment horizontal="center"/>
    </xf>
    <xf numFmtId="2" fontId="79" fillId="0" borderId="0" xfId="0" applyNumberFormat="1" applyFont="1" applyFill="1" applyBorder="1" applyAlignment="1">
      <alignment horizontal="center"/>
    </xf>
    <xf numFmtId="169" fontId="78" fillId="0" borderId="0" xfId="2" applyNumberFormat="1" applyFont="1" applyAlignment="1">
      <alignment horizontal="center"/>
    </xf>
    <xf numFmtId="0" fontId="78" fillId="8" borderId="0" xfId="2" applyFont="1" applyFill="1" applyAlignment="1">
      <alignment horizontal="center"/>
    </xf>
    <xf numFmtId="0" fontId="78" fillId="3" borderId="0" xfId="2" applyFont="1" applyFill="1" applyAlignment="1">
      <alignment horizontal="center"/>
    </xf>
    <xf numFmtId="0" fontId="0" fillId="0" borderId="27" xfId="0" applyBorder="1" applyAlignment="1">
      <alignment horizontal="center"/>
    </xf>
    <xf numFmtId="169" fontId="13" fillId="0" borderId="45" xfId="0" applyNumberFormat="1" applyFont="1" applyBorder="1" applyAlignment="1">
      <alignment horizontal="center" vertical="center"/>
    </xf>
    <xf numFmtId="0" fontId="4" fillId="0" borderId="39" xfId="2" applyFont="1" applyBorder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169" fontId="0" fillId="13" borderId="18" xfId="0" applyNumberFormat="1" applyFill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53" xfId="0" applyFont="1" applyBorder="1" applyAlignment="1">
      <alignment horizontal="center" vertical="center"/>
    </xf>
    <xf numFmtId="169" fontId="6" fillId="0" borderId="18" xfId="2" quotePrefix="1" applyNumberFormat="1" applyFont="1" applyBorder="1" applyAlignment="1">
      <alignment horizontal="center"/>
    </xf>
    <xf numFmtId="2" fontId="6" fillId="0" borderId="0" xfId="0" quotePrefix="1" applyNumberFormat="1" applyFont="1" applyAlignment="1">
      <alignment horizontal="center" vertical="center"/>
    </xf>
    <xf numFmtId="169" fontId="6" fillId="0" borderId="27" xfId="2" quotePrefix="1" applyNumberFormat="1" applyFont="1" applyBorder="1" applyAlignment="1">
      <alignment horizontal="center"/>
    </xf>
    <xf numFmtId="2" fontId="0" fillId="10" borderId="18" xfId="0" quotePrefix="1" applyNumberFormat="1" applyFill="1" applyBorder="1" applyAlignment="1">
      <alignment horizontal="center" vertical="center"/>
    </xf>
    <xf numFmtId="169" fontId="1" fillId="0" borderId="12" xfId="2" applyNumberFormat="1" applyFont="1" applyBorder="1" applyAlignment="1">
      <alignment horizontal="center" vertical="center"/>
    </xf>
    <xf numFmtId="0" fontId="0" fillId="2" borderId="18" xfId="0" applyFill="1" applyBorder="1" applyAlignment="1">
      <alignment horizontal="center"/>
    </xf>
    <xf numFmtId="169" fontId="71" fillId="0" borderId="0" xfId="2" applyNumberFormat="1" applyFont="1" applyAlignment="1">
      <alignment horizontal="center" vertical="center"/>
    </xf>
    <xf numFmtId="168" fontId="0" fillId="0" borderId="0" xfId="0" applyNumberFormat="1" applyAlignment="1">
      <alignment horizontal="center" vertical="center"/>
    </xf>
    <xf numFmtId="173" fontId="0" fillId="0" borderId="0" xfId="0" applyNumberFormat="1" applyAlignment="1">
      <alignment horizontal="center" vertical="center"/>
    </xf>
    <xf numFmtId="0" fontId="0" fillId="8" borderId="0" xfId="0" applyFill="1" applyAlignment="1">
      <alignment horizontal="center" vertical="center"/>
    </xf>
    <xf numFmtId="169" fontId="0" fillId="8" borderId="0" xfId="0" applyNumberFormat="1" applyFill="1" applyAlignment="1">
      <alignment horizontal="center" vertical="center"/>
    </xf>
    <xf numFmtId="0" fontId="0" fillId="8" borderId="23" xfId="0" applyFill="1" applyBorder="1" applyAlignment="1">
      <alignment horizontal="center" vertical="center"/>
    </xf>
    <xf numFmtId="0" fontId="1" fillId="8" borderId="0" xfId="0" applyFont="1" applyFill="1"/>
    <xf numFmtId="167" fontId="6" fillId="0" borderId="0" xfId="2" applyNumberFormat="1" applyFont="1" applyAlignment="1">
      <alignment horizontal="center" vertical="center"/>
    </xf>
    <xf numFmtId="0" fontId="0" fillId="8" borderId="25" xfId="0" applyFill="1" applyBorder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169" fontId="0" fillId="3" borderId="0" xfId="0" applyNumberFormat="1" applyFill="1"/>
    <xf numFmtId="165" fontId="0" fillId="0" borderId="0" xfId="0" quotePrefix="1" applyNumberFormat="1" applyAlignment="1">
      <alignment horizontal="center" vertical="center"/>
    </xf>
    <xf numFmtId="0" fontId="78" fillId="0" borderId="18" xfId="2" applyFont="1" applyBorder="1"/>
    <xf numFmtId="0" fontId="6" fillId="0" borderId="18" xfId="2" applyFont="1" applyBorder="1" applyAlignment="1">
      <alignment horizontal="center" vertical="center"/>
    </xf>
    <xf numFmtId="2" fontId="78" fillId="0" borderId="18" xfId="2" applyNumberFormat="1" applyFont="1" applyBorder="1" applyAlignment="1">
      <alignment horizontal="center" vertical="center"/>
    </xf>
    <xf numFmtId="0" fontId="78" fillId="0" borderId="18" xfId="2" applyFont="1" applyBorder="1" applyAlignment="1">
      <alignment horizontal="center" vertical="center"/>
    </xf>
    <xf numFmtId="0" fontId="78" fillId="0" borderId="18" xfId="2" applyFont="1" applyBorder="1" applyAlignment="1">
      <alignment horizontal="center"/>
    </xf>
    <xf numFmtId="1" fontId="78" fillId="0" borderId="18" xfId="2" applyNumberFormat="1" applyFont="1" applyBorder="1" applyAlignment="1">
      <alignment horizontal="center" vertical="center"/>
    </xf>
    <xf numFmtId="169" fontId="0" fillId="0" borderId="45" xfId="0" applyNumberFormat="1" applyFont="1" applyFill="1" applyBorder="1" applyAlignment="1">
      <alignment horizontal="center" vertical="center"/>
    </xf>
    <xf numFmtId="0" fontId="6" fillId="0" borderId="47" xfId="2" applyFont="1" applyBorder="1"/>
    <xf numFmtId="2" fontId="0" fillId="0" borderId="47" xfId="0" applyNumberFormat="1" applyFont="1" applyFill="1" applyBorder="1" applyAlignment="1">
      <alignment horizontal="center" vertical="center"/>
    </xf>
    <xf numFmtId="0" fontId="6" fillId="0" borderId="47" xfId="2" applyFont="1" applyBorder="1" applyAlignment="1">
      <alignment horizontal="center"/>
    </xf>
    <xf numFmtId="1" fontId="0" fillId="13" borderId="18" xfId="0" applyNumberFormat="1" applyFill="1" applyBorder="1" applyAlignment="1">
      <alignment horizontal="center" vertical="center"/>
    </xf>
    <xf numFmtId="169" fontId="78" fillId="0" borderId="18" xfId="2" applyNumberFormat="1" applyFont="1" applyBorder="1" applyAlignment="1">
      <alignment horizontal="center" vertical="center"/>
    </xf>
    <xf numFmtId="0" fontId="78" fillId="0" borderId="0" xfId="2" applyFont="1" applyBorder="1" applyAlignment="1">
      <alignment horizontal="center"/>
    </xf>
    <xf numFmtId="0" fontId="77" fillId="0" borderId="0" xfId="2" applyFont="1" applyBorder="1"/>
    <xf numFmtId="0" fontId="78" fillId="0" borderId="0" xfId="2" applyFont="1" applyBorder="1" applyAlignment="1">
      <alignment wrapText="1"/>
    </xf>
    <xf numFmtId="169" fontId="13" fillId="22" borderId="47" xfId="0" applyNumberFormat="1" applyFont="1" applyFill="1" applyBorder="1" applyAlignment="1">
      <alignment horizontal="center" vertical="center"/>
    </xf>
    <xf numFmtId="0" fontId="80" fillId="0" borderId="18" xfId="2" applyFont="1" applyBorder="1" applyAlignment="1">
      <alignment horizontal="center" vertical="center"/>
    </xf>
    <xf numFmtId="1" fontId="81" fillId="0" borderId="18" xfId="2" applyNumberFormat="1" applyFont="1" applyBorder="1" applyAlignment="1">
      <alignment horizontal="center" vertical="center"/>
    </xf>
    <xf numFmtId="0" fontId="78" fillId="22" borderId="18" xfId="2" applyFont="1" applyFill="1" applyBorder="1" applyAlignment="1">
      <alignment horizontal="center" vertical="center"/>
    </xf>
    <xf numFmtId="0" fontId="78" fillId="22" borderId="18" xfId="2" applyFont="1" applyFill="1" applyBorder="1" applyAlignment="1">
      <alignment horizontal="center"/>
    </xf>
    <xf numFmtId="0" fontId="78" fillId="0" borderId="26" xfId="2" applyFont="1" applyBorder="1" applyAlignment="1">
      <alignment horizontal="center" vertical="center" wrapText="1"/>
    </xf>
    <xf numFmtId="2" fontId="78" fillId="0" borderId="26" xfId="2" applyNumberFormat="1" applyFont="1" applyBorder="1" applyAlignment="1">
      <alignment horizontal="center" vertical="center"/>
    </xf>
    <xf numFmtId="0" fontId="78" fillId="0" borderId="76" xfId="2" applyFont="1" applyBorder="1" applyAlignment="1">
      <alignment horizontal="center" vertical="center"/>
    </xf>
    <xf numFmtId="0" fontId="78" fillId="6" borderId="43" xfId="2" applyFont="1" applyFill="1" applyBorder="1" applyAlignment="1">
      <alignment horizontal="center" vertical="center" wrapText="1"/>
    </xf>
    <xf numFmtId="1" fontId="78" fillId="6" borderId="44" xfId="2" applyNumberFormat="1" applyFont="1" applyFill="1" applyBorder="1" applyAlignment="1">
      <alignment horizontal="center" vertical="center"/>
    </xf>
    <xf numFmtId="0" fontId="78" fillId="6" borderId="44" xfId="2" applyFont="1" applyFill="1" applyBorder="1"/>
    <xf numFmtId="0" fontId="78" fillId="14" borderId="18" xfId="2" applyFont="1" applyFill="1" applyBorder="1" applyAlignment="1">
      <alignment horizontal="center"/>
    </xf>
    <xf numFmtId="1" fontId="78" fillId="14" borderId="18" xfId="2" applyNumberFormat="1" applyFont="1" applyFill="1" applyBorder="1" applyAlignment="1">
      <alignment horizontal="center" vertical="center"/>
    </xf>
    <xf numFmtId="0" fontId="78" fillId="14" borderId="23" xfId="2" applyFont="1" applyFill="1" applyBorder="1" applyAlignment="1">
      <alignment horizontal="center" vertical="center"/>
    </xf>
    <xf numFmtId="0" fontId="78" fillId="14" borderId="0" xfId="2" applyFont="1" applyFill="1" applyBorder="1" applyAlignment="1">
      <alignment horizontal="center"/>
    </xf>
    <xf numFmtId="0" fontId="78" fillId="14" borderId="24" xfId="2" applyFont="1" applyFill="1" applyBorder="1" applyAlignment="1">
      <alignment horizontal="center"/>
    </xf>
    <xf numFmtId="0" fontId="6" fillId="14" borderId="0" xfId="2" applyFont="1" applyFill="1" applyBorder="1"/>
    <xf numFmtId="2" fontId="78" fillId="14" borderId="0" xfId="2" applyNumberFormat="1" applyFont="1" applyFill="1" applyBorder="1" applyAlignment="1">
      <alignment horizontal="center"/>
    </xf>
    <xf numFmtId="2" fontId="78" fillId="14" borderId="24" xfId="2" applyNumberFormat="1" applyFont="1" applyFill="1" applyBorder="1" applyAlignment="1">
      <alignment horizontal="center"/>
    </xf>
    <xf numFmtId="0" fontId="78" fillId="14" borderId="25" xfId="2" applyFont="1" applyFill="1" applyBorder="1" applyAlignment="1">
      <alignment horizontal="center" vertical="center"/>
    </xf>
    <xf numFmtId="0" fontId="6" fillId="14" borderId="37" xfId="2" applyFont="1" applyFill="1" applyBorder="1"/>
    <xf numFmtId="2" fontId="78" fillId="14" borderId="37" xfId="2" applyNumberFormat="1" applyFont="1" applyFill="1" applyBorder="1" applyAlignment="1">
      <alignment horizontal="center"/>
    </xf>
    <xf numFmtId="0" fontId="78" fillId="22" borderId="29" xfId="2" applyFont="1" applyFill="1" applyBorder="1" applyAlignment="1">
      <alignment horizontal="center"/>
    </xf>
    <xf numFmtId="0" fontId="78" fillId="22" borderId="4" xfId="2" applyFont="1" applyFill="1" applyBorder="1" applyAlignment="1">
      <alignment horizontal="center"/>
    </xf>
    <xf numFmtId="0" fontId="66" fillId="2" borderId="0" xfId="0" applyFont="1" applyFill="1" applyAlignment="1">
      <alignment horizontal="center"/>
    </xf>
    <xf numFmtId="0" fontId="67" fillId="2" borderId="0" xfId="0" applyFont="1" applyFill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43" fillId="2" borderId="0" xfId="0" applyFont="1" applyFill="1"/>
    <xf numFmtId="0" fontId="82" fillId="2" borderId="0" xfId="0" applyFont="1" applyFill="1" applyAlignment="1">
      <alignment horizontal="center" vertical="center"/>
    </xf>
    <xf numFmtId="0" fontId="82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175" fontId="0" fillId="0" borderId="0" xfId="0" applyNumberFormat="1" applyAlignment="1">
      <alignment horizontal="center" vertical="center"/>
    </xf>
    <xf numFmtId="2" fontId="0" fillId="0" borderId="0" xfId="0" applyNumberFormat="1" applyFill="1" applyBorder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5" fillId="0" borderId="0" xfId="0" quotePrefix="1" applyFont="1" applyFill="1" applyBorder="1" applyAlignment="1">
      <alignment horizontal="center" vertical="center"/>
    </xf>
    <xf numFmtId="1" fontId="6" fillId="2" borderId="0" xfId="2" applyNumberFormat="1" applyFont="1" applyFill="1" applyAlignment="1">
      <alignment horizontal="center" vertical="center"/>
    </xf>
    <xf numFmtId="169" fontId="0" fillId="6" borderId="0" xfId="0" applyNumberFormat="1" applyFill="1" applyBorder="1"/>
    <xf numFmtId="167" fontId="6" fillId="2" borderId="18" xfId="2" applyNumberFormat="1" applyFont="1" applyFill="1" applyBorder="1" applyAlignment="1">
      <alignment horizontal="center" vertical="center"/>
    </xf>
    <xf numFmtId="2" fontId="6" fillId="0" borderId="0" xfId="0" quotePrefix="1" applyNumberFormat="1" applyFont="1" applyAlignment="1">
      <alignment horizontal="right" vertical="center"/>
    </xf>
    <xf numFmtId="167" fontId="6" fillId="0" borderId="0" xfId="2" applyNumberFormat="1" applyFont="1"/>
    <xf numFmtId="2" fontId="0" fillId="0" borderId="18" xfId="0" applyNumberFormat="1" applyBorder="1" applyAlignment="1">
      <alignment horizontal="center"/>
    </xf>
    <xf numFmtId="2" fontId="15" fillId="0" borderId="18" xfId="0" applyNumberFormat="1" applyFont="1" applyBorder="1" applyAlignment="1">
      <alignment horizontal="center"/>
    </xf>
    <xf numFmtId="2" fontId="0" fillId="0" borderId="18" xfId="0" applyNumberFormat="1" applyFont="1" applyFill="1" applyBorder="1" applyAlignment="1">
      <alignment horizontal="center"/>
    </xf>
    <xf numFmtId="2" fontId="15" fillId="0" borderId="18" xfId="0" applyNumberFormat="1" applyFont="1" applyFill="1" applyBorder="1" applyAlignment="1">
      <alignment horizontal="center"/>
    </xf>
    <xf numFmtId="2" fontId="0" fillId="0" borderId="0" xfId="0" applyNumberFormat="1" applyFont="1" applyFill="1" applyAlignment="1">
      <alignment horizontal="center"/>
    </xf>
    <xf numFmtId="2" fontId="0" fillId="0" borderId="0" xfId="0" applyNumberFormat="1" applyFont="1" applyAlignment="1">
      <alignment horizontal="center"/>
    </xf>
    <xf numFmtId="165" fontId="0" fillId="0" borderId="18" xfId="0" applyNumberFormat="1" applyFont="1" applyFill="1" applyBorder="1" applyAlignment="1">
      <alignment horizontal="center"/>
    </xf>
    <xf numFmtId="165" fontId="15" fillId="0" borderId="18" xfId="0" applyNumberFormat="1" applyFont="1" applyFill="1" applyBorder="1" applyAlignment="1">
      <alignment horizontal="center"/>
    </xf>
    <xf numFmtId="169" fontId="71" fillId="3" borderId="47" xfId="0" applyNumberFormat="1" applyFont="1" applyFill="1" applyBorder="1" applyAlignment="1">
      <alignment horizontal="center" vertical="center"/>
    </xf>
    <xf numFmtId="167" fontId="6" fillId="0" borderId="70" xfId="0" quotePrefix="1" applyNumberFormat="1" applyFont="1" applyFill="1" applyBorder="1" applyAlignment="1">
      <alignment horizontal="center" vertical="center"/>
    </xf>
    <xf numFmtId="167" fontId="6" fillId="0" borderId="65" xfId="2" applyNumberFormat="1" applyFont="1" applyBorder="1" applyAlignment="1">
      <alignment horizontal="center" vertical="center"/>
    </xf>
    <xf numFmtId="167" fontId="6" fillId="0" borderId="4" xfId="2" applyNumberFormat="1" applyFont="1" applyBorder="1" applyAlignment="1">
      <alignment horizontal="center" vertical="center"/>
    </xf>
    <xf numFmtId="167" fontId="6" fillId="0" borderId="6" xfId="2" applyNumberFormat="1" applyFont="1" applyBorder="1" applyAlignment="1">
      <alignment horizontal="center" vertical="center"/>
    </xf>
    <xf numFmtId="166" fontId="6" fillId="0" borderId="70" xfId="0" quotePrefix="1" applyNumberFormat="1" applyFont="1" applyFill="1" applyBorder="1" applyAlignment="1">
      <alignment horizontal="center" vertical="center"/>
    </xf>
    <xf numFmtId="166" fontId="6" fillId="0" borderId="65" xfId="2" applyNumberFormat="1" applyFont="1" applyBorder="1" applyAlignment="1">
      <alignment horizontal="center" vertical="center"/>
    </xf>
    <xf numFmtId="166" fontId="6" fillId="0" borderId="4" xfId="2" applyNumberFormat="1" applyFont="1" applyBorder="1" applyAlignment="1">
      <alignment horizontal="center" vertical="center"/>
    </xf>
    <xf numFmtId="166" fontId="6" fillId="0" borderId="6" xfId="2" applyNumberFormat="1" applyFont="1" applyBorder="1" applyAlignment="1">
      <alignment horizontal="center" vertical="center"/>
    </xf>
    <xf numFmtId="166" fontId="6" fillId="0" borderId="70" xfId="0" quotePrefix="1" applyNumberFormat="1" applyFont="1" applyBorder="1" applyAlignment="1">
      <alignment horizontal="center" vertical="center"/>
    </xf>
    <xf numFmtId="2" fontId="0" fillId="0" borderId="0" xfId="0" applyNumberFormat="1" applyFill="1" applyBorder="1"/>
    <xf numFmtId="2" fontId="0" fillId="0" borderId="0" xfId="0" applyNumberFormat="1" applyFont="1" applyFill="1" applyBorder="1" applyAlignment="1">
      <alignment horizontal="left"/>
    </xf>
    <xf numFmtId="2" fontId="0" fillId="0" borderId="27" xfId="0" applyNumberFormat="1" applyFont="1" applyFill="1" applyBorder="1" applyAlignment="1">
      <alignment horizontal="center"/>
    </xf>
    <xf numFmtId="2" fontId="17" fillId="0" borderId="0" xfId="2" applyNumberFormat="1" applyAlignment="1">
      <alignment horizontal="center" vertical="center"/>
    </xf>
    <xf numFmtId="2" fontId="0" fillId="0" borderId="0" xfId="0" applyNumberFormat="1" applyFill="1" applyBorder="1" applyAlignment="1">
      <alignment horizontal="center" vertical="center"/>
    </xf>
    <xf numFmtId="2" fontId="0" fillId="0" borderId="18" xfId="0" applyNumberFormat="1" applyFont="1" applyFill="1" applyBorder="1" applyAlignment="1">
      <alignment horizontal="center" vertical="center"/>
    </xf>
    <xf numFmtId="2" fontId="17" fillId="3" borderId="0" xfId="2" applyNumberFormat="1" applyFill="1" applyAlignment="1">
      <alignment horizontal="center" vertical="center"/>
    </xf>
    <xf numFmtId="169" fontId="0" fillId="0" borderId="18" xfId="0" applyNumberFormat="1" applyBorder="1" applyAlignment="1">
      <alignment horizontal="center"/>
    </xf>
    <xf numFmtId="169" fontId="15" fillId="0" borderId="18" xfId="0" applyNumberFormat="1" applyFont="1" applyBorder="1" applyAlignment="1">
      <alignment horizontal="center"/>
    </xf>
    <xf numFmtId="169" fontId="0" fillId="0" borderId="0" xfId="0" applyNumberFormat="1" applyAlignment="1">
      <alignment horizontal="center"/>
    </xf>
    <xf numFmtId="169" fontId="6" fillId="0" borderId="0" xfId="2" applyNumberFormat="1" applyFont="1"/>
    <xf numFmtId="175" fontId="15" fillId="0" borderId="18" xfId="0" applyNumberFormat="1" applyFont="1" applyBorder="1" applyAlignment="1">
      <alignment horizontal="center"/>
    </xf>
    <xf numFmtId="1" fontId="0" fillId="0" borderId="18" xfId="0" applyNumberFormat="1" applyFont="1" applyFill="1" applyBorder="1" applyAlignment="1">
      <alignment horizontal="center"/>
    </xf>
    <xf numFmtId="0" fontId="0" fillId="2" borderId="59" xfId="0" applyFont="1" applyFill="1" applyBorder="1" applyAlignment="1">
      <alignment horizontal="center"/>
    </xf>
    <xf numFmtId="0" fontId="0" fillId="2" borderId="59" xfId="0" applyFont="1" applyFill="1" applyBorder="1" applyAlignment="1">
      <alignment horizontal="center" vertical="center"/>
    </xf>
    <xf numFmtId="0" fontId="0" fillId="2" borderId="59" xfId="0" applyFill="1" applyBorder="1" applyAlignment="1">
      <alignment horizontal="center" vertical="center"/>
    </xf>
    <xf numFmtId="0" fontId="6" fillId="2" borderId="59" xfId="2" applyFont="1" applyFill="1" applyBorder="1" applyAlignment="1">
      <alignment horizontal="center" vertical="center"/>
    </xf>
    <xf numFmtId="166" fontId="0" fillId="0" borderId="18" xfId="0" applyNumberFormat="1" applyFont="1" applyFill="1" applyBorder="1" applyAlignment="1">
      <alignment horizontal="center"/>
    </xf>
    <xf numFmtId="0" fontId="6" fillId="0" borderId="50" xfId="2" applyFont="1" applyFill="1" applyBorder="1"/>
    <xf numFmtId="0" fontId="0" fillId="0" borderId="50" xfId="0" applyFont="1" applyFill="1" applyBorder="1" applyAlignment="1">
      <alignment horizontal="center" vertical="center"/>
    </xf>
    <xf numFmtId="0" fontId="0" fillId="0" borderId="50" xfId="0" applyFill="1" applyBorder="1"/>
    <xf numFmtId="0" fontId="0" fillId="0" borderId="50" xfId="0" applyFill="1" applyBorder="1" applyAlignment="1">
      <alignment horizontal="center" vertical="center"/>
    </xf>
    <xf numFmtId="0" fontId="6" fillId="0" borderId="50" xfId="2" applyFont="1" applyFill="1" applyBorder="1" applyAlignment="1">
      <alignment horizontal="center" vertical="center"/>
    </xf>
    <xf numFmtId="169" fontId="15" fillId="0" borderId="47" xfId="2" applyNumberFormat="1" applyFont="1" applyFill="1" applyBorder="1" applyAlignment="1">
      <alignment horizontal="center" vertical="center"/>
    </xf>
    <xf numFmtId="166" fontId="78" fillId="0" borderId="18" xfId="2" applyNumberFormat="1" applyFont="1" applyBorder="1" applyAlignment="1">
      <alignment horizontal="center" vertical="center"/>
    </xf>
    <xf numFmtId="169" fontId="78" fillId="6" borderId="11" xfId="2" applyNumberFormat="1" applyFont="1" applyFill="1" applyBorder="1" applyAlignment="1">
      <alignment horizontal="center" vertical="center"/>
    </xf>
    <xf numFmtId="166" fontId="78" fillId="14" borderId="18" xfId="2" applyNumberFormat="1" applyFont="1" applyFill="1" applyBorder="1" applyAlignment="1">
      <alignment horizontal="center" vertical="center"/>
    </xf>
    <xf numFmtId="166" fontId="78" fillId="14" borderId="29" xfId="2" applyNumberFormat="1" applyFont="1" applyFill="1" applyBorder="1" applyAlignment="1">
      <alignment horizontal="center" vertical="center"/>
    </xf>
    <xf numFmtId="166" fontId="78" fillId="0" borderId="0" xfId="2" applyNumberFormat="1" applyFont="1"/>
    <xf numFmtId="0" fontId="13" fillId="6" borderId="0" xfId="0" applyFont="1" applyFill="1" applyAlignment="1">
      <alignment horizontal="center" vertical="center"/>
    </xf>
    <xf numFmtId="0" fontId="13" fillId="6" borderId="0" xfId="0" applyFont="1" applyFill="1"/>
    <xf numFmtId="174" fontId="0" fillId="6" borderId="0" xfId="0" applyNumberFormat="1" applyFill="1" applyBorder="1" applyAlignment="1">
      <alignment horizontal="center" vertical="center"/>
    </xf>
    <xf numFmtId="167" fontId="39" fillId="6" borderId="0" xfId="0" applyNumberFormat="1" applyFont="1" applyFill="1" applyAlignment="1">
      <alignment horizontal="center" vertical="center"/>
    </xf>
    <xf numFmtId="0" fontId="39" fillId="6" borderId="0" xfId="0" applyFont="1" applyFill="1"/>
    <xf numFmtId="169" fontId="0" fillId="6" borderId="29" xfId="0" applyNumberFormat="1" applyFill="1" applyBorder="1" applyAlignment="1">
      <alignment horizontal="center"/>
    </xf>
    <xf numFmtId="169" fontId="0" fillId="6" borderId="18" xfId="0" applyNumberFormat="1" applyFill="1" applyBorder="1" applyAlignment="1">
      <alignment horizontal="center"/>
    </xf>
    <xf numFmtId="0" fontId="0" fillId="6" borderId="29" xfId="0" applyFill="1" applyBorder="1" applyAlignment="1">
      <alignment horizontal="center"/>
    </xf>
    <xf numFmtId="0" fontId="0" fillId="6" borderId="18" xfId="0" applyFill="1" applyBorder="1" applyAlignment="1">
      <alignment horizontal="center"/>
    </xf>
    <xf numFmtId="0" fontId="0" fillId="6" borderId="0" xfId="0" applyFill="1" applyAlignment="1">
      <alignment horizontal="center"/>
    </xf>
    <xf numFmtId="0" fontId="0" fillId="0" borderId="18" xfId="0" applyBorder="1" applyAlignment="1">
      <alignment horizontal="center" vertical="center"/>
    </xf>
    <xf numFmtId="0" fontId="85" fillId="0" borderId="0" xfId="0" applyFont="1" applyAlignment="1">
      <alignment horizontal="center" vertical="center" wrapText="1"/>
    </xf>
    <xf numFmtId="0" fontId="85" fillId="6" borderId="0" xfId="0" applyFont="1" applyFill="1" applyAlignment="1">
      <alignment horizontal="center" vertical="center"/>
    </xf>
    <xf numFmtId="0" fontId="85" fillId="6" borderId="0" xfId="0" applyFont="1" applyFill="1"/>
    <xf numFmtId="0" fontId="85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4" fillId="0" borderId="18" xfId="0" applyFont="1" applyFill="1" applyBorder="1" applyAlignment="1">
      <alignment horizontal="center" vertical="center"/>
    </xf>
    <xf numFmtId="0" fontId="34" fillId="0" borderId="0" xfId="0" applyFont="1"/>
    <xf numFmtId="169" fontId="34" fillId="0" borderId="18" xfId="0" applyNumberFormat="1" applyFont="1" applyFill="1" applyBorder="1" applyAlignment="1">
      <alignment horizontal="center" vertical="center"/>
    </xf>
    <xf numFmtId="169" fontId="86" fillId="0" borderId="18" xfId="0" quotePrefix="1" applyNumberFormat="1" applyFont="1" applyFill="1" applyBorder="1" applyAlignment="1">
      <alignment horizontal="center" vertical="center"/>
    </xf>
    <xf numFmtId="0" fontId="34" fillId="6" borderId="0" xfId="0" applyFont="1" applyFill="1"/>
    <xf numFmtId="169" fontId="86" fillId="0" borderId="18" xfId="0" applyNumberFormat="1" applyFont="1" applyFill="1" applyBorder="1" applyAlignment="1">
      <alignment horizontal="center" vertical="center"/>
    </xf>
    <xf numFmtId="0" fontId="85" fillId="0" borderId="18" xfId="0" applyFont="1" applyBorder="1" applyAlignment="1">
      <alignment horizontal="center" vertical="center"/>
    </xf>
    <xf numFmtId="0" fontId="87" fillId="0" borderId="18" xfId="0" applyFont="1" applyFill="1" applyBorder="1" applyAlignment="1">
      <alignment horizontal="center" vertical="center"/>
    </xf>
    <xf numFmtId="0" fontId="87" fillId="0" borderId="18" xfId="0" applyFont="1" applyFill="1" applyBorder="1" applyAlignment="1">
      <alignment horizontal="center" vertical="center" wrapText="1"/>
    </xf>
    <xf numFmtId="167" fontId="34" fillId="2" borderId="18" xfId="0" applyNumberFormat="1" applyFont="1" applyFill="1" applyBorder="1" applyAlignment="1">
      <alignment horizontal="center" vertical="center" wrapText="1"/>
    </xf>
    <xf numFmtId="167" fontId="85" fillId="6" borderId="18" xfId="0" applyNumberFormat="1" applyFont="1" applyFill="1" applyBorder="1" applyAlignment="1">
      <alignment horizontal="center" vertical="center"/>
    </xf>
    <xf numFmtId="0" fontId="85" fillId="6" borderId="18" xfId="0" applyFont="1" applyFill="1" applyBorder="1"/>
    <xf numFmtId="0" fontId="39" fillId="6" borderId="18" xfId="0" applyFont="1" applyFill="1" applyBorder="1"/>
    <xf numFmtId="0" fontId="39" fillId="0" borderId="18" xfId="0" applyFont="1" applyBorder="1"/>
    <xf numFmtId="0" fontId="34" fillId="0" borderId="18" xfId="0" applyFont="1" applyBorder="1" applyAlignment="1">
      <alignment horizontal="center" vertical="center"/>
    </xf>
    <xf numFmtId="0" fontId="34" fillId="0" borderId="18" xfId="0" applyFont="1" applyBorder="1"/>
    <xf numFmtId="0" fontId="34" fillId="6" borderId="18" xfId="0" applyFont="1" applyFill="1" applyBorder="1"/>
    <xf numFmtId="0" fontId="85" fillId="2" borderId="18" xfId="0" applyFont="1" applyFill="1" applyBorder="1"/>
    <xf numFmtId="0" fontId="85" fillId="0" borderId="0" xfId="0" applyFont="1" applyAlignment="1">
      <alignment horizontal="center" vertical="center" wrapText="1"/>
    </xf>
    <xf numFmtId="0" fontId="85" fillId="0" borderId="50" xfId="0" applyFont="1" applyBorder="1" applyAlignment="1">
      <alignment horizontal="center" vertical="center" wrapText="1"/>
    </xf>
    <xf numFmtId="0" fontId="0" fillId="6" borderId="21" xfId="0" applyFill="1" applyBorder="1"/>
    <xf numFmtId="0" fontId="0" fillId="6" borderId="36" xfId="0" applyFill="1" applyBorder="1" applyAlignment="1">
      <alignment horizontal="right"/>
    </xf>
    <xf numFmtId="1" fontId="0" fillId="6" borderId="22" xfId="0" applyNumberFormat="1" applyFill="1" applyBorder="1" applyAlignment="1">
      <alignment horizontal="left" vertical="center"/>
    </xf>
    <xf numFmtId="0" fontId="0" fillId="6" borderId="25" xfId="0" applyFill="1" applyBorder="1"/>
    <xf numFmtId="0" fontId="0" fillId="6" borderId="37" xfId="0" applyFill="1" applyBorder="1" applyAlignment="1">
      <alignment horizontal="right"/>
    </xf>
    <xf numFmtId="1" fontId="0" fillId="6" borderId="13" xfId="0" applyNumberFormat="1" applyFill="1" applyBorder="1" applyAlignment="1">
      <alignment horizontal="left" vertical="center"/>
    </xf>
    <xf numFmtId="0" fontId="0" fillId="6" borderId="21" xfId="0" applyFill="1" applyBorder="1" applyAlignment="1">
      <alignment horizontal="center" vertical="center"/>
    </xf>
    <xf numFmtId="0" fontId="34" fillId="6" borderId="36" xfId="0" applyFont="1" applyFill="1" applyBorder="1" applyAlignment="1">
      <alignment horizontal="center" vertical="center"/>
    </xf>
    <xf numFmtId="1" fontId="0" fillId="6" borderId="22" xfId="0" applyNumberFormat="1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34" fillId="6" borderId="37" xfId="0" applyFont="1" applyFill="1" applyBorder="1" applyAlignment="1">
      <alignment horizontal="center" vertical="center"/>
    </xf>
    <xf numFmtId="1" fontId="0" fillId="6" borderId="13" xfId="0" applyNumberFormat="1" applyFill="1" applyBorder="1" applyAlignment="1">
      <alignment horizontal="center" vertical="center"/>
    </xf>
    <xf numFmtId="174" fontId="0" fillId="0" borderId="18" xfId="0" applyNumberFormat="1" applyBorder="1" applyAlignment="1">
      <alignment horizontal="center" vertical="center"/>
    </xf>
    <xf numFmtId="169" fontId="0" fillId="4" borderId="0" xfId="0" applyNumberFormat="1" applyFill="1" applyAlignment="1">
      <alignment horizontal="center" vertical="center"/>
    </xf>
    <xf numFmtId="169" fontId="0" fillId="3" borderId="0" xfId="0" applyNumberFormat="1" applyFill="1" applyBorder="1" applyAlignment="1">
      <alignment horizontal="center" vertical="center"/>
    </xf>
    <xf numFmtId="169" fontId="34" fillId="6" borderId="18" xfId="0" applyNumberFormat="1" applyFont="1" applyFill="1" applyBorder="1"/>
    <xf numFmtId="0" fontId="85" fillId="2" borderId="18" xfId="0" applyFont="1" applyFill="1" applyBorder="1" applyAlignment="1">
      <alignment horizontal="center" vertical="center"/>
    </xf>
    <xf numFmtId="169" fontId="34" fillId="6" borderId="18" xfId="0" applyNumberFormat="1" applyFont="1" applyFill="1" applyBorder="1" applyAlignment="1">
      <alignment horizontal="center" vertical="center"/>
    </xf>
    <xf numFmtId="2" fontId="34" fillId="0" borderId="18" xfId="0" applyNumberFormat="1" applyFont="1" applyBorder="1" applyAlignment="1">
      <alignment horizontal="center" vertical="center"/>
    </xf>
    <xf numFmtId="2" fontId="34" fillId="0" borderId="0" xfId="0" applyNumberFormat="1" applyFont="1" applyAlignment="1">
      <alignment horizontal="center" vertical="center"/>
    </xf>
    <xf numFmtId="0" fontId="34" fillId="6" borderId="18" xfId="0" quotePrefix="1" applyFont="1" applyFill="1" applyBorder="1"/>
    <xf numFmtId="1" fontId="0" fillId="0" borderId="0" xfId="0" applyNumberFormat="1"/>
    <xf numFmtId="0" fontId="67" fillId="2" borderId="0" xfId="0" applyFont="1" applyFill="1" applyAlignment="1">
      <alignment horizontal="center" vertical="center"/>
    </xf>
    <xf numFmtId="0" fontId="66" fillId="2" borderId="0" xfId="0" applyFont="1" applyFill="1" applyAlignment="1">
      <alignment horizontal="center"/>
    </xf>
    <xf numFmtId="0" fontId="82" fillId="2" borderId="0" xfId="0" applyFont="1" applyFill="1" applyAlignment="1">
      <alignment horizontal="center" wrapText="1"/>
    </xf>
    <xf numFmtId="0" fontId="59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6" borderId="0" xfId="0" applyFont="1" applyFill="1" applyAlignment="1">
      <alignment horizontal="center" vertical="center" wrapText="1"/>
    </xf>
    <xf numFmtId="0" fontId="32" fillId="4" borderId="36" xfId="0" applyFont="1" applyFill="1" applyBorder="1" applyAlignment="1">
      <alignment horizontal="center"/>
    </xf>
    <xf numFmtId="0" fontId="32" fillId="4" borderId="22" xfId="0" applyFont="1" applyFill="1" applyBorder="1" applyAlignment="1">
      <alignment horizontal="center"/>
    </xf>
    <xf numFmtId="0" fontId="32" fillId="2" borderId="44" xfId="0" applyFont="1" applyFill="1" applyBorder="1" applyAlignment="1">
      <alignment horizontal="center" vertical="center"/>
    </xf>
    <xf numFmtId="0" fontId="32" fillId="2" borderId="11" xfId="0" applyFont="1" applyFill="1" applyBorder="1" applyAlignment="1">
      <alignment horizontal="center" vertical="center"/>
    </xf>
    <xf numFmtId="0" fontId="36" fillId="5" borderId="36" xfId="0" applyFont="1" applyFill="1" applyBorder="1" applyAlignment="1">
      <alignment horizontal="center" vertical="center"/>
    </xf>
    <xf numFmtId="0" fontId="2" fillId="5" borderId="36" xfId="0" applyFont="1" applyFill="1" applyBorder="1" applyAlignment="1">
      <alignment horizontal="center" vertical="center"/>
    </xf>
    <xf numFmtId="0" fontId="47" fillId="17" borderId="0" xfId="0" applyFont="1" applyFill="1" applyAlignment="1">
      <alignment horizontal="center" vertical="center" wrapText="1"/>
    </xf>
    <xf numFmtId="0" fontId="31" fillId="6" borderId="43" xfId="0" applyFont="1" applyFill="1" applyBorder="1" applyAlignment="1">
      <alignment horizontal="center" vertical="center" wrapText="1"/>
    </xf>
    <xf numFmtId="0" fontId="31" fillId="6" borderId="44" xfId="0" applyFont="1" applyFill="1" applyBorder="1" applyAlignment="1">
      <alignment horizontal="center" vertical="center" wrapText="1"/>
    </xf>
    <xf numFmtId="0" fontId="31" fillId="6" borderId="11" xfId="0" applyFont="1" applyFill="1" applyBorder="1" applyAlignment="1">
      <alignment horizontal="center" vertical="center" wrapText="1"/>
    </xf>
    <xf numFmtId="0" fontId="0" fillId="14" borderId="43" xfId="0" applyFill="1" applyBorder="1" applyAlignment="1">
      <alignment horizontal="center"/>
    </xf>
    <xf numFmtId="0" fontId="0" fillId="14" borderId="44" xfId="0" applyFill="1" applyBorder="1" applyAlignment="1">
      <alignment horizontal="center"/>
    </xf>
    <xf numFmtId="0" fontId="0" fillId="14" borderId="11" xfId="0" applyFill="1" applyBorder="1" applyAlignment="1">
      <alignment horizontal="center"/>
    </xf>
    <xf numFmtId="169" fontId="0" fillId="14" borderId="0" xfId="0" applyNumberFormat="1" applyFill="1" applyAlignment="1">
      <alignment horizontal="center" wrapText="1"/>
    </xf>
    <xf numFmtId="169" fontId="0" fillId="14" borderId="37" xfId="0" applyNumberFormat="1" applyFill="1" applyBorder="1" applyAlignment="1">
      <alignment horizontal="center" wrapText="1"/>
    </xf>
    <xf numFmtId="0" fontId="85" fillId="0" borderId="0" xfId="0" applyFont="1" applyAlignment="1">
      <alignment horizontal="center" vertical="center" wrapText="1"/>
    </xf>
    <xf numFmtId="0" fontId="85" fillId="0" borderId="50" xfId="0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/>
    </xf>
    <xf numFmtId="0" fontId="0" fillId="0" borderId="50" xfId="0" applyFont="1" applyBorder="1" applyAlignment="1">
      <alignment horizontal="center"/>
    </xf>
    <xf numFmtId="0" fontId="0" fillId="0" borderId="49" xfId="0" applyFont="1" applyBorder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18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4" fillId="11" borderId="0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8" borderId="0" xfId="0" applyFont="1" applyFill="1" applyAlignment="1">
      <alignment horizontal="center" vertical="center"/>
    </xf>
    <xf numFmtId="0" fontId="0" fillId="8" borderId="24" xfId="0" applyFont="1" applyFill="1" applyBorder="1" applyAlignment="1">
      <alignment horizontal="center" vertical="center"/>
    </xf>
    <xf numFmtId="0" fontId="0" fillId="8" borderId="0" xfId="0" applyFont="1" applyFill="1" applyBorder="1" applyAlignment="1">
      <alignment horizontal="center" vertical="center"/>
    </xf>
    <xf numFmtId="0" fontId="0" fillId="8" borderId="37" xfId="0" applyFont="1" applyFill="1" applyBorder="1" applyAlignment="1">
      <alignment horizontal="center" vertical="center"/>
    </xf>
    <xf numFmtId="0" fontId="0" fillId="13" borderId="45" xfId="0" applyFont="1" applyFill="1" applyBorder="1" applyAlignment="1">
      <alignment horizontal="center" vertical="center" wrapText="1"/>
    </xf>
    <xf numFmtId="0" fontId="0" fillId="13" borderId="47" xfId="0" applyFont="1" applyFill="1" applyBorder="1" applyAlignment="1">
      <alignment horizontal="center" vertical="center" wrapText="1"/>
    </xf>
    <xf numFmtId="0" fontId="0" fillId="0" borderId="43" xfId="0" applyFont="1" applyBorder="1" applyAlignment="1">
      <alignment horizontal="center"/>
    </xf>
    <xf numFmtId="0" fontId="0" fillId="0" borderId="44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4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8" borderId="13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4" fillId="11" borderId="23" xfId="0" applyFont="1" applyFill="1" applyBorder="1" applyAlignment="1">
      <alignment horizontal="center" vertical="center" wrapText="1"/>
    </xf>
    <xf numFmtId="0" fontId="0" fillId="0" borderId="23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46" xfId="0" applyFont="1" applyBorder="1" applyAlignment="1">
      <alignment horizontal="center"/>
    </xf>
    <xf numFmtId="0" fontId="13" fillId="0" borderId="21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13" fillId="0" borderId="48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/>
    </xf>
    <xf numFmtId="0" fontId="0" fillId="0" borderId="37" xfId="0" applyFont="1" applyBorder="1" applyAlignment="1">
      <alignment horizontal="center"/>
    </xf>
    <xf numFmtId="0" fontId="0" fillId="0" borderId="42" xfId="0" applyFont="1" applyBorder="1" applyAlignment="1">
      <alignment horizontal="center"/>
    </xf>
    <xf numFmtId="0" fontId="1" fillId="0" borderId="6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1" xfId="0" applyFont="1" applyBorder="1" applyAlignment="1">
      <alignment horizontal="center" vertical="center" wrapText="1"/>
    </xf>
    <xf numFmtId="0" fontId="6" fillId="0" borderId="0" xfId="2" applyFont="1" applyAlignment="1">
      <alignment vertical="center" wrapText="1"/>
    </xf>
    <xf numFmtId="0" fontId="6" fillId="0" borderId="37" xfId="2" applyFont="1" applyBorder="1" applyAlignment="1">
      <alignment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6" fillId="19" borderId="21" xfId="2" applyFont="1" applyFill="1" applyBorder="1" applyAlignment="1">
      <alignment horizontal="center" vertical="center"/>
    </xf>
    <xf numFmtId="0" fontId="6" fillId="19" borderId="36" xfId="2" applyFont="1" applyFill="1" applyBorder="1" applyAlignment="1">
      <alignment horizontal="center" vertical="center"/>
    </xf>
    <xf numFmtId="0" fontId="6" fillId="19" borderId="22" xfId="2" applyFont="1" applyFill="1" applyBorder="1" applyAlignment="1">
      <alignment horizontal="center" vertical="center"/>
    </xf>
    <xf numFmtId="0" fontId="6" fillId="19" borderId="39" xfId="2" applyFont="1" applyFill="1" applyBorder="1" applyAlignment="1">
      <alignment horizontal="center" vertical="center"/>
    </xf>
    <xf numFmtId="0" fontId="6" fillId="19" borderId="38" xfId="2" applyFont="1" applyFill="1" applyBorder="1" applyAlignment="1">
      <alignment horizontal="center" vertical="center"/>
    </xf>
    <xf numFmtId="0" fontId="6" fillId="19" borderId="40" xfId="2" applyFont="1" applyFill="1" applyBorder="1" applyAlignment="1">
      <alignment horizontal="center" vertical="center"/>
    </xf>
    <xf numFmtId="0" fontId="0" fillId="0" borderId="27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72" fillId="3" borderId="0" xfId="2" applyFont="1" applyFill="1" applyAlignment="1">
      <alignment horizontal="center" vertical="center"/>
    </xf>
    <xf numFmtId="0" fontId="73" fillId="3" borderId="0" xfId="2" applyFont="1" applyFill="1" applyAlignment="1">
      <alignment horizontal="center"/>
    </xf>
    <xf numFmtId="0" fontId="6" fillId="0" borderId="45" xfId="2" applyFont="1" applyBorder="1" applyAlignment="1">
      <alignment horizontal="center" wrapText="1"/>
    </xf>
    <xf numFmtId="0" fontId="6" fillId="0" borderId="47" xfId="2" applyFont="1" applyBorder="1" applyAlignment="1">
      <alignment horizontal="center" wrapText="1"/>
    </xf>
    <xf numFmtId="0" fontId="6" fillId="0" borderId="12" xfId="2" applyFont="1" applyBorder="1" applyAlignment="1">
      <alignment horizontal="center" wrapText="1"/>
    </xf>
    <xf numFmtId="0" fontId="75" fillId="5" borderId="36" xfId="0" applyFont="1" applyFill="1" applyBorder="1" applyAlignment="1">
      <alignment horizontal="center" vertical="center" wrapText="1"/>
    </xf>
    <xf numFmtId="0" fontId="72" fillId="5" borderId="36" xfId="0" applyFont="1" applyFill="1" applyBorder="1" applyAlignment="1">
      <alignment horizontal="center" vertical="center" wrapText="1"/>
    </xf>
    <xf numFmtId="0" fontId="72" fillId="5" borderId="0" xfId="0" applyFont="1" applyFill="1" applyAlignment="1">
      <alignment horizontal="center" vertical="center" wrapText="1"/>
    </xf>
    <xf numFmtId="2" fontId="0" fillId="0" borderId="18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wrapText="1"/>
    </xf>
    <xf numFmtId="0" fontId="0" fillId="0" borderId="38" xfId="0" applyFont="1" applyFill="1" applyBorder="1" applyAlignment="1">
      <alignment horizontal="center" wrapText="1"/>
    </xf>
    <xf numFmtId="0" fontId="6" fillId="0" borderId="21" xfId="2" applyFont="1" applyBorder="1" applyAlignment="1">
      <alignment horizontal="center" vertical="center" wrapText="1"/>
    </xf>
    <xf numFmtId="0" fontId="6" fillId="0" borderId="23" xfId="2" applyFont="1" applyBorder="1" applyAlignment="1">
      <alignment horizontal="center" vertical="center" wrapText="1"/>
    </xf>
    <xf numFmtId="0" fontId="6" fillId="0" borderId="25" xfId="2" applyFont="1" applyBorder="1" applyAlignment="1">
      <alignment horizontal="center" vertical="center" wrapText="1"/>
    </xf>
    <xf numFmtId="0" fontId="6" fillId="0" borderId="45" xfId="2" applyFont="1" applyBorder="1" applyAlignment="1">
      <alignment horizontal="center" vertical="center" wrapText="1"/>
    </xf>
    <xf numFmtId="0" fontId="6" fillId="0" borderId="47" xfId="2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center" wrapText="1"/>
    </xf>
    <xf numFmtId="0" fontId="6" fillId="0" borderId="43" xfId="2" applyFont="1" applyBorder="1" applyAlignment="1">
      <alignment horizontal="center"/>
    </xf>
    <xf numFmtId="0" fontId="6" fillId="0" borderId="11" xfId="2" applyFont="1" applyBorder="1" applyAlignment="1">
      <alignment horizontal="center"/>
    </xf>
    <xf numFmtId="0" fontId="6" fillId="0" borderId="22" xfId="2" applyFont="1" applyBorder="1" applyAlignment="1">
      <alignment horizontal="center" vertical="center" wrapText="1"/>
    </xf>
    <xf numFmtId="0" fontId="6" fillId="0" borderId="24" xfId="2" applyFont="1" applyBorder="1" applyAlignment="1">
      <alignment horizontal="center" vertical="center" wrapText="1"/>
    </xf>
    <xf numFmtId="0" fontId="6" fillId="0" borderId="13" xfId="2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6" fillId="0" borderId="18" xfId="2" applyFont="1" applyBorder="1" applyAlignment="1">
      <alignment horizontal="center"/>
    </xf>
    <xf numFmtId="0" fontId="0" fillId="20" borderId="0" xfId="0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8" borderId="0" xfId="0" applyFill="1" applyAlignment="1">
      <alignment horizontal="center" vertical="center"/>
    </xf>
    <xf numFmtId="0" fontId="0" fillId="8" borderId="24" xfId="0" applyFill="1" applyBorder="1" applyAlignment="1">
      <alignment horizontal="center" vertical="center"/>
    </xf>
    <xf numFmtId="0" fontId="0" fillId="8" borderId="13" xfId="0" applyFill="1" applyBorder="1" applyAlignment="1">
      <alignment horizontal="center" vertic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4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27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13" borderId="45" xfId="0" applyFill="1" applyBorder="1" applyAlignment="1">
      <alignment horizontal="center" vertical="center" wrapText="1"/>
    </xf>
    <xf numFmtId="0" fontId="0" fillId="13" borderId="47" xfId="0" applyFill="1" applyBorder="1" applyAlignment="1">
      <alignment horizontal="center" vertical="center" wrapText="1"/>
    </xf>
    <xf numFmtId="0" fontId="83" fillId="2" borderId="36" xfId="0" applyFont="1" applyFill="1" applyBorder="1" applyAlignment="1">
      <alignment horizontal="center" vertical="center" wrapText="1"/>
    </xf>
    <xf numFmtId="0" fontId="84" fillId="2" borderId="36" xfId="0" applyFont="1" applyFill="1" applyBorder="1" applyAlignment="1">
      <alignment horizontal="center" vertical="center" wrapText="1"/>
    </xf>
    <xf numFmtId="0" fontId="84" fillId="2" borderId="0" xfId="0" applyFont="1" applyFill="1" applyAlignment="1">
      <alignment horizontal="center" vertical="center" wrapText="1"/>
    </xf>
    <xf numFmtId="2" fontId="0" fillId="0" borderId="18" xfId="0" applyNumberFormat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38" xfId="0" applyBorder="1" applyAlignment="1">
      <alignment horizontal="center" wrapText="1"/>
    </xf>
    <xf numFmtId="0" fontId="6" fillId="14" borderId="21" xfId="2" applyFont="1" applyFill="1" applyBorder="1" applyAlignment="1">
      <alignment horizontal="center" vertical="center"/>
    </xf>
    <xf numFmtId="0" fontId="6" fillId="14" borderId="36" xfId="2" applyFont="1" applyFill="1" applyBorder="1" applyAlignment="1">
      <alignment horizontal="center" vertical="center"/>
    </xf>
    <xf numFmtId="0" fontId="6" fillId="14" borderId="22" xfId="2" applyFont="1" applyFill="1" applyBorder="1" applyAlignment="1">
      <alignment horizontal="center" vertical="center"/>
    </xf>
    <xf numFmtId="0" fontId="78" fillId="0" borderId="18" xfId="2" applyFont="1" applyBorder="1" applyAlignment="1">
      <alignment horizontal="center" vertical="center" wrapText="1"/>
    </xf>
    <xf numFmtId="0" fontId="78" fillId="22" borderId="18" xfId="2" applyFont="1" applyFill="1" applyBorder="1" applyAlignment="1">
      <alignment horizontal="center" vertical="center" wrapText="1"/>
    </xf>
    <xf numFmtId="0" fontId="78" fillId="0" borderId="29" xfId="2" applyFont="1" applyBorder="1" applyAlignment="1">
      <alignment horizontal="center" vertical="center" wrapText="1"/>
    </xf>
    <xf numFmtId="0" fontId="78" fillId="22" borderId="18" xfId="2" applyFont="1" applyFill="1" applyBorder="1" applyAlignment="1">
      <alignment horizontal="center" vertical="center"/>
    </xf>
    <xf numFmtId="0" fontId="78" fillId="8" borderId="74" xfId="2" applyFont="1" applyFill="1" applyBorder="1" applyAlignment="1">
      <alignment horizontal="center" vertical="center" wrapText="1"/>
    </xf>
    <xf numFmtId="0" fontId="78" fillId="8" borderId="22" xfId="2" applyFont="1" applyFill="1" applyBorder="1" applyAlignment="1">
      <alignment horizontal="center" vertical="center" wrapText="1"/>
    </xf>
    <xf numFmtId="0" fontId="78" fillId="8" borderId="75" xfId="2" applyFont="1" applyFill="1" applyBorder="1" applyAlignment="1">
      <alignment horizontal="center" vertical="center" wrapText="1"/>
    </xf>
    <xf numFmtId="0" fontId="78" fillId="8" borderId="13" xfId="2" applyFont="1" applyFill="1" applyBorder="1" applyAlignment="1">
      <alignment horizontal="center" vertical="center" wrapText="1"/>
    </xf>
    <xf numFmtId="0" fontId="78" fillId="8" borderId="59" xfId="2" applyFont="1" applyFill="1" applyBorder="1" applyAlignment="1">
      <alignment horizontal="center"/>
    </xf>
    <xf numFmtId="0" fontId="78" fillId="8" borderId="71" xfId="2" applyFont="1" applyFill="1" applyBorder="1" applyAlignment="1">
      <alignment horizontal="center"/>
    </xf>
    <xf numFmtId="0" fontId="77" fillId="0" borderId="38" xfId="2" applyFont="1" applyBorder="1" applyAlignment="1">
      <alignment horizontal="center" vertical="center"/>
    </xf>
    <xf numFmtId="0" fontId="78" fillId="8" borderId="74" xfId="2" applyFont="1" applyFill="1" applyBorder="1" applyAlignment="1">
      <alignment horizontal="left" wrapText="1"/>
    </xf>
    <xf numFmtId="0" fontId="78" fillId="8" borderId="22" xfId="2" applyFont="1" applyFill="1" applyBorder="1" applyAlignment="1">
      <alignment horizontal="left" wrapText="1"/>
    </xf>
    <xf numFmtId="0" fontId="78" fillId="8" borderId="75" xfId="2" applyFont="1" applyFill="1" applyBorder="1" applyAlignment="1">
      <alignment horizontal="left" wrapText="1"/>
    </xf>
    <xf numFmtId="0" fontId="78" fillId="8" borderId="13" xfId="2" applyFont="1" applyFill="1" applyBorder="1" applyAlignment="1">
      <alignment horizontal="left" wrapText="1"/>
    </xf>
    <xf numFmtId="164" fontId="78" fillId="22" borderId="1" xfId="3" applyFont="1" applyFill="1" applyBorder="1" applyAlignment="1">
      <alignment horizontal="center" vertical="center"/>
    </xf>
    <xf numFmtId="164" fontId="78" fillId="22" borderId="5" xfId="3" applyFont="1" applyFill="1" applyBorder="1" applyAlignment="1">
      <alignment horizontal="center" vertical="center"/>
    </xf>
    <xf numFmtId="0" fontId="78" fillId="0" borderId="18" xfId="2" applyFont="1" applyBorder="1" applyAlignment="1">
      <alignment horizontal="center" wrapText="1"/>
    </xf>
    <xf numFmtId="0" fontId="78" fillId="0" borderId="71" xfId="2" applyFont="1" applyBorder="1" applyAlignment="1">
      <alignment horizontal="center" wrapText="1"/>
    </xf>
    <xf numFmtId="0" fontId="78" fillId="0" borderId="57" xfId="2" applyFont="1" applyBorder="1" applyAlignment="1">
      <alignment horizontal="center" wrapText="1"/>
    </xf>
    <xf numFmtId="164" fontId="78" fillId="22" borderId="73" xfId="3" applyFont="1" applyFill="1" applyBorder="1" applyAlignment="1">
      <alignment horizontal="center" vertical="center" wrapText="1"/>
    </xf>
    <xf numFmtId="164" fontId="78" fillId="22" borderId="32" xfId="3" applyFont="1" applyFill="1" applyBorder="1" applyAlignment="1">
      <alignment horizontal="center" vertical="center" wrapText="1"/>
    </xf>
    <xf numFmtId="0" fontId="78" fillId="22" borderId="59" xfId="2" applyFont="1" applyFill="1" applyBorder="1" applyAlignment="1">
      <alignment horizontal="center" vertical="center" wrapText="1"/>
    </xf>
    <xf numFmtId="0" fontId="78" fillId="22" borderId="26" xfId="2" applyFont="1" applyFill="1" applyBorder="1" applyAlignment="1">
      <alignment horizontal="center" vertical="center" wrapText="1"/>
    </xf>
    <xf numFmtId="2" fontId="0" fillId="0" borderId="0" xfId="0" applyNumberFormat="1" applyFont="1" applyFill="1" applyBorder="1" applyAlignment="1">
      <alignment horizontal="center" vertical="center" wrapText="1"/>
    </xf>
    <xf numFmtId="2" fontId="0" fillId="0" borderId="38" xfId="0" applyNumberFormat="1" applyFont="1" applyFill="1" applyBorder="1" applyAlignment="1">
      <alignment horizontal="center" vertical="center" wrapText="1"/>
    </xf>
    <xf numFmtId="0" fontId="78" fillId="0" borderId="27" xfId="2" applyFont="1" applyBorder="1" applyAlignment="1">
      <alignment horizontal="center" vertical="center" wrapText="1"/>
    </xf>
    <xf numFmtId="167" fontId="78" fillId="0" borderId="18" xfId="2" applyNumberFormat="1" applyFont="1" applyBorder="1" applyAlignment="1">
      <alignment horizontal="center" vertical="center"/>
    </xf>
    <xf numFmtId="0" fontId="72" fillId="21" borderId="0" xfId="2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25" xfId="0" applyFont="1" applyBorder="1" applyAlignment="1">
      <alignment horizontal="left"/>
    </xf>
    <xf numFmtId="0" fontId="0" fillId="0" borderId="37" xfId="0" applyFont="1" applyBorder="1" applyAlignment="1">
      <alignment horizontal="left"/>
    </xf>
    <xf numFmtId="0" fontId="0" fillId="0" borderId="42" xfId="0" applyFont="1" applyBorder="1" applyAlignment="1">
      <alignment horizontal="left"/>
    </xf>
    <xf numFmtId="0" fontId="0" fillId="0" borderId="0" xfId="0" applyFont="1" applyFill="1" applyAlignment="1">
      <alignment horizontal="center" vertical="center"/>
    </xf>
    <xf numFmtId="0" fontId="49" fillId="7" borderId="0" xfId="0" applyFont="1" applyFill="1" applyAlignment="1">
      <alignment horizontal="center" vertical="center" wrapText="1"/>
    </xf>
    <xf numFmtId="0" fontId="0" fillId="0" borderId="43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center"/>
    </xf>
    <xf numFmtId="0" fontId="0" fillId="0" borderId="24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53" fillId="18" borderId="0" xfId="0" applyFont="1" applyFill="1" applyAlignment="1">
      <alignment horizontal="center" wrapText="1"/>
    </xf>
    <xf numFmtId="0" fontId="53" fillId="17" borderId="0" xfId="0" applyFont="1" applyFill="1" applyAlignment="1">
      <alignment horizontal="center" vertical="center" wrapText="1"/>
    </xf>
    <xf numFmtId="20" fontId="53" fillId="17" borderId="0" xfId="2" applyNumberFormat="1" applyFont="1" applyFill="1" applyAlignment="1">
      <alignment horizontal="center"/>
    </xf>
    <xf numFmtId="2" fontId="6" fillId="13" borderId="28" xfId="2" applyNumberFormat="1" applyFont="1" applyFill="1" applyBorder="1" applyAlignment="1">
      <alignment horizontal="center" vertical="center"/>
    </xf>
    <xf numFmtId="2" fontId="6" fillId="13" borderId="29" xfId="2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/>
    </xf>
    <xf numFmtId="0" fontId="6" fillId="9" borderId="21" xfId="2" applyFont="1" applyFill="1" applyBorder="1" applyAlignment="1">
      <alignment horizontal="center" vertical="center" wrapText="1"/>
    </xf>
    <xf numFmtId="0" fontId="6" fillId="9" borderId="36" xfId="2" applyFont="1" applyFill="1" applyBorder="1" applyAlignment="1">
      <alignment horizontal="center" vertical="center" wrapText="1"/>
    </xf>
    <xf numFmtId="0" fontId="6" fillId="9" borderId="22" xfId="2" applyFont="1" applyFill="1" applyBorder="1" applyAlignment="1">
      <alignment horizontal="center" vertical="center" wrapText="1"/>
    </xf>
    <xf numFmtId="0" fontId="6" fillId="9" borderId="39" xfId="2" applyFont="1" applyFill="1" applyBorder="1" applyAlignment="1">
      <alignment horizontal="center" vertical="center" wrapText="1"/>
    </xf>
    <xf numFmtId="0" fontId="6" fillId="9" borderId="38" xfId="2" applyFont="1" applyFill="1" applyBorder="1" applyAlignment="1">
      <alignment horizontal="center" vertical="center" wrapText="1"/>
    </xf>
    <xf numFmtId="0" fontId="6" fillId="9" borderId="40" xfId="2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2" borderId="0" xfId="2" applyFont="1" applyFill="1" applyAlignment="1">
      <alignment horizontal="center" vertical="center" wrapText="1"/>
    </xf>
    <xf numFmtId="0" fontId="6" fillId="2" borderId="37" xfId="2" applyFont="1" applyFill="1" applyBorder="1" applyAlignment="1">
      <alignment horizontal="center" vertical="center" wrapText="1"/>
    </xf>
    <xf numFmtId="0" fontId="2" fillId="3" borderId="3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72" fontId="24" fillId="8" borderId="0" xfId="2" applyNumberFormat="1" applyFont="1" applyFill="1" applyAlignment="1">
      <alignment horizontal="center" vertical="center"/>
    </xf>
    <xf numFmtId="170" fontId="24" fillId="8" borderId="0" xfId="2" applyNumberFormat="1" applyFont="1" applyFill="1" applyAlignment="1">
      <alignment horizontal="center" vertical="center"/>
    </xf>
    <xf numFmtId="0" fontId="6" fillId="8" borderId="21" xfId="2" applyFont="1" applyFill="1" applyBorder="1" applyAlignment="1">
      <alignment horizontal="center" vertical="center"/>
    </xf>
    <xf numFmtId="0" fontId="6" fillId="8" borderId="23" xfId="2" applyFont="1" applyFill="1" applyBorder="1" applyAlignment="1">
      <alignment horizontal="center" vertical="center"/>
    </xf>
    <xf numFmtId="0" fontId="6" fillId="8" borderId="23" xfId="2" applyFont="1" applyFill="1" applyBorder="1" applyAlignment="1">
      <alignment horizontal="center" vertical="center" wrapText="1"/>
    </xf>
    <xf numFmtId="0" fontId="6" fillId="8" borderId="24" xfId="2" applyFont="1" applyFill="1" applyBorder="1" applyAlignment="1">
      <alignment horizontal="center" vertical="center"/>
    </xf>
    <xf numFmtId="0" fontId="24" fillId="8" borderId="23" xfId="2" applyFont="1" applyFill="1" applyBorder="1" applyAlignment="1">
      <alignment horizontal="center" vertical="center"/>
    </xf>
    <xf numFmtId="0" fontId="6" fillId="8" borderId="22" xfId="2" applyFont="1" applyFill="1" applyBorder="1" applyAlignment="1">
      <alignment horizontal="center" vertical="center"/>
    </xf>
    <xf numFmtId="0" fontId="0" fillId="11" borderId="21" xfId="0" applyFont="1" applyFill="1" applyBorder="1" applyAlignment="1">
      <alignment horizontal="center"/>
    </xf>
    <xf numFmtId="0" fontId="0" fillId="11" borderId="22" xfId="0" applyFont="1" applyFill="1" applyBorder="1" applyAlignment="1">
      <alignment horizontal="center"/>
    </xf>
    <xf numFmtId="0" fontId="0" fillId="11" borderId="24" xfId="0" applyFont="1" applyFill="1" applyBorder="1" applyAlignment="1">
      <alignment horizontal="center" vertical="center"/>
    </xf>
    <xf numFmtId="0" fontId="0" fillId="11" borderId="13" xfId="0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center" vertical="center" wrapText="1"/>
    </xf>
    <xf numFmtId="0" fontId="13" fillId="0" borderId="48" xfId="0" applyFont="1" applyFill="1" applyBorder="1" applyAlignment="1">
      <alignment horizontal="center" vertical="center" wrapText="1"/>
    </xf>
    <xf numFmtId="0" fontId="0" fillId="0" borderId="45" xfId="0" applyFont="1" applyFill="1" applyBorder="1" applyAlignment="1">
      <alignment horizontal="center" vertical="center" wrapText="1"/>
    </xf>
    <xf numFmtId="0" fontId="0" fillId="0" borderId="47" xfId="0" applyFont="1" applyFill="1" applyBorder="1" applyAlignment="1">
      <alignment horizontal="center" vertical="center" wrapText="1"/>
    </xf>
    <xf numFmtId="0" fontId="0" fillId="5" borderId="0" xfId="0" applyFont="1" applyFill="1" applyAlignment="1">
      <alignment horizontal="center" vertical="center" wrapText="1"/>
    </xf>
    <xf numFmtId="0" fontId="6" fillId="2" borderId="0" xfId="2" applyFont="1" applyFill="1" applyAlignment="1">
      <alignment horizontal="center"/>
    </xf>
    <xf numFmtId="0" fontId="60" fillId="16" borderId="0" xfId="2" applyFont="1" applyFill="1" applyAlignment="1">
      <alignment horizontal="center" vertical="center"/>
    </xf>
    <xf numFmtId="0" fontId="60" fillId="16" borderId="37" xfId="2" applyFont="1" applyFill="1" applyBorder="1" applyAlignment="1">
      <alignment horizontal="center" vertical="center"/>
    </xf>
    <xf numFmtId="0" fontId="61" fillId="5" borderId="0" xfId="2" applyFont="1" applyFill="1" applyAlignment="1">
      <alignment horizontal="center" vertical="center"/>
    </xf>
    <xf numFmtId="0" fontId="60" fillId="5" borderId="37" xfId="2" applyFont="1" applyFill="1" applyBorder="1" applyAlignment="1">
      <alignment horizontal="center" vertical="center"/>
    </xf>
    <xf numFmtId="0" fontId="0" fillId="11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5" borderId="21" xfId="0" applyFont="1" applyFill="1" applyBorder="1" applyAlignment="1">
      <alignment horizontal="center"/>
    </xf>
    <xf numFmtId="0" fontId="0" fillId="5" borderId="22" xfId="0" applyFont="1" applyFill="1" applyBorder="1" applyAlignment="1">
      <alignment horizontal="center"/>
    </xf>
    <xf numFmtId="0" fontId="0" fillId="5" borderId="24" xfId="0" applyFont="1" applyFill="1" applyBorder="1" applyAlignment="1">
      <alignment horizontal="center" vertical="center"/>
    </xf>
    <xf numFmtId="0" fontId="0" fillId="5" borderId="13" xfId="0" applyFont="1" applyFill="1" applyBorder="1" applyAlignment="1">
      <alignment horizontal="center" vertical="center"/>
    </xf>
  </cellXfs>
  <cellStyles count="4">
    <cellStyle name="Currency" xfId="3" builtinId="4"/>
    <cellStyle name="Normal" xfId="0" builtinId="0"/>
    <cellStyle name="Normal 2" xfId="2" xr:uid="{562940E8-FC0B-4899-A95C-EF4B138B2008}"/>
    <cellStyle name="Percent" xfId="1" builtinId="5"/>
  </cellStyles>
  <dxfs count="0"/>
  <tableStyles count="0" defaultTableStyle="TableStyleMedium2" defaultPivotStyle="PivotStyleLight16"/>
  <colors>
    <mruColors>
      <color rgb="FF95D452"/>
      <color rgb="FFFF0000"/>
      <color rgb="FFFFFF00"/>
      <color rgb="FF4E4E0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1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Calibration  Curve with 95% Confidence Interval:  y=</a:t>
            </a:r>
            <a:r>
              <a:rPr lang="en-US" i="1"/>
              <a:t>f</a:t>
            </a:r>
            <a:r>
              <a:rPr lang="en-US"/>
              <a:t>(x)</a:t>
            </a:r>
          </a:p>
        </c:rich>
      </c:tx>
      <c:layout>
        <c:manualLayout>
          <c:xMode val="edge"/>
          <c:yMode val="edge"/>
          <c:x val="0.13750208704827926"/>
          <c:y val="1.85922974767596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1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833917706851528"/>
          <c:y val="0.1931407179680229"/>
          <c:w val="0.81978214555241669"/>
          <c:h val="0.5156723238280474"/>
        </c:manualLayout>
      </c:layout>
      <c:scatterChart>
        <c:scatterStyle val="lineMarker"/>
        <c:varyColors val="0"/>
        <c:ser>
          <c:idx val="0"/>
          <c:order val="0"/>
          <c:tx>
            <c:strRef>
              <c:f>'Inputs &amp; Summary'!$CU$4</c:f>
              <c:strCache>
                <c:ptCount val="1"/>
                <c:pt idx="0">
                  <c:v>Mean</c:v>
                </c:pt>
              </c:strCache>
            </c:strRef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'Inputs &amp; Summary'!$CT$5:$CT$65</c:f>
              <c:numCache>
                <c:formatCode>General</c:formatCode>
                <c:ptCount val="61"/>
                <c:pt idx="0">
                  <c:v>31</c:v>
                </c:pt>
                <c:pt idx="1">
                  <c:v>33.122448979591837</c:v>
                </c:pt>
                <c:pt idx="2">
                  <c:v>35.244897959183675</c:v>
                </c:pt>
                <c:pt idx="3">
                  <c:v>37.367346938775512</c:v>
                </c:pt>
                <c:pt idx="4">
                  <c:v>39.489795918367349</c:v>
                </c:pt>
                <c:pt idx="5">
                  <c:v>41.612244897959187</c:v>
                </c:pt>
                <c:pt idx="6">
                  <c:v>43.734693877551024</c:v>
                </c:pt>
                <c:pt idx="7">
                  <c:v>45.857142857142861</c:v>
                </c:pt>
                <c:pt idx="8">
                  <c:v>47.979591836734699</c:v>
                </c:pt>
                <c:pt idx="9">
                  <c:v>50.102040816326536</c:v>
                </c:pt>
                <c:pt idx="10">
                  <c:v>52.224489795918373</c:v>
                </c:pt>
                <c:pt idx="11">
                  <c:v>54.34693877551021</c:v>
                </c:pt>
                <c:pt idx="12">
                  <c:v>56.469387755102048</c:v>
                </c:pt>
                <c:pt idx="13">
                  <c:v>58.591836734693885</c:v>
                </c:pt>
                <c:pt idx="14">
                  <c:v>60.714285714285722</c:v>
                </c:pt>
                <c:pt idx="15">
                  <c:v>62.83673469387756</c:v>
                </c:pt>
                <c:pt idx="16">
                  <c:v>64.959183673469397</c:v>
                </c:pt>
                <c:pt idx="17">
                  <c:v>67.081632653061234</c:v>
                </c:pt>
                <c:pt idx="18">
                  <c:v>69.204081632653072</c:v>
                </c:pt>
                <c:pt idx="19">
                  <c:v>71.326530612244909</c:v>
                </c:pt>
                <c:pt idx="20">
                  <c:v>73.448979591836746</c:v>
                </c:pt>
                <c:pt idx="21">
                  <c:v>75.571428571428584</c:v>
                </c:pt>
                <c:pt idx="22">
                  <c:v>77.693877551020421</c:v>
                </c:pt>
                <c:pt idx="23">
                  <c:v>79.816326530612258</c:v>
                </c:pt>
                <c:pt idx="24">
                  <c:v>81.938775510204096</c:v>
                </c:pt>
                <c:pt idx="25">
                  <c:v>84.061224489795933</c:v>
                </c:pt>
                <c:pt idx="26">
                  <c:v>86.18367346938777</c:v>
                </c:pt>
                <c:pt idx="27">
                  <c:v>88.306122448979607</c:v>
                </c:pt>
                <c:pt idx="28">
                  <c:v>90.428571428571445</c:v>
                </c:pt>
                <c:pt idx="29">
                  <c:v>92.551020408163282</c:v>
                </c:pt>
                <c:pt idx="30">
                  <c:v>94.673469387755119</c:v>
                </c:pt>
                <c:pt idx="31">
                  <c:v>96.795918367346957</c:v>
                </c:pt>
                <c:pt idx="32">
                  <c:v>98.918367346938794</c:v>
                </c:pt>
                <c:pt idx="33">
                  <c:v>101.04081632653063</c:v>
                </c:pt>
                <c:pt idx="34">
                  <c:v>103.16326530612247</c:v>
                </c:pt>
                <c:pt idx="35">
                  <c:v>105.28571428571431</c:v>
                </c:pt>
                <c:pt idx="36">
                  <c:v>107.40816326530614</c:v>
                </c:pt>
                <c:pt idx="37">
                  <c:v>109.53061224489798</c:v>
                </c:pt>
                <c:pt idx="38">
                  <c:v>111.65306122448982</c:v>
                </c:pt>
                <c:pt idx="39">
                  <c:v>113.77551020408166</c:v>
                </c:pt>
                <c:pt idx="40">
                  <c:v>115.89795918367349</c:v>
                </c:pt>
                <c:pt idx="41">
                  <c:v>118.02040816326533</c:v>
                </c:pt>
                <c:pt idx="42">
                  <c:v>120.14285714285717</c:v>
                </c:pt>
                <c:pt idx="43">
                  <c:v>122.265306122449</c:v>
                </c:pt>
                <c:pt idx="44">
                  <c:v>124.38775510204084</c:v>
                </c:pt>
                <c:pt idx="45">
                  <c:v>126.51020408163268</c:v>
                </c:pt>
                <c:pt idx="46">
                  <c:v>128.63265306122452</c:v>
                </c:pt>
                <c:pt idx="47">
                  <c:v>130.75510204081635</c:v>
                </c:pt>
                <c:pt idx="48">
                  <c:v>132.87755102040819</c:v>
                </c:pt>
                <c:pt idx="49">
                  <c:v>135</c:v>
                </c:pt>
                <c:pt idx="50">
                  <c:v>137.12244897959184</c:v>
                </c:pt>
                <c:pt idx="51">
                  <c:v>139.24489795918362</c:v>
                </c:pt>
                <c:pt idx="52">
                  <c:v>141.36734693877543</c:v>
                </c:pt>
                <c:pt idx="53">
                  <c:v>143.48979591836721</c:v>
                </c:pt>
                <c:pt idx="54">
                  <c:v>145.61224489795904</c:v>
                </c:pt>
                <c:pt idx="55">
                  <c:v>147.73469387755085</c:v>
                </c:pt>
                <c:pt idx="56">
                  <c:v>149.85714285714269</c:v>
                </c:pt>
                <c:pt idx="57">
                  <c:v>151.97959183673447</c:v>
                </c:pt>
                <c:pt idx="58">
                  <c:v>154.10204081632628</c:v>
                </c:pt>
                <c:pt idx="59">
                  <c:v>156.22448979591806</c:v>
                </c:pt>
                <c:pt idx="60">
                  <c:v>158.3469387755099</c:v>
                </c:pt>
              </c:numCache>
            </c:numRef>
          </c:xVal>
          <c:yVal>
            <c:numRef>
              <c:f>'Inputs &amp; Summary'!$CU$5:$CU$65</c:f>
              <c:numCache>
                <c:formatCode>General</c:formatCode>
                <c:ptCount val="61"/>
                <c:pt idx="0">
                  <c:v>20.162756238751534</c:v>
                </c:pt>
                <c:pt idx="1">
                  <c:v>20.212153090592793</c:v>
                </c:pt>
                <c:pt idx="2">
                  <c:v>20.261549942434055</c:v>
                </c:pt>
                <c:pt idx="3">
                  <c:v>20.310946794275313</c:v>
                </c:pt>
                <c:pt idx="4">
                  <c:v>20.360343646116576</c:v>
                </c:pt>
                <c:pt idx="5">
                  <c:v>20.409740497957834</c:v>
                </c:pt>
                <c:pt idx="6">
                  <c:v>20.459137349799096</c:v>
                </c:pt>
                <c:pt idx="7">
                  <c:v>20.508534201640355</c:v>
                </c:pt>
                <c:pt idx="8">
                  <c:v>20.557931053481617</c:v>
                </c:pt>
                <c:pt idx="9">
                  <c:v>20.607327905322876</c:v>
                </c:pt>
                <c:pt idx="10">
                  <c:v>20.656724757164138</c:v>
                </c:pt>
                <c:pt idx="11">
                  <c:v>20.706121609005397</c:v>
                </c:pt>
                <c:pt idx="12">
                  <c:v>20.755518460846659</c:v>
                </c:pt>
                <c:pt idx="13">
                  <c:v>20.804915312687918</c:v>
                </c:pt>
                <c:pt idx="14">
                  <c:v>20.85431216452918</c:v>
                </c:pt>
                <c:pt idx="15">
                  <c:v>20.903709016370442</c:v>
                </c:pt>
                <c:pt idx="16">
                  <c:v>20.953105868211701</c:v>
                </c:pt>
                <c:pt idx="17">
                  <c:v>21.002502720052963</c:v>
                </c:pt>
                <c:pt idx="18">
                  <c:v>21.051899571894221</c:v>
                </c:pt>
                <c:pt idx="19">
                  <c:v>21.101296423735484</c:v>
                </c:pt>
                <c:pt idx="20">
                  <c:v>21.150693275576742</c:v>
                </c:pt>
                <c:pt idx="21">
                  <c:v>21.200090127418004</c:v>
                </c:pt>
                <c:pt idx="22">
                  <c:v>21.249486979259263</c:v>
                </c:pt>
                <c:pt idx="23">
                  <c:v>21.298883831100525</c:v>
                </c:pt>
                <c:pt idx="24">
                  <c:v>21.348280682941784</c:v>
                </c:pt>
                <c:pt idx="25">
                  <c:v>21.397677534783046</c:v>
                </c:pt>
                <c:pt idx="26">
                  <c:v>21.447074386624305</c:v>
                </c:pt>
                <c:pt idx="27">
                  <c:v>21.496471238465567</c:v>
                </c:pt>
                <c:pt idx="28">
                  <c:v>21.545868090306826</c:v>
                </c:pt>
                <c:pt idx="29">
                  <c:v>21.595264942148088</c:v>
                </c:pt>
                <c:pt idx="30">
                  <c:v>21.644661793989346</c:v>
                </c:pt>
                <c:pt idx="31">
                  <c:v>21.694058645830609</c:v>
                </c:pt>
                <c:pt idx="32">
                  <c:v>21.743455497671867</c:v>
                </c:pt>
                <c:pt idx="33">
                  <c:v>21.792852349513129</c:v>
                </c:pt>
                <c:pt idx="34">
                  <c:v>21.842249201354392</c:v>
                </c:pt>
                <c:pt idx="35">
                  <c:v>21.89164605319565</c:v>
                </c:pt>
                <c:pt idx="36">
                  <c:v>21.941042905036912</c:v>
                </c:pt>
                <c:pt idx="37">
                  <c:v>21.990439756878171</c:v>
                </c:pt>
                <c:pt idx="38">
                  <c:v>22.039836608719433</c:v>
                </c:pt>
                <c:pt idx="39">
                  <c:v>22.089233460560692</c:v>
                </c:pt>
                <c:pt idx="40">
                  <c:v>22.138630312401954</c:v>
                </c:pt>
                <c:pt idx="41">
                  <c:v>22.188027164243213</c:v>
                </c:pt>
                <c:pt idx="42">
                  <c:v>22.237424016084475</c:v>
                </c:pt>
                <c:pt idx="43">
                  <c:v>22.286820867925734</c:v>
                </c:pt>
                <c:pt idx="44">
                  <c:v>22.336217719766996</c:v>
                </c:pt>
                <c:pt idx="45">
                  <c:v>22.385614571608254</c:v>
                </c:pt>
                <c:pt idx="46">
                  <c:v>22.435011423449517</c:v>
                </c:pt>
                <c:pt idx="47">
                  <c:v>22.484408275290775</c:v>
                </c:pt>
                <c:pt idx="48">
                  <c:v>22.533805127132037</c:v>
                </c:pt>
                <c:pt idx="49">
                  <c:v>22.583201978973296</c:v>
                </c:pt>
                <c:pt idx="50">
                  <c:v>22.632598830814558</c:v>
                </c:pt>
                <c:pt idx="51">
                  <c:v>22.681995682655817</c:v>
                </c:pt>
                <c:pt idx="52">
                  <c:v>22.731392534497076</c:v>
                </c:pt>
                <c:pt idx="53">
                  <c:v>22.780789386338334</c:v>
                </c:pt>
                <c:pt idx="54">
                  <c:v>22.830186238179596</c:v>
                </c:pt>
                <c:pt idx="55">
                  <c:v>22.879583090020855</c:v>
                </c:pt>
                <c:pt idx="56">
                  <c:v>22.928979941862117</c:v>
                </c:pt>
                <c:pt idx="57">
                  <c:v>22.978376793703376</c:v>
                </c:pt>
                <c:pt idx="58">
                  <c:v>23.027773645544634</c:v>
                </c:pt>
                <c:pt idx="59">
                  <c:v>23.077170497385893</c:v>
                </c:pt>
                <c:pt idx="60">
                  <c:v>23.126567349227155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7D5-FA4A-A8E6-7A959D5D50DA}"/>
            </c:ext>
          </c:extLst>
        </c:ser>
        <c:ser>
          <c:idx val="1"/>
          <c:order val="1"/>
          <c:tx>
            <c:strRef>
              <c:f>'Inputs &amp; Summary'!$CV$4</c:f>
              <c:strCache>
                <c:ptCount val="1"/>
                <c:pt idx="0">
                  <c:v>Lower 95% CI</c:v>
                </c:pt>
              </c:strCache>
            </c:strRef>
          </c:tx>
          <c:spPr>
            <a:ln w="25400" cap="rnd">
              <a:solidFill>
                <a:schemeClr val="tx1"/>
              </a:solidFill>
              <a:prstDash val="lgDash"/>
              <a:round/>
            </a:ln>
            <a:effectLst/>
          </c:spPr>
          <c:marker>
            <c:symbol val="none"/>
          </c:marker>
          <c:xVal>
            <c:numRef>
              <c:f>'Inputs &amp; Summary'!$CT$5:$CT$65</c:f>
              <c:numCache>
                <c:formatCode>General</c:formatCode>
                <c:ptCount val="61"/>
                <c:pt idx="0">
                  <c:v>31</c:v>
                </c:pt>
                <c:pt idx="1">
                  <c:v>33.122448979591837</c:v>
                </c:pt>
                <c:pt idx="2">
                  <c:v>35.244897959183675</c:v>
                </c:pt>
                <c:pt idx="3">
                  <c:v>37.367346938775512</c:v>
                </c:pt>
                <c:pt idx="4">
                  <c:v>39.489795918367349</c:v>
                </c:pt>
                <c:pt idx="5">
                  <c:v>41.612244897959187</c:v>
                </c:pt>
                <c:pt idx="6">
                  <c:v>43.734693877551024</c:v>
                </c:pt>
                <c:pt idx="7">
                  <c:v>45.857142857142861</c:v>
                </c:pt>
                <c:pt idx="8">
                  <c:v>47.979591836734699</c:v>
                </c:pt>
                <c:pt idx="9">
                  <c:v>50.102040816326536</c:v>
                </c:pt>
                <c:pt idx="10">
                  <c:v>52.224489795918373</c:v>
                </c:pt>
                <c:pt idx="11">
                  <c:v>54.34693877551021</c:v>
                </c:pt>
                <c:pt idx="12">
                  <c:v>56.469387755102048</c:v>
                </c:pt>
                <c:pt idx="13">
                  <c:v>58.591836734693885</c:v>
                </c:pt>
                <c:pt idx="14">
                  <c:v>60.714285714285722</c:v>
                </c:pt>
                <c:pt idx="15">
                  <c:v>62.83673469387756</c:v>
                </c:pt>
                <c:pt idx="16">
                  <c:v>64.959183673469397</c:v>
                </c:pt>
                <c:pt idx="17">
                  <c:v>67.081632653061234</c:v>
                </c:pt>
                <c:pt idx="18">
                  <c:v>69.204081632653072</c:v>
                </c:pt>
                <c:pt idx="19">
                  <c:v>71.326530612244909</c:v>
                </c:pt>
                <c:pt idx="20">
                  <c:v>73.448979591836746</c:v>
                </c:pt>
                <c:pt idx="21">
                  <c:v>75.571428571428584</c:v>
                </c:pt>
                <c:pt idx="22">
                  <c:v>77.693877551020421</c:v>
                </c:pt>
                <c:pt idx="23">
                  <c:v>79.816326530612258</c:v>
                </c:pt>
                <c:pt idx="24">
                  <c:v>81.938775510204096</c:v>
                </c:pt>
                <c:pt idx="25">
                  <c:v>84.061224489795933</c:v>
                </c:pt>
                <c:pt idx="26">
                  <c:v>86.18367346938777</c:v>
                </c:pt>
                <c:pt idx="27">
                  <c:v>88.306122448979607</c:v>
                </c:pt>
                <c:pt idx="28">
                  <c:v>90.428571428571445</c:v>
                </c:pt>
                <c:pt idx="29">
                  <c:v>92.551020408163282</c:v>
                </c:pt>
                <c:pt idx="30">
                  <c:v>94.673469387755119</c:v>
                </c:pt>
                <c:pt idx="31">
                  <c:v>96.795918367346957</c:v>
                </c:pt>
                <c:pt idx="32">
                  <c:v>98.918367346938794</c:v>
                </c:pt>
                <c:pt idx="33">
                  <c:v>101.04081632653063</c:v>
                </c:pt>
                <c:pt idx="34">
                  <c:v>103.16326530612247</c:v>
                </c:pt>
                <c:pt idx="35">
                  <c:v>105.28571428571431</c:v>
                </c:pt>
                <c:pt idx="36">
                  <c:v>107.40816326530614</c:v>
                </c:pt>
                <c:pt idx="37">
                  <c:v>109.53061224489798</c:v>
                </c:pt>
                <c:pt idx="38">
                  <c:v>111.65306122448982</c:v>
                </c:pt>
                <c:pt idx="39">
                  <c:v>113.77551020408166</c:v>
                </c:pt>
                <c:pt idx="40">
                  <c:v>115.89795918367349</c:v>
                </c:pt>
                <c:pt idx="41">
                  <c:v>118.02040816326533</c:v>
                </c:pt>
                <c:pt idx="42">
                  <c:v>120.14285714285717</c:v>
                </c:pt>
                <c:pt idx="43">
                  <c:v>122.265306122449</c:v>
                </c:pt>
                <c:pt idx="44">
                  <c:v>124.38775510204084</c:v>
                </c:pt>
                <c:pt idx="45">
                  <c:v>126.51020408163268</c:v>
                </c:pt>
                <c:pt idx="46">
                  <c:v>128.63265306122452</c:v>
                </c:pt>
                <c:pt idx="47">
                  <c:v>130.75510204081635</c:v>
                </c:pt>
                <c:pt idx="48">
                  <c:v>132.87755102040819</c:v>
                </c:pt>
                <c:pt idx="49">
                  <c:v>135</c:v>
                </c:pt>
                <c:pt idx="50">
                  <c:v>137.12244897959184</c:v>
                </c:pt>
                <c:pt idx="51">
                  <c:v>139.24489795918362</c:v>
                </c:pt>
                <c:pt idx="52">
                  <c:v>141.36734693877543</c:v>
                </c:pt>
                <c:pt idx="53">
                  <c:v>143.48979591836721</c:v>
                </c:pt>
                <c:pt idx="54">
                  <c:v>145.61224489795904</c:v>
                </c:pt>
                <c:pt idx="55">
                  <c:v>147.73469387755085</c:v>
                </c:pt>
                <c:pt idx="56">
                  <c:v>149.85714285714269</c:v>
                </c:pt>
                <c:pt idx="57">
                  <c:v>151.97959183673447</c:v>
                </c:pt>
                <c:pt idx="58">
                  <c:v>154.10204081632628</c:v>
                </c:pt>
                <c:pt idx="59">
                  <c:v>156.22448979591806</c:v>
                </c:pt>
                <c:pt idx="60">
                  <c:v>158.3469387755099</c:v>
                </c:pt>
              </c:numCache>
            </c:numRef>
          </c:xVal>
          <c:yVal>
            <c:numRef>
              <c:f>'Inputs &amp; Summary'!$CV$5:$CV$65</c:f>
              <c:numCache>
                <c:formatCode>General</c:formatCode>
                <c:ptCount val="61"/>
                <c:pt idx="0">
                  <c:v>19.470306721366459</c:v>
                </c:pt>
                <c:pt idx="1">
                  <c:v>19.538799879137752</c:v>
                </c:pt>
                <c:pt idx="2">
                  <c:v>19.607022664448422</c:v>
                </c:pt>
                <c:pt idx="3">
                  <c:v>19.674951067184157</c:v>
                </c:pt>
                <c:pt idx="4">
                  <c:v>19.742558595205175</c:v>
                </c:pt>
                <c:pt idx="5">
                  <c:v>19.809816027393861</c:v>
                </c:pt>
                <c:pt idx="6">
                  <c:v>19.876691156031988</c:v>
                </c:pt>
                <c:pt idx="7">
                  <c:v>19.943148524525537</c:v>
                </c:pt>
                <c:pt idx="8">
                  <c:v>20.009149169542432</c:v>
                </c:pt>
                <c:pt idx="9">
                  <c:v>20.07465038055431</c:v>
                </c:pt>
                <c:pt idx="10">
                  <c:v>20.139605494664899</c:v>
                </c:pt>
                <c:pt idx="11">
                  <c:v>20.203963750456499</c:v>
                </c:pt>
                <c:pt idx="12">
                  <c:v>20.267670231212136</c:v>
                </c:pt>
                <c:pt idx="13">
                  <c:v>20.330665934814707</c:v>
                </c:pt>
                <c:pt idx="14">
                  <c:v>20.392888014024265</c:v>
                </c:pt>
                <c:pt idx="15">
                  <c:v>20.454270235304875</c:v>
                </c:pt>
                <c:pt idx="16">
                  <c:v>20.514743704946337</c:v>
                </c:pt>
                <c:pt idx="17">
                  <c:v>20.574237905434551</c:v>
                </c:pt>
                <c:pt idx="18">
                  <c:v>20.63268207023421</c:v>
                </c:pt>
                <c:pt idx="19">
                  <c:v>20.690006899243979</c:v>
                </c:pt>
                <c:pt idx="20">
                  <c:v>20.746146579612855</c:v>
                </c:pt>
                <c:pt idx="21">
                  <c:v>20.801041029593421</c:v>
                </c:pt>
                <c:pt idx="22">
                  <c:v>20.854638232605055</c:v>
                </c:pt>
                <c:pt idx="23">
                  <c:v>20.906896484372794</c:v>
                </c:pt>
                <c:pt idx="24">
                  <c:v>20.957786349749401</c:v>
                </c:pt>
                <c:pt idx="25">
                  <c:v>21.007292128400401</c:v>
                </c:pt>
                <c:pt idx="26">
                  <c:v>21.055412665520247</c:v>
                </c:pt>
                <c:pt idx="27">
                  <c:v>21.102161412262486</c:v>
                </c:pt>
                <c:pt idx="28">
                  <c:v>21.147565728648143</c:v>
                </c:pt>
                <c:pt idx="29">
                  <c:v>21.191665511318547</c:v>
                </c:pt>
                <c:pt idx="30">
                  <c:v>21.234511301085288</c:v>
                </c:pt>
                <c:pt idx="31">
                  <c:v>21.276162067604105</c:v>
                </c:pt>
                <c:pt idx="32">
                  <c:v>21.316682876293854</c:v>
                </c:pt>
                <c:pt idx="33">
                  <c:v>21.356142620261796</c:v>
                </c:pt>
                <c:pt idx="34">
                  <c:v>21.3946119577205</c:v>
                </c:pt>
                <c:pt idx="35">
                  <c:v>21.432161545128196</c:v>
                </c:pt>
                <c:pt idx="36">
                  <c:v>21.468860608227409</c:v>
                </c:pt>
                <c:pt idx="37">
                  <c:v>21.504775853868001</c:v>
                </c:pt>
                <c:pt idx="38">
                  <c:v>21.539970697744987</c:v>
                </c:pt>
                <c:pt idx="39">
                  <c:v>21.574504766759755</c:v>
                </c:pt>
                <c:pt idx="40">
                  <c:v>21.608433627679965</c:v>
                </c:pt>
                <c:pt idx="41">
                  <c:v>21.641808693520346</c:v>
                </c:pt>
                <c:pt idx="42">
                  <c:v>21.674677263070357</c:v>
                </c:pt>
                <c:pt idx="43">
                  <c:v>21.70708265519735</c:v>
                </c:pt>
                <c:pt idx="44">
                  <c:v>21.739064406481759</c:v>
                </c:pt>
                <c:pt idx="45">
                  <c:v>21.770658507455668</c:v>
                </c:pt>
                <c:pt idx="46">
                  <c:v>21.801897658704974</c:v>
                </c:pt>
                <c:pt idx="47">
                  <c:v>21.832811533140816</c:v>
                </c:pt>
                <c:pt idx="48">
                  <c:v>21.86342703481969</c:v>
                </c:pt>
                <c:pt idx="49">
                  <c:v>21.893768547868664</c:v>
                </c:pt>
                <c:pt idx="50">
                  <c:v>21.923858171477491</c:v>
                </c:pt>
                <c:pt idx="51">
                  <c:v>21.953715938690053</c:v>
                </c:pt>
                <c:pt idx="52">
                  <c:v>21.983360017994883</c:v>
                </c:pt>
                <c:pt idx="53">
                  <c:v>22.012806897593421</c:v>
                </c:pt>
                <c:pt idx="54">
                  <c:v>22.042071552811073</c:v>
                </c:pt>
                <c:pt idx="55">
                  <c:v>22.07116759748704</c:v>
                </c:pt>
                <c:pt idx="56">
                  <c:v>22.100107420394359</c:v>
                </c:pt>
                <c:pt idx="57">
                  <c:v>22.128902307847319</c:v>
                </c:pt>
                <c:pt idx="58">
                  <c:v>22.157562553684176</c:v>
                </c:pt>
                <c:pt idx="59">
                  <c:v>22.186097557793406</c:v>
                </c:pt>
                <c:pt idx="60">
                  <c:v>22.214515914300655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7D5-FA4A-A8E6-7A959D5D50DA}"/>
            </c:ext>
          </c:extLst>
        </c:ser>
        <c:ser>
          <c:idx val="2"/>
          <c:order val="2"/>
          <c:tx>
            <c:strRef>
              <c:f>'Inputs &amp; Summary'!$CW$4</c:f>
              <c:strCache>
                <c:ptCount val="1"/>
                <c:pt idx="0">
                  <c:v>Upper 95% CI</c:v>
                </c:pt>
              </c:strCache>
            </c:strRef>
          </c:tx>
          <c:spPr>
            <a:ln w="25400" cap="rnd">
              <a:solidFill>
                <a:schemeClr val="tx1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'Inputs &amp; Summary'!$CT$5:$CT$65</c:f>
              <c:numCache>
                <c:formatCode>General</c:formatCode>
                <c:ptCount val="61"/>
                <c:pt idx="0">
                  <c:v>31</c:v>
                </c:pt>
                <c:pt idx="1">
                  <c:v>33.122448979591837</c:v>
                </c:pt>
                <c:pt idx="2">
                  <c:v>35.244897959183675</c:v>
                </c:pt>
                <c:pt idx="3">
                  <c:v>37.367346938775512</c:v>
                </c:pt>
                <c:pt idx="4">
                  <c:v>39.489795918367349</c:v>
                </c:pt>
                <c:pt idx="5">
                  <c:v>41.612244897959187</c:v>
                </c:pt>
                <c:pt idx="6">
                  <c:v>43.734693877551024</c:v>
                </c:pt>
                <c:pt idx="7">
                  <c:v>45.857142857142861</c:v>
                </c:pt>
                <c:pt idx="8">
                  <c:v>47.979591836734699</c:v>
                </c:pt>
                <c:pt idx="9">
                  <c:v>50.102040816326536</c:v>
                </c:pt>
                <c:pt idx="10">
                  <c:v>52.224489795918373</c:v>
                </c:pt>
                <c:pt idx="11">
                  <c:v>54.34693877551021</c:v>
                </c:pt>
                <c:pt idx="12">
                  <c:v>56.469387755102048</c:v>
                </c:pt>
                <c:pt idx="13">
                  <c:v>58.591836734693885</c:v>
                </c:pt>
                <c:pt idx="14">
                  <c:v>60.714285714285722</c:v>
                </c:pt>
                <c:pt idx="15">
                  <c:v>62.83673469387756</c:v>
                </c:pt>
                <c:pt idx="16">
                  <c:v>64.959183673469397</c:v>
                </c:pt>
                <c:pt idx="17">
                  <c:v>67.081632653061234</c:v>
                </c:pt>
                <c:pt idx="18">
                  <c:v>69.204081632653072</c:v>
                </c:pt>
                <c:pt idx="19">
                  <c:v>71.326530612244909</c:v>
                </c:pt>
                <c:pt idx="20">
                  <c:v>73.448979591836746</c:v>
                </c:pt>
                <c:pt idx="21">
                  <c:v>75.571428571428584</c:v>
                </c:pt>
                <c:pt idx="22">
                  <c:v>77.693877551020421</c:v>
                </c:pt>
                <c:pt idx="23">
                  <c:v>79.816326530612258</c:v>
                </c:pt>
                <c:pt idx="24">
                  <c:v>81.938775510204096</c:v>
                </c:pt>
                <c:pt idx="25">
                  <c:v>84.061224489795933</c:v>
                </c:pt>
                <c:pt idx="26">
                  <c:v>86.18367346938777</c:v>
                </c:pt>
                <c:pt idx="27">
                  <c:v>88.306122448979607</c:v>
                </c:pt>
                <c:pt idx="28">
                  <c:v>90.428571428571445</c:v>
                </c:pt>
                <c:pt idx="29">
                  <c:v>92.551020408163282</c:v>
                </c:pt>
                <c:pt idx="30">
                  <c:v>94.673469387755119</c:v>
                </c:pt>
                <c:pt idx="31">
                  <c:v>96.795918367346957</c:v>
                </c:pt>
                <c:pt idx="32">
                  <c:v>98.918367346938794</c:v>
                </c:pt>
                <c:pt idx="33">
                  <c:v>101.04081632653063</c:v>
                </c:pt>
                <c:pt idx="34">
                  <c:v>103.16326530612247</c:v>
                </c:pt>
                <c:pt idx="35">
                  <c:v>105.28571428571431</c:v>
                </c:pt>
                <c:pt idx="36">
                  <c:v>107.40816326530614</c:v>
                </c:pt>
                <c:pt idx="37">
                  <c:v>109.53061224489798</c:v>
                </c:pt>
                <c:pt idx="38">
                  <c:v>111.65306122448982</c:v>
                </c:pt>
                <c:pt idx="39">
                  <c:v>113.77551020408166</c:v>
                </c:pt>
                <c:pt idx="40">
                  <c:v>115.89795918367349</c:v>
                </c:pt>
                <c:pt idx="41">
                  <c:v>118.02040816326533</c:v>
                </c:pt>
                <c:pt idx="42">
                  <c:v>120.14285714285717</c:v>
                </c:pt>
                <c:pt idx="43">
                  <c:v>122.265306122449</c:v>
                </c:pt>
                <c:pt idx="44">
                  <c:v>124.38775510204084</c:v>
                </c:pt>
                <c:pt idx="45">
                  <c:v>126.51020408163268</c:v>
                </c:pt>
                <c:pt idx="46">
                  <c:v>128.63265306122452</c:v>
                </c:pt>
                <c:pt idx="47">
                  <c:v>130.75510204081635</c:v>
                </c:pt>
                <c:pt idx="48">
                  <c:v>132.87755102040819</c:v>
                </c:pt>
                <c:pt idx="49">
                  <c:v>135</c:v>
                </c:pt>
                <c:pt idx="50">
                  <c:v>137.12244897959184</c:v>
                </c:pt>
                <c:pt idx="51">
                  <c:v>139.24489795918362</c:v>
                </c:pt>
                <c:pt idx="52">
                  <c:v>141.36734693877543</c:v>
                </c:pt>
                <c:pt idx="53">
                  <c:v>143.48979591836721</c:v>
                </c:pt>
                <c:pt idx="54">
                  <c:v>145.61224489795904</c:v>
                </c:pt>
                <c:pt idx="55">
                  <c:v>147.73469387755085</c:v>
                </c:pt>
                <c:pt idx="56">
                  <c:v>149.85714285714269</c:v>
                </c:pt>
                <c:pt idx="57">
                  <c:v>151.97959183673447</c:v>
                </c:pt>
                <c:pt idx="58">
                  <c:v>154.10204081632628</c:v>
                </c:pt>
                <c:pt idx="59">
                  <c:v>156.22448979591806</c:v>
                </c:pt>
                <c:pt idx="60">
                  <c:v>158.3469387755099</c:v>
                </c:pt>
              </c:numCache>
            </c:numRef>
          </c:xVal>
          <c:yVal>
            <c:numRef>
              <c:f>'Inputs &amp; Summary'!$CW$5:$CW$65</c:f>
              <c:numCache>
                <c:formatCode>General</c:formatCode>
                <c:ptCount val="61"/>
                <c:pt idx="0">
                  <c:v>20.855205756136609</c:v>
                </c:pt>
                <c:pt idx="1">
                  <c:v>20.885506302047833</c:v>
                </c:pt>
                <c:pt idx="2">
                  <c:v>20.916077220419687</c:v>
                </c:pt>
                <c:pt idx="3">
                  <c:v>20.94694252136647</c:v>
                </c:pt>
                <c:pt idx="4">
                  <c:v>20.978128697027977</c:v>
                </c:pt>
                <c:pt idx="5">
                  <c:v>21.009664968521808</c:v>
                </c:pt>
                <c:pt idx="6">
                  <c:v>21.041583543566205</c:v>
                </c:pt>
                <c:pt idx="7">
                  <c:v>21.073919878755174</c:v>
                </c:pt>
                <c:pt idx="8">
                  <c:v>21.106712937420802</c:v>
                </c:pt>
                <c:pt idx="9">
                  <c:v>21.140005430091442</c:v>
                </c:pt>
                <c:pt idx="10">
                  <c:v>21.173844019663377</c:v>
                </c:pt>
                <c:pt idx="11">
                  <c:v>21.208279467554295</c:v>
                </c:pt>
                <c:pt idx="12">
                  <c:v>21.243366690481182</c:v>
                </c:pt>
                <c:pt idx="13">
                  <c:v>21.279164690561128</c:v>
                </c:pt>
                <c:pt idx="14">
                  <c:v>21.315736315034094</c:v>
                </c:pt>
                <c:pt idx="15">
                  <c:v>21.353147797436009</c:v>
                </c:pt>
                <c:pt idx="16">
                  <c:v>21.391468031477064</c:v>
                </c:pt>
                <c:pt idx="17">
                  <c:v>21.430767534671375</c:v>
                </c:pt>
                <c:pt idx="18">
                  <c:v>21.471117073554232</c:v>
                </c:pt>
                <c:pt idx="19">
                  <c:v>21.512585948226988</c:v>
                </c:pt>
                <c:pt idx="20">
                  <c:v>21.55523997154063</c:v>
                </c:pt>
                <c:pt idx="21">
                  <c:v>21.599139225242588</c:v>
                </c:pt>
                <c:pt idx="22">
                  <c:v>21.644335725913471</c:v>
                </c:pt>
                <c:pt idx="23">
                  <c:v>21.690871177828257</c:v>
                </c:pt>
                <c:pt idx="24">
                  <c:v>21.738775016134166</c:v>
                </c:pt>
                <c:pt idx="25">
                  <c:v>21.788062941165691</c:v>
                </c:pt>
                <c:pt idx="26">
                  <c:v>21.838736107728362</c:v>
                </c:pt>
                <c:pt idx="27">
                  <c:v>21.890781064668648</c:v>
                </c:pt>
                <c:pt idx="28">
                  <c:v>21.944170451965508</c:v>
                </c:pt>
                <c:pt idx="29">
                  <c:v>21.998864372977629</c:v>
                </c:pt>
                <c:pt idx="30">
                  <c:v>22.054812286893405</c:v>
                </c:pt>
                <c:pt idx="31">
                  <c:v>22.111955224057112</c:v>
                </c:pt>
                <c:pt idx="32">
                  <c:v>22.170228119049881</c:v>
                </c:pt>
                <c:pt idx="33">
                  <c:v>22.229562078764463</c:v>
                </c:pt>
                <c:pt idx="34">
                  <c:v>22.289886444988284</c:v>
                </c:pt>
                <c:pt idx="35">
                  <c:v>22.351130561263105</c:v>
                </c:pt>
                <c:pt idx="36">
                  <c:v>22.413225201846416</c:v>
                </c:pt>
                <c:pt idx="37">
                  <c:v>22.476103659888341</c:v>
                </c:pt>
                <c:pt idx="38">
                  <c:v>22.539702519693879</c:v>
                </c:pt>
                <c:pt idx="39">
                  <c:v>22.603962154361628</c:v>
                </c:pt>
                <c:pt idx="40">
                  <c:v>22.668826997123944</c:v>
                </c:pt>
                <c:pt idx="41">
                  <c:v>22.734245634966079</c:v>
                </c:pt>
                <c:pt idx="42">
                  <c:v>22.800170769098592</c:v>
                </c:pt>
                <c:pt idx="43">
                  <c:v>22.866559080654117</c:v>
                </c:pt>
                <c:pt idx="44">
                  <c:v>22.933371033052232</c:v>
                </c:pt>
                <c:pt idx="45">
                  <c:v>23.000570635760841</c:v>
                </c:pt>
                <c:pt idx="46">
                  <c:v>23.06812518819406</c:v>
                </c:pt>
                <c:pt idx="47">
                  <c:v>23.136005017440734</c:v>
                </c:pt>
                <c:pt idx="48">
                  <c:v>23.204183219444385</c:v>
                </c:pt>
                <c:pt idx="49">
                  <c:v>23.272635410077928</c:v>
                </c:pt>
                <c:pt idx="50">
                  <c:v>23.341339490151626</c:v>
                </c:pt>
                <c:pt idx="51">
                  <c:v>23.410275426621581</c:v>
                </c:pt>
                <c:pt idx="52">
                  <c:v>23.479425050999268</c:v>
                </c:pt>
                <c:pt idx="53">
                  <c:v>23.548771875083247</c:v>
                </c:pt>
                <c:pt idx="54">
                  <c:v>23.618300923548119</c:v>
                </c:pt>
                <c:pt idx="55">
                  <c:v>23.68799858255467</c:v>
                </c:pt>
                <c:pt idx="56">
                  <c:v>23.757852463329876</c:v>
                </c:pt>
                <c:pt idx="57">
                  <c:v>23.827851279559432</c:v>
                </c:pt>
                <c:pt idx="58">
                  <c:v>23.897984737405093</c:v>
                </c:pt>
                <c:pt idx="59">
                  <c:v>23.96824343697838</c:v>
                </c:pt>
                <c:pt idx="60">
                  <c:v>24.038618784153655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7D5-FA4A-A8E6-7A959D5D50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835536"/>
        <c:axId val="1328530480"/>
      </c:scatterChart>
      <c:valAx>
        <c:axId val="530835536"/>
        <c:scaling>
          <c:orientation val="minMax"/>
          <c:max val="140"/>
          <c:min val="30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Independent Variable (x</a:t>
                </a:r>
                <a:r>
                  <a:rPr lang="en-US" baseline="-25000"/>
                  <a:t>i</a:t>
                </a:r>
                <a:r>
                  <a:rPr lang="en-US"/>
                  <a:t>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28530480"/>
        <c:crosses val="autoZero"/>
        <c:crossBetween val="midCat"/>
      </c:valAx>
      <c:valAx>
        <c:axId val="1328530480"/>
        <c:scaling>
          <c:orientation val="minMax"/>
          <c:max val="25"/>
          <c:min val="18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Dependent Variable (y</a:t>
                </a:r>
                <a:r>
                  <a:rPr lang="en-US" baseline="-25000"/>
                  <a:t>i</a:t>
                </a:r>
                <a:r>
                  <a:rPr lang="en-US"/>
                  <a:t>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0835536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Intuitive (Inverse) Regression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36897751974512166"/>
                  <c:y val="-4.8477126262672587E-2"/>
                </c:manualLayout>
              </c:layout>
              <c:tx>
                <c:rich>
                  <a:bodyPr rot="0" spcFirstLastPara="1" vertOverflow="ellipsis" vert="horz" wrap="square" anchor="ctr" anchorCtr="1"/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65000"/>
                            <a:lumOff val="3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2400" baseline="0"/>
                      <a:t>y = 0.6503x + 366.88</a:t>
                    </a:r>
                    <a:br>
                      <a:rPr lang="en-US" sz="2400" baseline="0"/>
                    </a:br>
                    <a:r>
                      <a:rPr lang="en-US" sz="2400" baseline="0"/>
                      <a:t>R² = 0.5506</a:t>
                    </a:r>
                    <a:endParaRPr lang="en-US" sz="1600"/>
                  </a:p>
                </c:rich>
              </c:tx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'Intuitive Method'!$Q$2:$Q$25</c:f>
              <c:numCache>
                <c:formatCode>0.00</c:formatCode>
                <c:ptCount val="24"/>
                <c:pt idx="0">
                  <c:v>31.675065604571447</c:v>
                </c:pt>
                <c:pt idx="1">
                  <c:v>31.675065604571447</c:v>
                </c:pt>
                <c:pt idx="2">
                  <c:v>31.675065604571447</c:v>
                </c:pt>
                <c:pt idx="3">
                  <c:v>31.675065604571447</c:v>
                </c:pt>
                <c:pt idx="4">
                  <c:v>51.057785171102665</c:v>
                </c:pt>
                <c:pt idx="5">
                  <c:v>51.057785171102665</c:v>
                </c:pt>
                <c:pt idx="6">
                  <c:v>51.057785171102665</c:v>
                </c:pt>
                <c:pt idx="7">
                  <c:v>51.057785171102665</c:v>
                </c:pt>
                <c:pt idx="8">
                  <c:v>73.905841534058226</c:v>
                </c:pt>
                <c:pt idx="9">
                  <c:v>73.905841534058226</c:v>
                </c:pt>
                <c:pt idx="10">
                  <c:v>73.905841534058226</c:v>
                </c:pt>
                <c:pt idx="11">
                  <c:v>73.905841534058226</c:v>
                </c:pt>
                <c:pt idx="12">
                  <c:v>96.64859068590782</c:v>
                </c:pt>
                <c:pt idx="13">
                  <c:v>96.64859068590782</c:v>
                </c:pt>
                <c:pt idx="14">
                  <c:v>96.64859068590782</c:v>
                </c:pt>
                <c:pt idx="15">
                  <c:v>96.64859068590782</c:v>
                </c:pt>
                <c:pt idx="16">
                  <c:v>113.93329550927834</c:v>
                </c:pt>
                <c:pt idx="17">
                  <c:v>113.93329550927834</c:v>
                </c:pt>
                <c:pt idx="18">
                  <c:v>113.93329550927834</c:v>
                </c:pt>
                <c:pt idx="19">
                  <c:v>113.93329550927834</c:v>
                </c:pt>
                <c:pt idx="20">
                  <c:v>135.93084911584702</c:v>
                </c:pt>
                <c:pt idx="21">
                  <c:v>135.93084911584702</c:v>
                </c:pt>
                <c:pt idx="22">
                  <c:v>135.93084911584702</c:v>
                </c:pt>
                <c:pt idx="23">
                  <c:v>135.93084911584702</c:v>
                </c:pt>
              </c:numCache>
            </c:numRef>
          </c:xVal>
          <c:yVal>
            <c:numRef>
              <c:f>'Intuitive Method'!$R$2:$R$25</c:f>
              <c:numCache>
                <c:formatCode>0.00</c:formatCode>
                <c:ptCount val="24"/>
                <c:pt idx="0">
                  <c:v>357.79843875100079</c:v>
                </c:pt>
                <c:pt idx="1">
                  <c:v>344.359943977591</c:v>
                </c:pt>
                <c:pt idx="2">
                  <c:v>376.24520766773162</c:v>
                </c:pt>
                <c:pt idx="3">
                  <c:v>378.01616766467066</c:v>
                </c:pt>
                <c:pt idx="4">
                  <c:v>383.67935109152813</c:v>
                </c:pt>
                <c:pt idx="5">
                  <c:v>427.8</c:v>
                </c:pt>
                <c:pt idx="6">
                  <c:v>427.09387510008003</c:v>
                </c:pt>
                <c:pt idx="7">
                  <c:v>435.6829268292683</c:v>
                </c:pt>
                <c:pt idx="8">
                  <c:v>433.11694032839409</c:v>
                </c:pt>
                <c:pt idx="9">
                  <c:v>425.5</c:v>
                </c:pt>
                <c:pt idx="10">
                  <c:v>417.7707541508301</c:v>
                </c:pt>
                <c:pt idx="11">
                  <c:v>441.8922</c:v>
                </c:pt>
                <c:pt idx="12">
                  <c:v>418.66586586586584</c:v>
                </c:pt>
                <c:pt idx="13">
                  <c:v>434.6487785342411</c:v>
                </c:pt>
                <c:pt idx="14">
                  <c:v>451.18791274764857</c:v>
                </c:pt>
                <c:pt idx="15">
                  <c:v>446.33073229291711</c:v>
                </c:pt>
                <c:pt idx="16">
                  <c:v>420.22624524904978</c:v>
                </c:pt>
                <c:pt idx="17">
                  <c:v>432.31427429028395</c:v>
                </c:pt>
                <c:pt idx="18">
                  <c:v>404.86122775444909</c:v>
                </c:pt>
                <c:pt idx="19">
                  <c:v>442.60776465879525</c:v>
                </c:pt>
                <c:pt idx="20">
                  <c:v>457.19795836669334</c:v>
                </c:pt>
                <c:pt idx="21">
                  <c:v>447.06661332266452</c:v>
                </c:pt>
                <c:pt idx="22">
                  <c:v>473.27496006389771</c:v>
                </c:pt>
                <c:pt idx="23">
                  <c:v>436.68518888666802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608-2E4F-91FB-EFF7A14ED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1224848"/>
        <c:axId val="622017120"/>
      </c:scatterChart>
      <c:valAx>
        <c:axId val="13512248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Independent Variable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2017120"/>
        <c:crosses val="autoZero"/>
        <c:crossBetween val="midCat"/>
      </c:valAx>
      <c:valAx>
        <c:axId val="622017120"/>
        <c:scaling>
          <c:orientation val="minMax"/>
          <c:min val="3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Dependent Variable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51224848"/>
        <c:crosses val="autoZero"/>
        <c:crossBetween val="midCat"/>
      </c:valAx>
      <c:spPr>
        <a:noFill/>
        <a:ln w="25400">
          <a:solidFill>
            <a:schemeClr val="accent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Sophistic (Reverse) Regression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38177211295263175"/>
                  <c:y val="-1.3903053726438289E-4"/>
                </c:manualLayout>
              </c:layout>
              <c:tx>
                <c:rich>
                  <a:bodyPr rot="0" spcFirstLastPara="1" vertOverflow="ellipsis" vert="horz" wrap="square" anchor="ctr" anchorCtr="1"/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65000"/>
                            <a:lumOff val="3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2400" baseline="0"/>
                      <a:t>y = 0.8466x - 272.93</a:t>
                    </a:r>
                    <a:br>
                      <a:rPr lang="en-US" sz="2400" baseline="0"/>
                    </a:br>
                    <a:r>
                      <a:rPr lang="en-US" sz="2400" baseline="0"/>
                      <a:t>R² = 0.5506</a:t>
                    </a:r>
                    <a:endParaRPr lang="en-US" sz="2400"/>
                  </a:p>
                </c:rich>
              </c:tx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'Intuitive Method'!$R$2:$R$25</c:f>
              <c:numCache>
                <c:formatCode>0.00</c:formatCode>
                <c:ptCount val="24"/>
                <c:pt idx="0">
                  <c:v>357.79843875100079</c:v>
                </c:pt>
                <c:pt idx="1">
                  <c:v>344.359943977591</c:v>
                </c:pt>
                <c:pt idx="2">
                  <c:v>376.24520766773162</c:v>
                </c:pt>
                <c:pt idx="3">
                  <c:v>378.01616766467066</c:v>
                </c:pt>
                <c:pt idx="4">
                  <c:v>383.67935109152813</c:v>
                </c:pt>
                <c:pt idx="5">
                  <c:v>427.8</c:v>
                </c:pt>
                <c:pt idx="6">
                  <c:v>427.09387510008003</c:v>
                </c:pt>
                <c:pt idx="7">
                  <c:v>435.6829268292683</c:v>
                </c:pt>
                <c:pt idx="8">
                  <c:v>433.11694032839409</c:v>
                </c:pt>
                <c:pt idx="9">
                  <c:v>425.5</c:v>
                </c:pt>
                <c:pt idx="10">
                  <c:v>417.7707541508301</c:v>
                </c:pt>
                <c:pt idx="11">
                  <c:v>441.8922</c:v>
                </c:pt>
                <c:pt idx="12">
                  <c:v>418.66586586586584</c:v>
                </c:pt>
                <c:pt idx="13">
                  <c:v>434.6487785342411</c:v>
                </c:pt>
                <c:pt idx="14">
                  <c:v>451.18791274764857</c:v>
                </c:pt>
                <c:pt idx="15">
                  <c:v>446.33073229291711</c:v>
                </c:pt>
                <c:pt idx="16">
                  <c:v>420.22624524904978</c:v>
                </c:pt>
                <c:pt idx="17">
                  <c:v>432.31427429028395</c:v>
                </c:pt>
                <c:pt idx="18">
                  <c:v>404.86122775444909</c:v>
                </c:pt>
                <c:pt idx="19">
                  <c:v>442.60776465879525</c:v>
                </c:pt>
                <c:pt idx="20">
                  <c:v>457.19795836669334</c:v>
                </c:pt>
                <c:pt idx="21">
                  <c:v>447.06661332266452</c:v>
                </c:pt>
                <c:pt idx="22">
                  <c:v>473.27496006389771</c:v>
                </c:pt>
                <c:pt idx="23">
                  <c:v>436.68518888666802</c:v>
                </c:pt>
              </c:numCache>
            </c:numRef>
          </c:xVal>
          <c:yVal>
            <c:numRef>
              <c:f>'Intuitive Method'!$Q$2:$Q$25</c:f>
              <c:numCache>
                <c:formatCode>0.00</c:formatCode>
                <c:ptCount val="24"/>
                <c:pt idx="0">
                  <c:v>31.675065604571447</c:v>
                </c:pt>
                <c:pt idx="1">
                  <c:v>31.675065604571447</c:v>
                </c:pt>
                <c:pt idx="2">
                  <c:v>31.675065604571447</c:v>
                </c:pt>
                <c:pt idx="3">
                  <c:v>31.675065604571447</c:v>
                </c:pt>
                <c:pt idx="4">
                  <c:v>51.057785171102665</c:v>
                </c:pt>
                <c:pt idx="5">
                  <c:v>51.057785171102665</c:v>
                </c:pt>
                <c:pt idx="6">
                  <c:v>51.057785171102665</c:v>
                </c:pt>
                <c:pt idx="7">
                  <c:v>51.057785171102665</c:v>
                </c:pt>
                <c:pt idx="8">
                  <c:v>73.905841534058226</c:v>
                </c:pt>
                <c:pt idx="9">
                  <c:v>73.905841534058226</c:v>
                </c:pt>
                <c:pt idx="10">
                  <c:v>73.905841534058226</c:v>
                </c:pt>
                <c:pt idx="11">
                  <c:v>73.905841534058226</c:v>
                </c:pt>
                <c:pt idx="12">
                  <c:v>96.64859068590782</c:v>
                </c:pt>
                <c:pt idx="13">
                  <c:v>96.64859068590782</c:v>
                </c:pt>
                <c:pt idx="14">
                  <c:v>96.64859068590782</c:v>
                </c:pt>
                <c:pt idx="15">
                  <c:v>96.64859068590782</c:v>
                </c:pt>
                <c:pt idx="16">
                  <c:v>113.93329550927834</c:v>
                </c:pt>
                <c:pt idx="17">
                  <c:v>113.93329550927834</c:v>
                </c:pt>
                <c:pt idx="18">
                  <c:v>113.93329550927834</c:v>
                </c:pt>
                <c:pt idx="19">
                  <c:v>113.93329550927834</c:v>
                </c:pt>
                <c:pt idx="20">
                  <c:v>135.93084911584702</c:v>
                </c:pt>
                <c:pt idx="21">
                  <c:v>135.93084911584702</c:v>
                </c:pt>
                <c:pt idx="22">
                  <c:v>135.93084911584702</c:v>
                </c:pt>
                <c:pt idx="23">
                  <c:v>135.93084911584702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A1A-C346-ACB3-AA733BBD89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1224848"/>
        <c:axId val="622017120"/>
      </c:scatterChart>
      <c:valAx>
        <c:axId val="1351224848"/>
        <c:scaling>
          <c:orientation val="minMax"/>
          <c:max val="500"/>
          <c:min val="300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Dependent Variable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2017120"/>
        <c:crosses val="autoZero"/>
        <c:crossBetween val="midCat"/>
      </c:valAx>
      <c:valAx>
        <c:axId val="622017120"/>
        <c:scaling>
          <c:orientation val="minMax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Independent Variable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51224848"/>
        <c:crosses val="autoZero"/>
        <c:crossBetween val="midCat"/>
      </c:valAx>
      <c:spPr>
        <a:noFill/>
        <a:ln w="25400">
          <a:solidFill>
            <a:schemeClr val="accent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Intuitive (Inverse) Method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42955555555555558"/>
                  <c:y val="-8.0927019539224265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'Sophistic Method'!$B$25:$B$66</c:f>
              <c:numCache>
                <c:formatCode>0.00</c:formatCode>
                <c:ptCount val="42"/>
                <c:pt idx="0">
                  <c:v>135</c:v>
                </c:pt>
                <c:pt idx="1">
                  <c:v>135</c:v>
                </c:pt>
                <c:pt idx="2">
                  <c:v>135</c:v>
                </c:pt>
                <c:pt idx="3">
                  <c:v>135</c:v>
                </c:pt>
                <c:pt idx="4">
                  <c:v>135</c:v>
                </c:pt>
                <c:pt idx="5">
                  <c:v>135</c:v>
                </c:pt>
                <c:pt idx="6">
                  <c:v>135</c:v>
                </c:pt>
                <c:pt idx="7">
                  <c:v>51</c:v>
                </c:pt>
                <c:pt idx="8">
                  <c:v>51</c:v>
                </c:pt>
                <c:pt idx="9">
                  <c:v>51</c:v>
                </c:pt>
                <c:pt idx="10">
                  <c:v>51</c:v>
                </c:pt>
                <c:pt idx="11">
                  <c:v>51</c:v>
                </c:pt>
                <c:pt idx="12">
                  <c:v>51</c:v>
                </c:pt>
                <c:pt idx="13">
                  <c:v>51</c:v>
                </c:pt>
                <c:pt idx="14">
                  <c:v>73</c:v>
                </c:pt>
                <c:pt idx="15">
                  <c:v>73</c:v>
                </c:pt>
                <c:pt idx="16">
                  <c:v>73</c:v>
                </c:pt>
                <c:pt idx="17">
                  <c:v>73</c:v>
                </c:pt>
                <c:pt idx="18">
                  <c:v>73</c:v>
                </c:pt>
                <c:pt idx="19">
                  <c:v>73</c:v>
                </c:pt>
                <c:pt idx="20">
                  <c:v>73</c:v>
                </c:pt>
                <c:pt idx="21">
                  <c:v>96</c:v>
                </c:pt>
                <c:pt idx="22">
                  <c:v>96</c:v>
                </c:pt>
                <c:pt idx="23">
                  <c:v>96</c:v>
                </c:pt>
                <c:pt idx="24">
                  <c:v>96</c:v>
                </c:pt>
                <c:pt idx="25">
                  <c:v>96</c:v>
                </c:pt>
                <c:pt idx="26">
                  <c:v>96</c:v>
                </c:pt>
                <c:pt idx="27">
                  <c:v>96</c:v>
                </c:pt>
                <c:pt idx="28">
                  <c:v>113</c:v>
                </c:pt>
                <c:pt idx="29">
                  <c:v>113</c:v>
                </c:pt>
                <c:pt idx="30">
                  <c:v>113</c:v>
                </c:pt>
                <c:pt idx="31">
                  <c:v>113</c:v>
                </c:pt>
                <c:pt idx="32">
                  <c:v>113</c:v>
                </c:pt>
                <c:pt idx="33">
                  <c:v>113</c:v>
                </c:pt>
                <c:pt idx="34">
                  <c:v>113</c:v>
                </c:pt>
                <c:pt idx="35">
                  <c:v>31</c:v>
                </c:pt>
                <c:pt idx="36">
                  <c:v>31</c:v>
                </c:pt>
                <c:pt idx="37">
                  <c:v>31</c:v>
                </c:pt>
                <c:pt idx="38">
                  <c:v>31</c:v>
                </c:pt>
                <c:pt idx="39">
                  <c:v>31</c:v>
                </c:pt>
                <c:pt idx="40">
                  <c:v>31</c:v>
                </c:pt>
                <c:pt idx="41">
                  <c:v>31</c:v>
                </c:pt>
              </c:numCache>
            </c:numRef>
          </c:xVal>
          <c:yVal>
            <c:numRef>
              <c:f>'Sophistic Method'!$C$25:$C$66</c:f>
              <c:numCache>
                <c:formatCode>0.00</c:formatCode>
                <c:ptCount val="42"/>
                <c:pt idx="0">
                  <c:v>22.007189934092271</c:v>
                </c:pt>
                <c:pt idx="1">
                  <c:v>22.261356814088455</c:v>
                </c:pt>
                <c:pt idx="2">
                  <c:v>21.684347477982389</c:v>
                </c:pt>
                <c:pt idx="3">
                  <c:v>22.562024809923969</c:v>
                </c:pt>
                <c:pt idx="4">
                  <c:v>24.574100000000001</c:v>
                </c:pt>
                <c:pt idx="5">
                  <c:v>21.529417650590357</c:v>
                </c:pt>
                <c:pt idx="6">
                  <c:v>21.282282282282281</c:v>
                </c:pt>
                <c:pt idx="7">
                  <c:v>21.411564625850339</c:v>
                </c:pt>
                <c:pt idx="8">
                  <c:v>20.96377551020408</c:v>
                </c:pt>
                <c:pt idx="9">
                  <c:v>21.889099620682771</c:v>
                </c:pt>
                <c:pt idx="10">
                  <c:v>21.182607827476037</c:v>
                </c:pt>
                <c:pt idx="11">
                  <c:v>20.186260765071101</c:v>
                </c:pt>
                <c:pt idx="12">
                  <c:v>20.620503597122305</c:v>
                </c:pt>
                <c:pt idx="13">
                  <c:v>20.933879344786256</c:v>
                </c:pt>
                <c:pt idx="14">
                  <c:v>21.080838323353294</c:v>
                </c:pt>
                <c:pt idx="15">
                  <c:v>20.347639055622249</c:v>
                </c:pt>
                <c:pt idx="16">
                  <c:v>20.361499999999999</c:v>
                </c:pt>
                <c:pt idx="17">
                  <c:v>23.355315747402081</c:v>
                </c:pt>
                <c:pt idx="18">
                  <c:v>21.656012784658412</c:v>
                </c:pt>
                <c:pt idx="19">
                  <c:v>22.250450090018003</c:v>
                </c:pt>
                <c:pt idx="20">
                  <c:v>21.14</c:v>
                </c:pt>
                <c:pt idx="21">
                  <c:v>24.274919935948759</c:v>
                </c:pt>
                <c:pt idx="22">
                  <c:v>19.5174251497006</c:v>
                </c:pt>
                <c:pt idx="23">
                  <c:v>22.08816473410636</c:v>
                </c:pt>
                <c:pt idx="24">
                  <c:v>23.69</c:v>
                </c:pt>
                <c:pt idx="25">
                  <c:v>19.601659336265495</c:v>
                </c:pt>
                <c:pt idx="26">
                  <c:v>22.593481303739253</c:v>
                </c:pt>
                <c:pt idx="27">
                  <c:v>23.91265240855487</c:v>
                </c:pt>
                <c:pt idx="28">
                  <c:v>22.131763527054108</c:v>
                </c:pt>
                <c:pt idx="29">
                  <c:v>20.47</c:v>
                </c:pt>
                <c:pt idx="30">
                  <c:v>21.854403834631512</c:v>
                </c:pt>
                <c:pt idx="31">
                  <c:v>23.330337527461552</c:v>
                </c:pt>
                <c:pt idx="32">
                  <c:v>21.314577492991589</c:v>
                </c:pt>
                <c:pt idx="33">
                  <c:v>22.331</c:v>
                </c:pt>
                <c:pt idx="34">
                  <c:v>20.89</c:v>
                </c:pt>
                <c:pt idx="35">
                  <c:v>17.716240511386335</c:v>
                </c:pt>
                <c:pt idx="36">
                  <c:v>19.903846153846153</c:v>
                </c:pt>
                <c:pt idx="37">
                  <c:v>20.07</c:v>
                </c:pt>
                <c:pt idx="38">
                  <c:v>18.694955964771818</c:v>
                </c:pt>
                <c:pt idx="39">
                  <c:v>21.528334000800957</c:v>
                </c:pt>
                <c:pt idx="40">
                  <c:v>18.798240351929614</c:v>
                </c:pt>
                <c:pt idx="41">
                  <c:v>19.835868694955966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740-F84F-A510-51A62FB5AD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1802720"/>
        <c:axId val="561804368"/>
      </c:scatterChart>
      <c:valAx>
        <c:axId val="561802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1804368"/>
        <c:crosses val="autoZero"/>
        <c:crossBetween val="midCat"/>
      </c:valAx>
      <c:valAx>
        <c:axId val="561804368"/>
        <c:scaling>
          <c:orientation val="minMax"/>
          <c:min val="3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180272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Sophistic (Reverse) Method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43430293088363953"/>
                  <c:y val="3.5686424613589965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'Sophistic Method'!$C$25:$C$66</c:f>
              <c:numCache>
                <c:formatCode>0.00</c:formatCode>
                <c:ptCount val="42"/>
                <c:pt idx="0">
                  <c:v>22.007189934092271</c:v>
                </c:pt>
                <c:pt idx="1">
                  <c:v>22.261356814088455</c:v>
                </c:pt>
                <c:pt idx="2">
                  <c:v>21.684347477982389</c:v>
                </c:pt>
                <c:pt idx="3">
                  <c:v>22.562024809923969</c:v>
                </c:pt>
                <c:pt idx="4">
                  <c:v>24.574100000000001</c:v>
                </c:pt>
                <c:pt idx="5">
                  <c:v>21.529417650590357</c:v>
                </c:pt>
                <c:pt idx="6">
                  <c:v>21.282282282282281</c:v>
                </c:pt>
                <c:pt idx="7">
                  <c:v>21.411564625850339</c:v>
                </c:pt>
                <c:pt idx="8">
                  <c:v>20.96377551020408</c:v>
                </c:pt>
                <c:pt idx="9">
                  <c:v>21.889099620682771</c:v>
                </c:pt>
                <c:pt idx="10">
                  <c:v>21.182607827476037</c:v>
                </c:pt>
                <c:pt idx="11">
                  <c:v>20.186260765071101</c:v>
                </c:pt>
                <c:pt idx="12">
                  <c:v>20.620503597122305</c:v>
                </c:pt>
                <c:pt idx="13">
                  <c:v>20.933879344786256</c:v>
                </c:pt>
                <c:pt idx="14">
                  <c:v>21.080838323353294</c:v>
                </c:pt>
                <c:pt idx="15">
                  <c:v>20.347639055622249</c:v>
                </c:pt>
                <c:pt idx="16">
                  <c:v>20.361499999999999</c:v>
                </c:pt>
                <c:pt idx="17">
                  <c:v>23.355315747402081</c:v>
                </c:pt>
                <c:pt idx="18">
                  <c:v>21.656012784658412</c:v>
                </c:pt>
                <c:pt idx="19">
                  <c:v>22.250450090018003</c:v>
                </c:pt>
                <c:pt idx="20">
                  <c:v>21.14</c:v>
                </c:pt>
                <c:pt idx="21">
                  <c:v>24.274919935948759</c:v>
                </c:pt>
                <c:pt idx="22">
                  <c:v>19.5174251497006</c:v>
                </c:pt>
                <c:pt idx="23">
                  <c:v>22.08816473410636</c:v>
                </c:pt>
                <c:pt idx="24">
                  <c:v>23.69</c:v>
                </c:pt>
                <c:pt idx="25">
                  <c:v>19.601659336265495</c:v>
                </c:pt>
                <c:pt idx="26">
                  <c:v>22.593481303739253</c:v>
                </c:pt>
                <c:pt idx="27">
                  <c:v>23.91265240855487</c:v>
                </c:pt>
                <c:pt idx="28">
                  <c:v>22.131763527054108</c:v>
                </c:pt>
                <c:pt idx="29">
                  <c:v>20.47</c:v>
                </c:pt>
                <c:pt idx="30">
                  <c:v>21.854403834631512</c:v>
                </c:pt>
                <c:pt idx="31">
                  <c:v>23.330337527461552</c:v>
                </c:pt>
                <c:pt idx="32">
                  <c:v>21.314577492991589</c:v>
                </c:pt>
                <c:pt idx="33">
                  <c:v>22.331</c:v>
                </c:pt>
                <c:pt idx="34">
                  <c:v>20.89</c:v>
                </c:pt>
                <c:pt idx="35">
                  <c:v>17.716240511386335</c:v>
                </c:pt>
                <c:pt idx="36">
                  <c:v>19.903846153846153</c:v>
                </c:pt>
                <c:pt idx="37">
                  <c:v>20.07</c:v>
                </c:pt>
                <c:pt idx="38">
                  <c:v>18.694955964771818</c:v>
                </c:pt>
                <c:pt idx="39">
                  <c:v>21.528334000800957</c:v>
                </c:pt>
                <c:pt idx="40">
                  <c:v>18.798240351929614</c:v>
                </c:pt>
                <c:pt idx="41">
                  <c:v>19.835868694955966</c:v>
                </c:pt>
              </c:numCache>
            </c:numRef>
          </c:xVal>
          <c:yVal>
            <c:numRef>
              <c:f>'Sophistic Method'!$B$25:$B$66</c:f>
              <c:numCache>
                <c:formatCode>0.00</c:formatCode>
                <c:ptCount val="42"/>
                <c:pt idx="0">
                  <c:v>135</c:v>
                </c:pt>
                <c:pt idx="1">
                  <c:v>135</c:v>
                </c:pt>
                <c:pt idx="2">
                  <c:v>135</c:v>
                </c:pt>
                <c:pt idx="3">
                  <c:v>135</c:v>
                </c:pt>
                <c:pt idx="4">
                  <c:v>135</c:v>
                </c:pt>
                <c:pt idx="5">
                  <c:v>135</c:v>
                </c:pt>
                <c:pt idx="6">
                  <c:v>135</c:v>
                </c:pt>
                <c:pt idx="7">
                  <c:v>51</c:v>
                </c:pt>
                <c:pt idx="8">
                  <c:v>51</c:v>
                </c:pt>
                <c:pt idx="9">
                  <c:v>51</c:v>
                </c:pt>
                <c:pt idx="10">
                  <c:v>51</c:v>
                </c:pt>
                <c:pt idx="11">
                  <c:v>51</c:v>
                </c:pt>
                <c:pt idx="12">
                  <c:v>51</c:v>
                </c:pt>
                <c:pt idx="13">
                  <c:v>51</c:v>
                </c:pt>
                <c:pt idx="14">
                  <c:v>73</c:v>
                </c:pt>
                <c:pt idx="15">
                  <c:v>73</c:v>
                </c:pt>
                <c:pt idx="16">
                  <c:v>73</c:v>
                </c:pt>
                <c:pt idx="17">
                  <c:v>73</c:v>
                </c:pt>
                <c:pt idx="18">
                  <c:v>73</c:v>
                </c:pt>
                <c:pt idx="19">
                  <c:v>73</c:v>
                </c:pt>
                <c:pt idx="20">
                  <c:v>73</c:v>
                </c:pt>
                <c:pt idx="21">
                  <c:v>96</c:v>
                </c:pt>
                <c:pt idx="22">
                  <c:v>96</c:v>
                </c:pt>
                <c:pt idx="23">
                  <c:v>96</c:v>
                </c:pt>
                <c:pt idx="24">
                  <c:v>96</c:v>
                </c:pt>
                <c:pt idx="25">
                  <c:v>96</c:v>
                </c:pt>
                <c:pt idx="26">
                  <c:v>96</c:v>
                </c:pt>
                <c:pt idx="27">
                  <c:v>96</c:v>
                </c:pt>
                <c:pt idx="28">
                  <c:v>113</c:v>
                </c:pt>
                <c:pt idx="29">
                  <c:v>113</c:v>
                </c:pt>
                <c:pt idx="30">
                  <c:v>113</c:v>
                </c:pt>
                <c:pt idx="31">
                  <c:v>113</c:v>
                </c:pt>
                <c:pt idx="32">
                  <c:v>113</c:v>
                </c:pt>
                <c:pt idx="33">
                  <c:v>113</c:v>
                </c:pt>
                <c:pt idx="34">
                  <c:v>113</c:v>
                </c:pt>
                <c:pt idx="35">
                  <c:v>31</c:v>
                </c:pt>
                <c:pt idx="36">
                  <c:v>31</c:v>
                </c:pt>
                <c:pt idx="37">
                  <c:v>31</c:v>
                </c:pt>
                <c:pt idx="38">
                  <c:v>31</c:v>
                </c:pt>
                <c:pt idx="39">
                  <c:v>31</c:v>
                </c:pt>
                <c:pt idx="40">
                  <c:v>31</c:v>
                </c:pt>
                <c:pt idx="41">
                  <c:v>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CBD-0442-9851-A55882C686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1802720"/>
        <c:axId val="561804368"/>
      </c:scatterChart>
      <c:valAx>
        <c:axId val="561802720"/>
        <c:scaling>
          <c:orientation val="minMax"/>
          <c:min val="3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1804368"/>
        <c:crosses val="autoZero"/>
        <c:crossBetween val="midCat"/>
      </c:valAx>
      <c:valAx>
        <c:axId val="561804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180272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Power Anlysis for Determining How Many Replicate Samples to</a:t>
            </a:r>
            <a:r>
              <a:rPr lang="en-US" baseline="0"/>
              <a:t> Run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'Abductive Power Analysis'!$K$8</c:f>
              <c:strCache>
                <c:ptCount val="1"/>
                <c:pt idx="0">
                  <c:v>BCS Standard Deviation (s)</c:v>
                </c:pt>
              </c:strCache>
            </c:strRef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tx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Analysis'!$K$9:$K$22</c:f>
              <c:numCache>
                <c:formatCode>General</c:formatCode>
                <c:ptCount val="14"/>
                <c:pt idx="2" formatCode="0.00000">
                  <c:v>3.6061982458595768E-3</c:v>
                </c:pt>
                <c:pt idx="3" formatCode="0.00000">
                  <c:v>2.7260297106212043E-3</c:v>
                </c:pt>
                <c:pt idx="4" formatCode="0.00000">
                  <c:v>2.3608110290263542E-3</c:v>
                </c:pt>
                <c:pt idx="5" formatCode="0.00000">
                  <c:v>2.1551157928436111E-3</c:v>
                </c:pt>
                <c:pt idx="6" formatCode="0.00000">
                  <c:v>2.0216778427926715E-3</c:v>
                </c:pt>
                <c:pt idx="7" formatCode="0.00000">
                  <c:v>1.9275942120569409E-3</c:v>
                </c:pt>
                <c:pt idx="8" formatCode="0.00000">
                  <c:v>1.8574762777208863E-3</c:v>
                </c:pt>
                <c:pt idx="9" formatCode="0.00000">
                  <c:v>1.8030993120877049E-3</c:v>
                </c:pt>
                <c:pt idx="10" formatCode="0.00000">
                  <c:v>1.7596447625064559E-3</c:v>
                </c:pt>
                <c:pt idx="11" formatCode="0.00000">
                  <c:v>1.7240927292314057E-3</c:v>
                </c:pt>
                <c:pt idx="12" formatCode="0.00000">
                  <c:v>1.6944499662085129E-3</c:v>
                </c:pt>
                <c:pt idx="13" formatCode="0.00000">
                  <c:v>1.669345623933789E-3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CD5-584F-B2E2-56EC80DB40CA}"/>
            </c:ext>
          </c:extLst>
        </c:ser>
        <c:ser>
          <c:idx val="1"/>
          <c:order val="1"/>
          <c:tx>
            <c:strRef>
              <c:f>'Abductive Power Analysis'!$L$8</c:f>
              <c:strCache>
                <c:ptCount val="1"/>
                <c:pt idx="0">
                  <c:v>BCS Std. Error of Mean</c:v>
                </c:pt>
              </c:strCache>
            </c:strRef>
          </c:tx>
          <c:spPr>
            <a:ln w="34925" cap="rnd">
              <a:solidFill>
                <a:schemeClr val="tx1"/>
              </a:solidFill>
              <a:prstDash val="lgDash"/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25400">
                <a:solidFill>
                  <a:schemeClr val="tx1"/>
                </a:solidFill>
              </a:ln>
              <a:effectLst/>
            </c:spPr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Analysis'!$L$9:$L$22</c:f>
              <c:numCache>
                <c:formatCode>General</c:formatCode>
                <c:ptCount val="14"/>
                <c:pt idx="3" formatCode="0.00000">
                  <c:v>2.7260297106212043E-3</c:v>
                </c:pt>
                <c:pt idx="4" formatCode="0.00000">
                  <c:v>1.6693454877245262E-3</c:v>
                </c:pt>
                <c:pt idx="5" formatCode="0.00000">
                  <c:v>1.2442566831330727E-3</c:v>
                </c:pt>
                <c:pt idx="6" formatCode="0.00000">
                  <c:v>1.0108389213963358E-3</c:v>
                </c:pt>
                <c:pt idx="7" formatCode="0.00000">
                  <c:v>8.6204633823889294E-4</c:v>
                </c:pt>
                <c:pt idx="8" formatCode="0.00000">
                  <c:v>7.5831151495673156E-4</c:v>
                </c:pt>
                <c:pt idx="9" formatCode="0.00000">
                  <c:v>6.8150748127652951E-4</c:v>
                </c:pt>
                <c:pt idx="10" formatCode="0.00000">
                  <c:v>6.2212837202385335E-4</c:v>
                </c:pt>
                <c:pt idx="11" formatCode="0.00000">
                  <c:v>5.7469757641046861E-4</c:v>
                </c:pt>
                <c:pt idx="12" formatCode="0.00000">
                  <c:v>5.3583212744142458E-4</c:v>
                </c:pt>
                <c:pt idx="13" formatCode="0.00000">
                  <c:v>5.0332664363728248E-4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D5-584F-B2E2-56EC80DB40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460480"/>
        <c:axId val="1946198720"/>
      </c:scatterChart>
      <c:valAx>
        <c:axId val="1946460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Replicates or Relative Cost per Sample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198720"/>
        <c:crosses val="autoZero"/>
        <c:crossBetween val="midCat"/>
      </c:valAx>
      <c:valAx>
        <c:axId val="194619872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Units of Response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460480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40465916336731"/>
          <c:y val="2.4888875961944196E-2"/>
          <c:w val="0.8394908581342585"/>
          <c:h val="0.72433037727883409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'Abductive Power Analysis'!$K$7:$K$8</c:f>
              <c:strCache>
                <c:ptCount val="2"/>
                <c:pt idx="0">
                  <c:v>Centered Results</c:v>
                </c:pt>
                <c:pt idx="1">
                  <c:v>BCS Standard Deviation (s)</c:v>
                </c:pt>
              </c:strCache>
            </c:strRef>
          </c:tx>
          <c:spPr>
            <a:ln w="31750" cap="rnd">
              <a:solidFill>
                <a:srgbClr val="00B05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Analysis'!$K$9:$K$22</c:f>
              <c:numCache>
                <c:formatCode>General</c:formatCode>
                <c:ptCount val="14"/>
                <c:pt idx="2" formatCode="0.00000">
                  <c:v>3.6061982458595768E-3</c:v>
                </c:pt>
                <c:pt idx="3" formatCode="0.00000">
                  <c:v>2.7260297106212043E-3</c:v>
                </c:pt>
                <c:pt idx="4" formatCode="0.00000">
                  <c:v>2.3608110290263542E-3</c:v>
                </c:pt>
                <c:pt idx="5" formatCode="0.00000">
                  <c:v>2.1551157928436111E-3</c:v>
                </c:pt>
                <c:pt idx="6" formatCode="0.00000">
                  <c:v>2.0216778427926715E-3</c:v>
                </c:pt>
                <c:pt idx="7" formatCode="0.00000">
                  <c:v>1.9275942120569409E-3</c:v>
                </c:pt>
                <c:pt idx="8" formatCode="0.00000">
                  <c:v>1.8574762777208863E-3</c:v>
                </c:pt>
                <c:pt idx="9" formatCode="0.00000">
                  <c:v>1.8030993120877049E-3</c:v>
                </c:pt>
                <c:pt idx="10" formatCode="0.00000">
                  <c:v>1.7596447625064559E-3</c:v>
                </c:pt>
                <c:pt idx="11" formatCode="0.00000">
                  <c:v>1.7240927292314057E-3</c:v>
                </c:pt>
                <c:pt idx="12" formatCode="0.00000">
                  <c:v>1.6944499662085129E-3</c:v>
                </c:pt>
                <c:pt idx="13" formatCode="0.00000">
                  <c:v>1.669345623933789E-3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D2FF-C940-8462-AB2D70A79074}"/>
            </c:ext>
          </c:extLst>
        </c:ser>
        <c:ser>
          <c:idx val="1"/>
          <c:order val="1"/>
          <c:tx>
            <c:strRef>
              <c:f>'Abductive Power Analysis'!$L$7:$L$8</c:f>
              <c:strCache>
                <c:ptCount val="2"/>
                <c:pt idx="0">
                  <c:v>Centered Results</c:v>
                </c:pt>
                <c:pt idx="1">
                  <c:v>BCS Std. Error of Mean</c:v>
                </c:pt>
              </c:strCache>
            </c:strRef>
          </c:tx>
          <c:spPr>
            <a:ln w="317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Analysis'!$L$9:$L$22</c:f>
              <c:numCache>
                <c:formatCode>General</c:formatCode>
                <c:ptCount val="14"/>
                <c:pt idx="3" formatCode="0.00000">
                  <c:v>2.7260297106212043E-3</c:v>
                </c:pt>
                <c:pt idx="4" formatCode="0.00000">
                  <c:v>1.6693454877245262E-3</c:v>
                </c:pt>
                <c:pt idx="5" formatCode="0.00000">
                  <c:v>1.2442566831330727E-3</c:v>
                </c:pt>
                <c:pt idx="6" formatCode="0.00000">
                  <c:v>1.0108389213963358E-3</c:v>
                </c:pt>
                <c:pt idx="7" formatCode="0.00000">
                  <c:v>8.6204633823889294E-4</c:v>
                </c:pt>
                <c:pt idx="8" formatCode="0.00000">
                  <c:v>7.5831151495673156E-4</c:v>
                </c:pt>
                <c:pt idx="9" formatCode="0.00000">
                  <c:v>6.8150748127652951E-4</c:v>
                </c:pt>
                <c:pt idx="10" formatCode="0.00000">
                  <c:v>6.2212837202385335E-4</c:v>
                </c:pt>
                <c:pt idx="11" formatCode="0.00000">
                  <c:v>5.7469757641046861E-4</c:v>
                </c:pt>
                <c:pt idx="12" formatCode="0.00000">
                  <c:v>5.3583212744142458E-4</c:v>
                </c:pt>
                <c:pt idx="13" formatCode="0.00000">
                  <c:v>5.0332664363728248E-4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2FF-C940-8462-AB2D70A79074}"/>
            </c:ext>
          </c:extLst>
        </c:ser>
        <c:ser>
          <c:idx val="2"/>
          <c:order val="2"/>
          <c:tx>
            <c:strRef>
              <c:f>'Abductive Power Analysis'!$M$7:$M$8</c:f>
              <c:strCache>
                <c:ptCount val="2"/>
                <c:pt idx="0">
                  <c:v>Ends of Range Results</c:v>
                </c:pt>
                <c:pt idx="1">
                  <c:v>WCS SD (s)</c:v>
                </c:pt>
              </c:strCache>
            </c:strRef>
          </c:tx>
          <c:spPr>
            <a:ln w="34925" cap="rnd">
              <a:solidFill>
                <a:srgbClr val="0070C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Analysis'!$M$9:$M$22</c:f>
              <c:numCache>
                <c:formatCode>General</c:formatCode>
                <c:ptCount val="14"/>
                <c:pt idx="2" formatCode="0.00000">
                  <c:v>3.606201158855531E-3</c:v>
                </c:pt>
                <c:pt idx="3" formatCode="0.00000">
                  <c:v>2.7260335641513681E-3</c:v>
                </c:pt>
                <c:pt idx="4" formatCode="0.00000">
                  <c:v>2.3608154786985695E-3</c:v>
                </c:pt>
                <c:pt idx="5" formatCode="0.00000">
                  <c:v>2.1551206672143046E-3</c:v>
                </c:pt>
                <c:pt idx="6" formatCode="0.00000">
                  <c:v>2.0216830388884196E-3</c:v>
                </c:pt>
                <c:pt idx="7" formatCode="0.00000">
                  <c:v>1.9275996617673765E-3</c:v>
                </c:pt>
                <c:pt idx="8" formatCode="0.00000">
                  <c:v>1.857481933152009E-3</c:v>
                </c:pt>
                <c:pt idx="9" formatCode="0.00000">
                  <c:v>1.8031051380719427E-3</c:v>
                </c:pt>
                <c:pt idx="10" formatCode="0.00000">
                  <c:v>1.7596507323632965E-3</c:v>
                </c:pt>
                <c:pt idx="11" formatCode="0.00000">
                  <c:v>1.7240988221905616E-3</c:v>
                </c:pt>
                <c:pt idx="12" formatCode="0.00000">
                  <c:v>1.6944561657577088E-3</c:v>
                </c:pt>
                <c:pt idx="13" formatCode="0.00000">
                  <c:v>1.6693519167141411E-3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D2FF-C940-8462-AB2D70A79074}"/>
            </c:ext>
          </c:extLst>
        </c:ser>
        <c:ser>
          <c:idx val="3"/>
          <c:order val="3"/>
          <c:tx>
            <c:strRef>
              <c:f>'Abductive Power Analysis'!$N$7:$N$8</c:f>
              <c:strCache>
                <c:ptCount val="2"/>
                <c:pt idx="0">
                  <c:v>Ends of Range Results</c:v>
                </c:pt>
                <c:pt idx="1">
                  <c:v>WCS SEM</c:v>
                </c:pt>
              </c:strCache>
            </c:strRef>
          </c:tx>
          <c:spPr>
            <a:ln w="317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Analysis'!$J$9:$J$22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Analysis'!$N$9:$N$22</c:f>
              <c:numCache>
                <c:formatCode>General</c:formatCode>
                <c:ptCount val="14"/>
                <c:pt idx="3" formatCode="0.00000">
                  <c:v>2.7260335641513681E-3</c:v>
                </c:pt>
                <c:pt idx="4" formatCode="0.00000">
                  <c:v>1.6693486341179237E-3</c:v>
                </c:pt>
                <c:pt idx="5" formatCode="0.00000">
                  <c:v>1.2442594973523047E-3</c:v>
                </c:pt>
                <c:pt idx="6" formatCode="0.00000">
                  <c:v>1.0108415194442098E-3</c:v>
                </c:pt>
                <c:pt idx="7" formatCode="0.00000">
                  <c:v>8.6204877542349118E-4</c:v>
                </c:pt>
                <c:pt idx="8" formatCode="0.00000">
                  <c:v>7.5831382377681926E-4</c:v>
                </c:pt>
                <c:pt idx="9" formatCode="0.00000">
                  <c:v>6.8150968329159167E-4</c:v>
                </c:pt>
                <c:pt idx="10" formatCode="0.00000">
                  <c:v>6.2213048268698081E-4</c:v>
                </c:pt>
                <c:pt idx="11" formatCode="0.00000">
                  <c:v>5.7469960739685386E-4</c:v>
                </c:pt>
                <c:pt idx="12" formatCode="0.00000">
                  <c:v>5.3583408791101701E-4</c:v>
                </c:pt>
                <c:pt idx="13" formatCode="0.00000">
                  <c:v>5.0332854098194754E-4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D2FF-C940-8462-AB2D70A79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5778175"/>
        <c:axId val="475407407"/>
      </c:scatterChart>
      <c:valAx>
        <c:axId val="475778175"/>
        <c:scaling>
          <c:orientation val="minMax"/>
          <c:max val="12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Replicates per Test Sample, or Relative Cost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1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407407"/>
        <c:crosses val="autoZero"/>
        <c:crossBetween val="midCat"/>
        <c:majorUnit val="1"/>
      </c:valAx>
      <c:valAx>
        <c:axId val="475407407"/>
        <c:scaling>
          <c:orientation val="minMax"/>
          <c:max val="4.000000000000001E-3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Units of Response Variable (yi)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778175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 sz="2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Power Anlysis for Determining How Many Replicate Samples to</a:t>
            </a:r>
            <a:r>
              <a:rPr lang="en-US" baseline="0"/>
              <a:t> Run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'Abductive Power Analysis (2)'!$K$8</c:f>
              <c:strCache>
                <c:ptCount val="1"/>
                <c:pt idx="0">
                  <c:v>BCS Standard Deviation (s)</c:v>
                </c:pt>
              </c:strCache>
            </c:strRef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tx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(2)'!$K$9:$K$22</c:f>
              <c:numCache>
                <c:formatCode>General</c:formatCode>
                <c:ptCount val="14"/>
                <c:pt idx="2" formatCode="0.00000">
                  <c:v>4.7216217691092065E-3</c:v>
                </c:pt>
                <c:pt idx="3" formatCode="0.00000">
                  <c:v>3.338690839239781E-3</c:v>
                </c:pt>
                <c:pt idx="4" formatCode="0.00000">
                  <c:v>2.7260297106212043E-3</c:v>
                </c:pt>
                <c:pt idx="5" formatCode="0.00000">
                  <c:v>2.3608110290263542E-3</c:v>
                </c:pt>
                <c:pt idx="6" formatCode="0.00000">
                  <c:v>2.1115736202468147E-3</c:v>
                </c:pt>
                <c:pt idx="7" formatCode="0.00000">
                  <c:v>1.9275942120569409E-3</c:v>
                </c:pt>
                <c:pt idx="8" formatCode="0.00000">
                  <c:v>1.7846055021310061E-3</c:v>
                </c:pt>
                <c:pt idx="9" formatCode="0.00000">
                  <c:v>1.669345623933789E-3</c:v>
                </c:pt>
                <c:pt idx="10" formatCode="0.00000">
                  <c:v>1.5738741798750568E-3</c:v>
                </c:pt>
                <c:pt idx="11" formatCode="0.00000">
                  <c:v>1.4931081781377313E-3</c:v>
                </c:pt>
                <c:pt idx="12" formatCode="0.00000">
                  <c:v>1.4236228185908802E-3</c:v>
                </c:pt>
                <c:pt idx="13" formatCode="0.00000">
                  <c:v>1.3630151055429886E-3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323-2542-A4E3-6F0EA5A9EF6F}"/>
            </c:ext>
          </c:extLst>
        </c:ser>
        <c:ser>
          <c:idx val="1"/>
          <c:order val="1"/>
          <c:tx>
            <c:strRef>
              <c:f>'Abductive Power Analysis (2)'!$L$8</c:f>
              <c:strCache>
                <c:ptCount val="1"/>
                <c:pt idx="0">
                  <c:v>BCS Std. Error of Mean</c:v>
                </c:pt>
              </c:strCache>
            </c:strRef>
          </c:tx>
          <c:spPr>
            <a:ln w="34925" cap="rnd">
              <a:solidFill>
                <a:schemeClr val="tx1"/>
              </a:solidFill>
              <a:prstDash val="lgDash"/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25400">
                <a:solidFill>
                  <a:schemeClr val="tx1"/>
                </a:solidFill>
              </a:ln>
              <a:effectLst/>
            </c:spPr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(2)'!$L$9:$L$22</c:f>
              <c:numCache>
                <c:formatCode>General</c:formatCode>
                <c:ptCount val="14"/>
                <c:pt idx="3" formatCode="0.00000">
                  <c:v>3.338690839239781E-3</c:v>
                </c:pt>
                <c:pt idx="4" formatCode="0.00000">
                  <c:v>1.9275940940962552E-3</c:v>
                </c:pt>
                <c:pt idx="5" formatCode="0.00000">
                  <c:v>1.3630148831142031E-3</c:v>
                </c:pt>
                <c:pt idx="6" formatCode="0.00000">
                  <c:v>1.0557868101234073E-3</c:v>
                </c:pt>
                <c:pt idx="7" formatCode="0.00000">
                  <c:v>8.6204633823889294E-4</c:v>
                </c:pt>
                <c:pt idx="8" formatCode="0.00000">
                  <c:v>7.2856214539738715E-4</c:v>
                </c:pt>
                <c:pt idx="9" formatCode="0.00000">
                  <c:v>6.3095333902039418E-4</c:v>
                </c:pt>
                <c:pt idx="10" formatCode="0.00000">
                  <c:v>5.5644855266203427E-4</c:v>
                </c:pt>
                <c:pt idx="11" formatCode="0.00000">
                  <c:v>4.9770272604591039E-4</c:v>
                </c:pt>
                <c:pt idx="12" formatCode="0.00000">
                  <c:v>4.5018906357358816E-4</c:v>
                </c:pt>
                <c:pt idx="13" formatCode="0.00000">
                  <c:v>4.1096451715206888E-4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323-2542-A4E3-6F0EA5A9EF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460480"/>
        <c:axId val="1946198720"/>
      </c:scatterChart>
      <c:valAx>
        <c:axId val="1946460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Replicates or Relative Cost per Sample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198720"/>
        <c:crosses val="autoZero"/>
        <c:crossBetween val="midCat"/>
      </c:valAx>
      <c:valAx>
        <c:axId val="194619872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Units of Response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460480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46303957767992"/>
          <c:y val="2.4888875961944196E-2"/>
          <c:w val="0.840432477719946"/>
          <c:h val="0.72433037727883409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'Abductive Power Analysis (2)'!$K$7:$K$8</c:f>
              <c:strCache>
                <c:ptCount val="2"/>
                <c:pt idx="0">
                  <c:v>Centered Results</c:v>
                </c:pt>
                <c:pt idx="1">
                  <c:v>BCS Standard Deviation (s)</c:v>
                </c:pt>
              </c:strCache>
            </c:strRef>
          </c:tx>
          <c:spPr>
            <a:ln w="31750" cap="rnd">
              <a:solidFill>
                <a:srgbClr val="00B05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(2)'!$K$9:$K$22</c:f>
              <c:numCache>
                <c:formatCode>General</c:formatCode>
                <c:ptCount val="14"/>
                <c:pt idx="2" formatCode="0.00000">
                  <c:v>4.7216217691092065E-3</c:v>
                </c:pt>
                <c:pt idx="3" formatCode="0.00000">
                  <c:v>3.338690839239781E-3</c:v>
                </c:pt>
                <c:pt idx="4" formatCode="0.00000">
                  <c:v>2.7260297106212043E-3</c:v>
                </c:pt>
                <c:pt idx="5" formatCode="0.00000">
                  <c:v>2.3608110290263542E-3</c:v>
                </c:pt>
                <c:pt idx="6" formatCode="0.00000">
                  <c:v>2.1115736202468147E-3</c:v>
                </c:pt>
                <c:pt idx="7" formatCode="0.00000">
                  <c:v>1.9275942120569409E-3</c:v>
                </c:pt>
                <c:pt idx="8" formatCode="0.00000">
                  <c:v>1.7846055021310061E-3</c:v>
                </c:pt>
                <c:pt idx="9" formatCode="0.00000">
                  <c:v>1.669345623933789E-3</c:v>
                </c:pt>
                <c:pt idx="10" formatCode="0.00000">
                  <c:v>1.5738741798750568E-3</c:v>
                </c:pt>
                <c:pt idx="11" formatCode="0.00000">
                  <c:v>1.4931081781377313E-3</c:v>
                </c:pt>
                <c:pt idx="12" formatCode="0.00000">
                  <c:v>1.4236228185908802E-3</c:v>
                </c:pt>
                <c:pt idx="13" formatCode="0.00000">
                  <c:v>1.3630151055429886E-3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C86-EB4B-8D1F-4F913A37EDF3}"/>
            </c:ext>
          </c:extLst>
        </c:ser>
        <c:ser>
          <c:idx val="1"/>
          <c:order val="1"/>
          <c:tx>
            <c:strRef>
              <c:f>'Abductive Power Analysis (2)'!$L$7:$L$8</c:f>
              <c:strCache>
                <c:ptCount val="2"/>
                <c:pt idx="0">
                  <c:v>Centered Results</c:v>
                </c:pt>
                <c:pt idx="1">
                  <c:v>BCS Std. Error of Mean</c:v>
                </c:pt>
              </c:strCache>
            </c:strRef>
          </c:tx>
          <c:spPr>
            <a:ln w="317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(2)'!$L$9:$L$22</c:f>
              <c:numCache>
                <c:formatCode>General</c:formatCode>
                <c:ptCount val="14"/>
                <c:pt idx="3" formatCode="0.00000">
                  <c:v>3.338690839239781E-3</c:v>
                </c:pt>
                <c:pt idx="4" formatCode="0.00000">
                  <c:v>1.9275940940962552E-3</c:v>
                </c:pt>
                <c:pt idx="5" formatCode="0.00000">
                  <c:v>1.3630148831142031E-3</c:v>
                </c:pt>
                <c:pt idx="6" formatCode="0.00000">
                  <c:v>1.0557868101234073E-3</c:v>
                </c:pt>
                <c:pt idx="7" formatCode="0.00000">
                  <c:v>8.6204633823889294E-4</c:v>
                </c:pt>
                <c:pt idx="8" formatCode="0.00000">
                  <c:v>7.2856214539738715E-4</c:v>
                </c:pt>
                <c:pt idx="9" formatCode="0.00000">
                  <c:v>6.3095333902039418E-4</c:v>
                </c:pt>
                <c:pt idx="10" formatCode="0.00000">
                  <c:v>5.5644855266203427E-4</c:v>
                </c:pt>
                <c:pt idx="11" formatCode="0.00000">
                  <c:v>4.9770272604591039E-4</c:v>
                </c:pt>
                <c:pt idx="12" formatCode="0.00000">
                  <c:v>4.5018906357358816E-4</c:v>
                </c:pt>
                <c:pt idx="13" formatCode="0.00000">
                  <c:v>4.1096451715206888E-4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C86-EB4B-8D1F-4F913A37EDF3}"/>
            </c:ext>
          </c:extLst>
        </c:ser>
        <c:ser>
          <c:idx val="2"/>
          <c:order val="2"/>
          <c:tx>
            <c:strRef>
              <c:f>'Abductive Power Analysis (2)'!$M$7:$M$8</c:f>
              <c:strCache>
                <c:ptCount val="2"/>
                <c:pt idx="0">
                  <c:v>Ends of Range Results</c:v>
                </c:pt>
                <c:pt idx="1">
                  <c:v>WCS SD (s)</c:v>
                </c:pt>
              </c:strCache>
            </c:strRef>
          </c:tx>
          <c:spPr>
            <a:ln w="34925" cap="rnd">
              <a:solidFill>
                <a:srgbClr val="0070C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(2)'!$M$9:$M$22</c:f>
              <c:numCache>
                <c:formatCode>General</c:formatCode>
                <c:ptCount val="14"/>
                <c:pt idx="2" formatCode="0.00000">
                  <c:v>4.7216239939470231E-3</c:v>
                </c:pt>
                <c:pt idx="3" formatCode="0.00000">
                  <c:v>3.3386939856347901E-3</c:v>
                </c:pt>
                <c:pt idx="4" formatCode="0.00000">
                  <c:v>2.7260335641513681E-3</c:v>
                </c:pt>
                <c:pt idx="5" formatCode="0.00000">
                  <c:v>2.3608154786985695E-3</c:v>
                </c:pt>
                <c:pt idx="6" formatCode="0.00000">
                  <c:v>2.1115785951303172E-3</c:v>
                </c:pt>
                <c:pt idx="7" formatCode="0.00000">
                  <c:v>1.9275996617673765E-3</c:v>
                </c:pt>
                <c:pt idx="8" formatCode="0.00000">
                  <c:v>1.7846113884895348E-3</c:v>
                </c:pt>
                <c:pt idx="9" formatCode="0.00000">
                  <c:v>1.6693519167141411E-3</c:v>
                </c:pt>
                <c:pt idx="10" formatCode="0.00000">
                  <c:v>1.5738808543748373E-3</c:v>
                </c:pt>
                <c:pt idx="11" formatCode="0.00000">
                  <c:v>1.4931152136764465E-3</c:v>
                </c:pt>
                <c:pt idx="12" formatCode="0.00000">
                  <c:v>1.4236301975242473E-3</c:v>
                </c:pt>
                <c:pt idx="13" formatCode="0.00000">
                  <c:v>1.3630228125855598E-3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EC86-EB4B-8D1F-4F913A37EDF3}"/>
            </c:ext>
          </c:extLst>
        </c:ser>
        <c:ser>
          <c:idx val="3"/>
          <c:order val="3"/>
          <c:tx>
            <c:strRef>
              <c:f>'Abductive Power Analysis (2)'!$N$7:$N$8</c:f>
              <c:strCache>
                <c:ptCount val="2"/>
                <c:pt idx="0">
                  <c:v>Ends of Range Results</c:v>
                </c:pt>
                <c:pt idx="1">
                  <c:v>WCS SEM</c:v>
                </c:pt>
              </c:strCache>
            </c:strRef>
          </c:tx>
          <c:spPr>
            <a:ln w="317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Analysis (2)'!$J$9:$J$22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Analysis (2)'!$N$9:$N$22</c:f>
              <c:numCache>
                <c:formatCode>General</c:formatCode>
                <c:ptCount val="14"/>
                <c:pt idx="3" formatCode="0.00000">
                  <c:v>3.3386939856347901E-3</c:v>
                </c:pt>
                <c:pt idx="4" formatCode="0.00000">
                  <c:v>1.9275968189535655E-3</c:v>
                </c:pt>
                <c:pt idx="5" formatCode="0.00000">
                  <c:v>1.3630174521336545E-3</c:v>
                </c:pt>
                <c:pt idx="6" formatCode="0.00000">
                  <c:v>1.0557892975651586E-3</c:v>
                </c:pt>
                <c:pt idx="7" formatCode="0.00000">
                  <c:v>8.6204877542349118E-4</c:v>
                </c:pt>
                <c:pt idx="8" formatCode="0.00000">
                  <c:v>7.2856454849319359E-4</c:v>
                </c:pt>
                <c:pt idx="9" formatCode="0.00000">
                  <c:v>6.3095571746780369E-4</c:v>
                </c:pt>
                <c:pt idx="10" formatCode="0.00000">
                  <c:v>5.5645091245406229E-4</c:v>
                </c:pt>
                <c:pt idx="11" formatCode="0.00000">
                  <c:v>4.977050712254822E-4</c:v>
                </c:pt>
                <c:pt idx="12" formatCode="0.00000">
                  <c:v>4.5019139699720243E-4</c:v>
                </c:pt>
                <c:pt idx="13" formatCode="0.00000">
                  <c:v>4.1096684091283727E-4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EC86-EB4B-8D1F-4F913A37ED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5778175"/>
        <c:axId val="475407407"/>
      </c:scatterChart>
      <c:valAx>
        <c:axId val="475778175"/>
        <c:scaling>
          <c:orientation val="minMax"/>
          <c:max val="12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Replicates per Test Sample, or Relative Cost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1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407407"/>
        <c:crosses val="autoZero"/>
        <c:crossBetween val="midCat"/>
        <c:majorUnit val="1"/>
      </c:valAx>
      <c:valAx>
        <c:axId val="475407407"/>
        <c:scaling>
          <c:orientation val="minMax"/>
          <c:max val="4.2000000000000006E-3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Units of Response Variable (yi)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5778175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 sz="2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Power Anlysis for Determining How Many Replicate Samples to</a:t>
            </a:r>
            <a:r>
              <a:rPr lang="en-US" baseline="0"/>
              <a:t> Run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'Abductive Power (Costs)'!$K$8</c:f>
              <c:strCache>
                <c:ptCount val="1"/>
                <c:pt idx="0">
                  <c:v>BCS Standard Deviation (s)</c:v>
                </c:pt>
              </c:strCache>
            </c:strRef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tx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'Abductive Power (Costs)'!$J$9:$J$22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(Costs)'!$K$9:$K$22</c:f>
              <c:numCache>
                <c:formatCode>General</c:formatCode>
                <c:ptCount val="14"/>
                <c:pt idx="2" formatCode="0.0000">
                  <c:v>1.499671430387043E-3</c:v>
                </c:pt>
                <c:pt idx="3" formatCode="0.0000">
                  <c:v>1.0604278596096574E-3</c:v>
                </c:pt>
                <c:pt idx="4" formatCode="0.0000">
                  <c:v>8.6583573935363292E-4</c:v>
                </c:pt>
                <c:pt idx="5" formatCode="0.0000">
                  <c:v>7.4983576108033072E-4</c:v>
                </c:pt>
                <c:pt idx="6" formatCode="0.0000">
                  <c:v>6.7067350717516688E-4</c:v>
                </c:pt>
                <c:pt idx="7" formatCode="0.0000">
                  <c:v>6.1223836015704316E-4</c:v>
                </c:pt>
                <c:pt idx="8" formatCode="0.0000">
                  <c:v>5.6682259124756515E-4</c:v>
                </c:pt>
                <c:pt idx="9" formatCode="0.0000">
                  <c:v>5.3021399469857316E-4</c:v>
                </c:pt>
                <c:pt idx="10" formatCode="0.0000">
                  <c:v>4.998905583722264E-4</c:v>
                </c:pt>
                <c:pt idx="11" formatCode="0.0000">
                  <c:v>4.7423783325466396E-4</c:v>
                </c:pt>
                <c:pt idx="12" formatCode="0.0000">
                  <c:v>4.5216804163680552E-4</c:v>
                </c:pt>
                <c:pt idx="13" formatCode="0.0000">
                  <c:v>4.3291794915509307E-4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B653-6048-9607-11E1DDC0E5E0}"/>
            </c:ext>
          </c:extLst>
        </c:ser>
        <c:ser>
          <c:idx val="1"/>
          <c:order val="1"/>
          <c:tx>
            <c:strRef>
              <c:f>'Abductive Power (Costs)'!$L$8</c:f>
              <c:strCache>
                <c:ptCount val="1"/>
                <c:pt idx="0">
                  <c:v>BCS Std. Error of Mean</c:v>
                </c:pt>
              </c:strCache>
            </c:strRef>
          </c:tx>
          <c:spPr>
            <a:ln w="34925" cap="rnd">
              <a:solidFill>
                <a:schemeClr val="tx1"/>
              </a:solidFill>
              <a:prstDash val="lgDash"/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25400">
                <a:solidFill>
                  <a:schemeClr val="tx1"/>
                </a:solidFill>
              </a:ln>
              <a:effectLst/>
            </c:spPr>
          </c:marker>
          <c:xVal>
            <c:numRef>
              <c:f>'Abductive Power (Costs)'!$J$9:$J$22</c:f>
              <c:numCache>
                <c:formatCode>General</c:formatCode>
                <c:ptCount val="14"/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</c:numCache>
            </c:numRef>
          </c:xVal>
          <c:yVal>
            <c:numRef>
              <c:f>'Abductive Power (Costs)'!$L$9:$L$22</c:f>
              <c:numCache>
                <c:formatCode>General</c:formatCode>
                <c:ptCount val="14"/>
                <c:pt idx="3" formatCode="0.0000">
                  <c:v>1.0604278596096574E-3</c:v>
                </c:pt>
                <c:pt idx="4" formatCode="0.0000">
                  <c:v>6.1223832269062181E-4</c:v>
                </c:pt>
                <c:pt idx="5" formatCode="0.0000">
                  <c:v>4.3291787850773688E-4</c:v>
                </c:pt>
                <c:pt idx="6" formatCode="0.0000">
                  <c:v>3.3533675358758344E-4</c:v>
                </c:pt>
                <c:pt idx="7" formatCode="0.0000">
                  <c:v>2.7380131834882945E-4</c:v>
                </c:pt>
                <c:pt idx="8" formatCode="0.0000">
                  <c:v>2.3140435387311548E-4</c:v>
                </c:pt>
                <c:pt idx="9" formatCode="0.0000">
                  <c:v>2.004020530883634E-4</c:v>
                </c:pt>
                <c:pt idx="10" formatCode="0.0000">
                  <c:v>1.7673800183806547E-4</c:v>
                </c:pt>
                <c:pt idx="11" formatCode="0.0000">
                  <c:v>1.5807927775155465E-4</c:v>
                </c:pt>
                <c:pt idx="12" formatCode="0.0000">
                  <c:v>1.4298808967101555E-4</c:v>
                </c:pt>
                <c:pt idx="13" formatCode="0.0000">
                  <c:v>1.3052967294160001E-4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653-6048-9607-11E1DDC0E5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460480"/>
        <c:axId val="1946198720"/>
      </c:scatterChart>
      <c:valAx>
        <c:axId val="1946460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Replicates or Relative Cost per Sample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198720"/>
        <c:crosses val="autoZero"/>
        <c:crossBetween val="midCat"/>
      </c:valAx>
      <c:valAx>
        <c:axId val="194619872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Units of Response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6460480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 b="1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02475842402241"/>
          <c:y val="2.5089192906619422E-2"/>
          <c:w val="0.76972830272079817"/>
          <c:h val="0.704358125253755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'Abductive Power (Costs)'!$V$27</c:f>
              <c:strCache>
                <c:ptCount val="1"/>
                <c:pt idx="0">
                  <c:v>BCS SEM (3)</c:v>
                </c:pt>
              </c:strCache>
            </c:strRef>
          </c:tx>
          <c:spPr>
            <a:ln w="317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(Costs)'!$V$28:$V$60</c:f>
              <c:numCache>
                <c:formatCode>0.00000</c:formatCode>
                <c:ptCount val="33"/>
                <c:pt idx="0">
                  <c:v>3.3642785355590954E-3</c:v>
                </c:pt>
                <c:pt idx="1">
                  <c:v>1.9425789870553092E-3</c:v>
                </c:pt>
                <c:pt idx="2">
                  <c:v>1.3737605723505423E-3</c:v>
                </c:pt>
                <c:pt idx="3">
                  <c:v>1.064226383759216E-3</c:v>
                </c:pt>
                <c:pt idx="4">
                  <c:v>8.690319233459349E-4</c:v>
                </c:pt>
                <c:pt idx="5">
                  <c:v>7.3454607152139719E-4</c:v>
                </c:pt>
                <c:pt idx="6">
                  <c:v>6.3620487078121278E-4</c:v>
                </c:pt>
                <c:pt idx="7">
                  <c:v>5.6114107829452573E-4</c:v>
                </c:pt>
                <c:pt idx="8">
                  <c:v>5.0195450101481415E-4</c:v>
                </c:pt>
                <c:pt idx="9">
                  <c:v>4.5408436835278729E-4</c:v>
                </c:pt>
                <c:pt idx="10">
                  <c:v>4.1456554559164498E-4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B9FA-D941-B33C-5A37F3FA90D7}"/>
            </c:ext>
          </c:extLst>
        </c:ser>
        <c:ser>
          <c:idx val="1"/>
          <c:order val="1"/>
          <c:tx>
            <c:strRef>
              <c:f>'Abductive Power (Costs)'!$W$27</c:f>
              <c:strCache>
                <c:ptCount val="1"/>
                <c:pt idx="0">
                  <c:v>WCS SEM (3)</c:v>
                </c:pt>
              </c:strCache>
            </c:strRef>
          </c:tx>
          <c:spPr>
            <a:ln w="31750" cap="rnd">
              <a:solidFill>
                <a:srgbClr val="0070C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(Costs)'!$W$28:$W$60</c:f>
              <c:numCache>
                <c:formatCode>0.00000</c:formatCode>
                <c:ptCount val="33"/>
                <c:pt idx="0">
                  <c:v>3.9135839065236929E-3</c:v>
                </c:pt>
                <c:pt idx="1">
                  <c:v>2.4026022528162308E-3</c:v>
                </c:pt>
                <c:pt idx="2">
                  <c:v>1.7943822761619353E-3</c:v>
                </c:pt>
                <c:pt idx="3">
                  <c:v>1.4601438381315784E-3</c:v>
                </c:pt>
                <c:pt idx="4">
                  <c:v>1.2469042743971381E-3</c:v>
                </c:pt>
                <c:pt idx="5">
                  <c:v>1.0981132694841259E-3</c:v>
                </c:pt>
                <c:pt idx="6">
                  <c:v>9.8785954697284571E-4</c:v>
                </c:pt>
                <c:pt idx="7">
                  <c:v>9.0255217346242231E-4</c:v>
                </c:pt>
                <c:pt idx="8">
                  <c:v>8.3435895674988938E-4</c:v>
                </c:pt>
                <c:pt idx="9">
                  <c:v>7.7844043217198649E-4</c:v>
                </c:pt>
                <c:pt idx="10">
                  <c:v>7.3164071138318823E-4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B9FA-D941-B33C-5A37F3FA90D7}"/>
            </c:ext>
          </c:extLst>
        </c:ser>
        <c:ser>
          <c:idx val="2"/>
          <c:order val="2"/>
          <c:tx>
            <c:strRef>
              <c:f>'Abductive Power (Costs)'!$X$27</c:f>
              <c:strCache>
                <c:ptCount val="1"/>
                <c:pt idx="0">
                  <c:v>BCS SEM (10)</c:v>
                </c:pt>
              </c:strCache>
            </c:strRef>
          </c:tx>
          <c:spPr>
            <a:ln w="3175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(Costs)'!$X$28:$X$60</c:f>
              <c:numCache>
                <c:formatCode>General</c:formatCode>
                <c:ptCount val="33"/>
                <c:pt idx="11">
                  <c:v>1.8395808741234463E-3</c:v>
                </c:pt>
                <c:pt idx="12">
                  <c:v>1.0621983623799968E-3</c:v>
                </c:pt>
                <c:pt idx="13">
                  <c:v>7.5116957404389271E-4</c:v>
                </c:pt>
                <c:pt idx="14">
                  <c:v>5.8191688964173878E-4</c:v>
                </c:pt>
                <c:pt idx="15">
                  <c:v>4.7518494330738307E-4</c:v>
                </c:pt>
                <c:pt idx="16">
                  <c:v>4.016483445264782E-4</c:v>
                </c:pt>
                <c:pt idx="17">
                  <c:v>3.4787556973751046E-4</c:v>
                </c:pt>
                <c:pt idx="18">
                  <c:v>3.0683083591474065E-4</c:v>
                </c:pt>
                <c:pt idx="19">
                  <c:v>2.7446773208199195E-4</c:v>
                </c:pt>
                <c:pt idx="20">
                  <c:v>2.4829243786778023E-4</c:v>
                </c:pt>
                <c:pt idx="21">
                  <c:v>2.2668362345158911E-4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B9FA-D941-B33C-5A37F3FA90D7}"/>
            </c:ext>
          </c:extLst>
        </c:ser>
        <c:ser>
          <c:idx val="3"/>
          <c:order val="3"/>
          <c:tx>
            <c:strRef>
              <c:f>'Abductive Power (Costs)'!$Y$27</c:f>
              <c:strCache>
                <c:ptCount val="1"/>
                <c:pt idx="0">
                  <c:v>WCS SEM (10)</c:v>
                </c:pt>
              </c:strCache>
            </c:strRef>
          </c:tx>
          <c:spPr>
            <a:ln w="31750" cap="rnd">
              <a:solidFill>
                <a:srgbClr val="FF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(Costs)'!$Y$28:$Y$60</c:f>
              <c:numCache>
                <c:formatCode>General</c:formatCode>
                <c:ptCount val="33"/>
                <c:pt idx="11">
                  <c:v>2.1399399685917728E-3</c:v>
                </c:pt>
                <c:pt idx="12">
                  <c:v>1.3137381776482837E-3</c:v>
                </c:pt>
                <c:pt idx="13">
                  <c:v>9.8116469287672331E-4</c:v>
                </c:pt>
                <c:pt idx="14">
                  <c:v>7.9840377355963154E-4</c:v>
                </c:pt>
                <c:pt idx="15">
                  <c:v>6.8180480028611986E-4</c:v>
                </c:pt>
                <c:pt idx="16">
                  <c:v>6.0044617198393093E-4</c:v>
                </c:pt>
                <c:pt idx="17">
                  <c:v>5.4015965376347729E-4</c:v>
                </c:pt>
                <c:pt idx="18">
                  <c:v>4.9351375002132456E-4</c:v>
                </c:pt>
                <c:pt idx="19">
                  <c:v>4.5622583349378185E-4</c:v>
                </c:pt>
                <c:pt idx="20">
                  <c:v>4.2564969443886953E-4</c:v>
                </c:pt>
                <c:pt idx="21">
                  <c:v>4.0005969932775318E-4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B9FA-D941-B33C-5A37F3FA90D7}"/>
            </c:ext>
          </c:extLst>
        </c:ser>
        <c:ser>
          <c:idx val="4"/>
          <c:order val="4"/>
          <c:tx>
            <c:strRef>
              <c:f>'Abductive Power (Costs)'!$Z$27</c:f>
              <c:strCache>
                <c:ptCount val="1"/>
                <c:pt idx="0">
                  <c:v>BCS SEM (30)</c:v>
                </c:pt>
              </c:strCache>
            </c:strRef>
          </c:tx>
          <c:spPr>
            <a:ln w="317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(Costs)'!$Z$28:$Z$60</c:f>
              <c:numCache>
                <c:formatCode>General</c:formatCode>
                <c:ptCount val="33"/>
                <c:pt idx="22">
                  <c:v>1.0606592427378429E-3</c:v>
                </c:pt>
                <c:pt idx="23">
                  <c:v>6.124386954263043E-4</c:v>
                </c:pt>
                <c:pt idx="24">
                  <c:v>4.3310678143071283E-4</c:v>
                </c:pt>
                <c:pt idx="25">
                  <c:v>3.3551964808172321E-4</c:v>
                </c:pt>
                <c:pt idx="26">
                  <c:v>2.7398050785290557E-4</c:v>
                </c:pt>
                <c:pt idx="27">
                  <c:v>2.3158102747472618E-4</c:v>
                </c:pt>
                <c:pt idx="28">
                  <c:v>2.0057690507387985E-4</c:v>
                </c:pt>
                <c:pt idx="29">
                  <c:v>1.7691147295985046E-4</c:v>
                </c:pt>
                <c:pt idx="30">
                  <c:v>1.5825166534457193E-4</c:v>
                </c:pt>
                <c:pt idx="31">
                  <c:v>1.4315960381565705E-4</c:v>
                </c:pt>
                <c:pt idx="32">
                  <c:v>1.3070046757569101E-4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B9FA-D941-B33C-5A37F3FA90D7}"/>
            </c:ext>
          </c:extLst>
        </c:ser>
        <c:ser>
          <c:idx val="5"/>
          <c:order val="5"/>
          <c:tx>
            <c:strRef>
              <c:f>'Abductive Power (Costs)'!$AA$27</c:f>
              <c:strCache>
                <c:ptCount val="1"/>
                <c:pt idx="0">
                  <c:v>WCS SEM (30)</c:v>
                </c:pt>
              </c:strCache>
            </c:strRef>
          </c:tx>
          <c:spPr>
            <a:ln w="31750" cap="rnd">
              <a:solidFill>
                <a:srgbClr val="00B05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'Abductive Power (Costs)'!$U$28:$U$60</c:f>
              <c:numCache>
                <c:formatCode>0</c:formatCode>
                <c:ptCount val="33"/>
                <c:pt idx="0">
                  <c:v>238</c:v>
                </c:pt>
                <c:pt idx="1">
                  <c:v>357</c:v>
                </c:pt>
                <c:pt idx="2">
                  <c:v>476</c:v>
                </c:pt>
                <c:pt idx="3">
                  <c:v>595</c:v>
                </c:pt>
                <c:pt idx="4">
                  <c:v>714</c:v>
                </c:pt>
                <c:pt idx="5">
                  <c:v>833</c:v>
                </c:pt>
                <c:pt idx="6">
                  <c:v>952</c:v>
                </c:pt>
                <c:pt idx="7">
                  <c:v>1071</c:v>
                </c:pt>
                <c:pt idx="8">
                  <c:v>1190</c:v>
                </c:pt>
                <c:pt idx="9">
                  <c:v>1309</c:v>
                </c:pt>
                <c:pt idx="10">
                  <c:v>1428</c:v>
                </c:pt>
                <c:pt idx="11" formatCode="General">
                  <c:v>630</c:v>
                </c:pt>
                <c:pt idx="12" formatCode="General">
                  <c:v>945</c:v>
                </c:pt>
                <c:pt idx="13" formatCode="General">
                  <c:v>1260</c:v>
                </c:pt>
                <c:pt idx="14" formatCode="General">
                  <c:v>1575</c:v>
                </c:pt>
                <c:pt idx="15" formatCode="General">
                  <c:v>1890</c:v>
                </c:pt>
                <c:pt idx="16" formatCode="General">
                  <c:v>2205</c:v>
                </c:pt>
                <c:pt idx="17" formatCode="General">
                  <c:v>2520</c:v>
                </c:pt>
                <c:pt idx="18" formatCode="General">
                  <c:v>2835</c:v>
                </c:pt>
                <c:pt idx="19" formatCode="General">
                  <c:v>3150</c:v>
                </c:pt>
                <c:pt idx="20" formatCode="General">
                  <c:v>3465</c:v>
                </c:pt>
                <c:pt idx="21" formatCode="General">
                  <c:v>3780</c:v>
                </c:pt>
                <c:pt idx="22" formatCode="General">
                  <c:v>1750</c:v>
                </c:pt>
                <c:pt idx="23" formatCode="General">
                  <c:v>2625</c:v>
                </c:pt>
                <c:pt idx="24" formatCode="General">
                  <c:v>3500</c:v>
                </c:pt>
                <c:pt idx="25" formatCode="General">
                  <c:v>4375</c:v>
                </c:pt>
                <c:pt idx="26" formatCode="General">
                  <c:v>5250</c:v>
                </c:pt>
                <c:pt idx="27" formatCode="General">
                  <c:v>6125</c:v>
                </c:pt>
                <c:pt idx="28" formatCode="General">
                  <c:v>7000</c:v>
                </c:pt>
                <c:pt idx="29" formatCode="General">
                  <c:v>7875</c:v>
                </c:pt>
                <c:pt idx="30" formatCode="General">
                  <c:v>8750</c:v>
                </c:pt>
                <c:pt idx="31" formatCode="General">
                  <c:v>9625</c:v>
                </c:pt>
                <c:pt idx="32" formatCode="General">
                  <c:v>10500</c:v>
                </c:pt>
              </c:numCache>
            </c:numRef>
          </c:xVal>
          <c:yVal>
            <c:numRef>
              <c:f>'Abductive Power (Costs)'!$AA$28:$AA$60</c:f>
              <c:numCache>
                <c:formatCode>General</c:formatCode>
                <c:ptCount val="33"/>
                <c:pt idx="22">
                  <c:v>1.2338392611700312E-3</c:v>
                </c:pt>
                <c:pt idx="23">
                  <c:v>7.5747066098639788E-4</c:v>
                </c:pt>
                <c:pt idx="24">
                  <c:v>5.6571657967666915E-4</c:v>
                </c:pt>
                <c:pt idx="25">
                  <c:v>4.6034091448483253E-4</c:v>
                </c:pt>
                <c:pt idx="26">
                  <c:v>3.9311267764244746E-4</c:v>
                </c:pt>
                <c:pt idx="27">
                  <c:v>3.4620319826100522E-4</c:v>
                </c:pt>
                <c:pt idx="28">
                  <c:v>3.114434039717346E-4</c:v>
                </c:pt>
                <c:pt idx="29">
                  <c:v>2.8454846848076365E-4</c:v>
                </c:pt>
                <c:pt idx="30">
                  <c:v>2.6304912922163996E-4</c:v>
                </c:pt>
                <c:pt idx="31">
                  <c:v>2.4541964364042929E-4</c:v>
                </c:pt>
                <c:pt idx="32">
                  <c:v>2.3066505186465042E-4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B9FA-D941-B33C-5A37F3FA90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7313423"/>
        <c:axId val="725017887"/>
      </c:scatterChart>
      <c:valAx>
        <c:axId val="757313423"/>
        <c:scaling>
          <c:orientation val="minMax"/>
          <c:max val="11000"/>
          <c:min val="200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 b="1" i="0" u="none" strike="noStrike" baseline="0">
                    <a:effectLst/>
                  </a:rPr>
                  <a:t>Cost of the Trial</a:t>
                </a:r>
                <a:endParaRPr lang="en-US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5017887"/>
        <c:crosses val="autoZero"/>
        <c:crossBetween val="midCat"/>
      </c:valAx>
      <c:valAx>
        <c:axId val="725017887"/>
        <c:scaling>
          <c:orientation val="minMax"/>
          <c:max val="4.000000000000001E-3"/>
          <c:min val="1.0000000000000003E-4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 b="0" i="0" u="none" strike="noStrike" baseline="0">
                    <a:effectLst/>
                  </a:rPr>
                  <a:t>Standard Error of the Mean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8.0965391621129323E-3"/>
              <c:y val="0.2464895225520677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0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7313423"/>
        <c:crosses val="autoZero"/>
        <c:crossBetween val="midCat"/>
      </c:valAx>
      <c:spPr>
        <a:noFill/>
        <a:ln w="25400"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44450" cap="flat" cmpd="sng" algn="ctr">
      <a:solidFill>
        <a:schemeClr val="tx1"/>
      </a:solidFill>
      <a:round/>
    </a:ln>
    <a:effectLst/>
  </c:spPr>
  <c:txPr>
    <a:bodyPr/>
    <a:lstStyle/>
    <a:p>
      <a:pPr>
        <a:defRPr sz="24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1"/>
            <c:trendlineLbl>
              <c:layout>
                <c:manualLayout>
                  <c:x val="-5.889348206474191E-2"/>
                  <c:y val="-0.40497193059200931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'EV2 Model'!$M$19:$M$28</c:f>
              <c:numCache>
                <c:formatCode>General</c:formatCode>
                <c:ptCount val="10"/>
                <c:pt idx="0">
                  <c:v>135</c:v>
                </c:pt>
                <c:pt idx="1">
                  <c:v>135</c:v>
                </c:pt>
                <c:pt idx="2">
                  <c:v>135</c:v>
                </c:pt>
                <c:pt idx="3">
                  <c:v>135</c:v>
                </c:pt>
                <c:pt idx="4">
                  <c:v>135</c:v>
                </c:pt>
                <c:pt idx="5">
                  <c:v>135</c:v>
                </c:pt>
                <c:pt idx="6">
                  <c:v>135</c:v>
                </c:pt>
                <c:pt idx="7">
                  <c:v>51</c:v>
                </c:pt>
                <c:pt idx="8">
                  <c:v>51</c:v>
                </c:pt>
                <c:pt idx="9">
                  <c:v>51</c:v>
                </c:pt>
              </c:numCache>
            </c:numRef>
          </c:xVal>
          <c:yVal>
            <c:numRef>
              <c:f>'EV2 Model'!$N$19:$N$28</c:f>
              <c:numCache>
                <c:formatCode>General</c:formatCode>
                <c:ptCount val="10"/>
                <c:pt idx="0">
                  <c:v>22.007189934092271</c:v>
                </c:pt>
                <c:pt idx="1">
                  <c:v>22.261356814088455</c:v>
                </c:pt>
                <c:pt idx="2">
                  <c:v>21.684347477982389</c:v>
                </c:pt>
                <c:pt idx="3">
                  <c:v>22.562024809923969</c:v>
                </c:pt>
                <c:pt idx="4">
                  <c:v>24.574100000000001</c:v>
                </c:pt>
                <c:pt idx="5">
                  <c:v>21.529417650590357</c:v>
                </c:pt>
                <c:pt idx="6">
                  <c:v>21.282282282282281</c:v>
                </c:pt>
                <c:pt idx="7">
                  <c:v>21.411564625850339</c:v>
                </c:pt>
                <c:pt idx="8">
                  <c:v>20.96377551020408</c:v>
                </c:pt>
                <c:pt idx="9">
                  <c:v>21.889099620682771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1D3-4B3D-A068-16B8E89D7C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9327183"/>
        <c:axId val="713383359"/>
      </c:scatterChart>
      <c:valAx>
        <c:axId val="30932718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13383359"/>
        <c:crosses val="autoZero"/>
        <c:crossBetween val="midCat"/>
      </c:valAx>
      <c:valAx>
        <c:axId val="7133833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9327183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8.284372472308886E-2"/>
                  <c:y val="0.4525471698113207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'Slope Comparison'!$N$14:$N$23</c:f>
              <c:numCache>
                <c:formatCode>0.0000</c:formatCode>
                <c:ptCount val="10"/>
                <c:pt idx="0">
                  <c:v>5</c:v>
                </c:pt>
                <c:pt idx="1">
                  <c:v>15</c:v>
                </c:pt>
                <c:pt idx="2">
                  <c:v>25</c:v>
                </c:pt>
                <c:pt idx="3">
                  <c:v>35</c:v>
                </c:pt>
                <c:pt idx="4">
                  <c:v>45</c:v>
                </c:pt>
                <c:pt idx="5">
                  <c:v>55</c:v>
                </c:pt>
                <c:pt idx="6">
                  <c:v>65</c:v>
                </c:pt>
                <c:pt idx="7">
                  <c:v>75</c:v>
                </c:pt>
                <c:pt idx="8">
                  <c:v>85</c:v>
                </c:pt>
                <c:pt idx="9">
                  <c:v>95</c:v>
                </c:pt>
              </c:numCache>
            </c:numRef>
          </c:xVal>
          <c:yVal>
            <c:numRef>
              <c:f>'Slope Comparison'!$O$14:$O$23</c:f>
              <c:numCache>
                <c:formatCode>0.0</c:formatCode>
                <c:ptCount val="10"/>
                <c:pt idx="0">
                  <c:v>1991.9644245773325</c:v>
                </c:pt>
                <c:pt idx="1">
                  <c:v>1978.3475343656366</c:v>
                </c:pt>
                <c:pt idx="2">
                  <c:v>2038.5561350800904</c:v>
                </c:pt>
                <c:pt idx="3">
                  <c:v>2045.1093120025757</c:v>
                </c:pt>
                <c:pt idx="4">
                  <c:v>2062.8554866818217</c:v>
                </c:pt>
                <c:pt idx="5">
                  <c:v>2073.0195031160733</c:v>
                </c:pt>
                <c:pt idx="6">
                  <c:v>2100.3259865469768</c:v>
                </c:pt>
                <c:pt idx="7">
                  <c:v>2069.0714225511056</c:v>
                </c:pt>
                <c:pt idx="8">
                  <c:v>2133.5519320599806</c:v>
                </c:pt>
                <c:pt idx="9">
                  <c:v>2128.4812809415221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E2C-634C-A905-8D5EF2D582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9704288"/>
        <c:axId val="689346608"/>
      </c:scatterChart>
      <c:valAx>
        <c:axId val="6897042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9346608"/>
        <c:crosses val="autoZero"/>
        <c:crossBetween val="midCat"/>
      </c:valAx>
      <c:valAx>
        <c:axId val="689346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970428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8300299304692177"/>
                  <c:y val="2.1341364587491078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'Slope Comparison'!$X$14:$X$23</c:f>
              <c:numCache>
                <c:formatCode>0.0</c:formatCode>
                <c:ptCount val="10"/>
                <c:pt idx="0">
                  <c:v>1991.9644245773325</c:v>
                </c:pt>
                <c:pt idx="1">
                  <c:v>1978.3475343656366</c:v>
                </c:pt>
                <c:pt idx="2">
                  <c:v>2038.5561350800904</c:v>
                </c:pt>
                <c:pt idx="3">
                  <c:v>2045.1093120025757</c:v>
                </c:pt>
                <c:pt idx="4">
                  <c:v>2062.8554866818217</c:v>
                </c:pt>
                <c:pt idx="5">
                  <c:v>2073.0195031160733</c:v>
                </c:pt>
                <c:pt idx="6">
                  <c:v>2100.3259865469768</c:v>
                </c:pt>
                <c:pt idx="7">
                  <c:v>2069.0714225511056</c:v>
                </c:pt>
                <c:pt idx="8">
                  <c:v>2133.5519320599806</c:v>
                </c:pt>
                <c:pt idx="9">
                  <c:v>2128.4812809415221</c:v>
                </c:pt>
              </c:numCache>
            </c:numRef>
          </c:xVal>
          <c:yVal>
            <c:numRef>
              <c:f>'Slope Comparison'!$Y$14:$Y$23</c:f>
              <c:numCache>
                <c:formatCode>0</c:formatCode>
                <c:ptCount val="10"/>
                <c:pt idx="0">
                  <c:v>5</c:v>
                </c:pt>
                <c:pt idx="1">
                  <c:v>15</c:v>
                </c:pt>
                <c:pt idx="2">
                  <c:v>25</c:v>
                </c:pt>
                <c:pt idx="3">
                  <c:v>35</c:v>
                </c:pt>
                <c:pt idx="4">
                  <c:v>45</c:v>
                </c:pt>
                <c:pt idx="5">
                  <c:v>55</c:v>
                </c:pt>
                <c:pt idx="6">
                  <c:v>65</c:v>
                </c:pt>
                <c:pt idx="7">
                  <c:v>75</c:v>
                </c:pt>
                <c:pt idx="8">
                  <c:v>85</c:v>
                </c:pt>
                <c:pt idx="9">
                  <c:v>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597-C24D-9F91-42C85AB9E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6176320"/>
        <c:axId val="694602256"/>
      </c:scatterChart>
      <c:valAx>
        <c:axId val="696176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4602256"/>
        <c:crosses val="autoZero"/>
        <c:crossBetween val="midCat"/>
      </c:valAx>
      <c:valAx>
        <c:axId val="69460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617632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'Slope Comparison'!$AC$1</c:f>
              <c:strCache>
                <c:ptCount val="1"/>
                <c:pt idx="0">
                  <c:v>Data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'Slope Comparison'!$AC$3:$AC$12</c:f>
              <c:numCache>
                <c:formatCode>0</c:formatCode>
                <c:ptCount val="10"/>
                <c:pt idx="0">
                  <c:v>5</c:v>
                </c:pt>
                <c:pt idx="1">
                  <c:v>15</c:v>
                </c:pt>
                <c:pt idx="2">
                  <c:v>25</c:v>
                </c:pt>
                <c:pt idx="3">
                  <c:v>35</c:v>
                </c:pt>
                <c:pt idx="4">
                  <c:v>45</c:v>
                </c:pt>
                <c:pt idx="5">
                  <c:v>55</c:v>
                </c:pt>
                <c:pt idx="6">
                  <c:v>65</c:v>
                </c:pt>
                <c:pt idx="7">
                  <c:v>75</c:v>
                </c:pt>
                <c:pt idx="8">
                  <c:v>85</c:v>
                </c:pt>
                <c:pt idx="9">
                  <c:v>95</c:v>
                </c:pt>
              </c:numCache>
            </c:numRef>
          </c:xVal>
          <c:yVal>
            <c:numRef>
              <c:f>'Slope Comparison'!$AD$3:$AD$12</c:f>
              <c:numCache>
                <c:formatCode>0</c:formatCode>
                <c:ptCount val="10"/>
                <c:pt idx="0">
                  <c:v>1991.9644245773325</c:v>
                </c:pt>
                <c:pt idx="1">
                  <c:v>1978.3475343656366</c:v>
                </c:pt>
                <c:pt idx="2">
                  <c:v>2038.5561350800904</c:v>
                </c:pt>
                <c:pt idx="3">
                  <c:v>2045.1093120025757</c:v>
                </c:pt>
                <c:pt idx="4">
                  <c:v>2062.8554866818217</c:v>
                </c:pt>
                <c:pt idx="5">
                  <c:v>2073.0195031160733</c:v>
                </c:pt>
                <c:pt idx="6">
                  <c:v>2100.3259865469768</c:v>
                </c:pt>
                <c:pt idx="7">
                  <c:v>2069.0714225511056</c:v>
                </c:pt>
                <c:pt idx="8">
                  <c:v>2133.5519320599806</c:v>
                </c:pt>
                <c:pt idx="9">
                  <c:v>2128.4812809415221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C82-4543-9512-DEE369DBD4CC}"/>
            </c:ext>
          </c:extLst>
        </c:ser>
        <c:ser>
          <c:idx val="1"/>
          <c:order val="1"/>
          <c:tx>
            <c:strRef>
              <c:f>'Slope Comparison'!$AE$2</c:f>
              <c:strCache>
                <c:ptCount val="1"/>
                <c:pt idx="0">
                  <c:v>Normal Regression</c:v>
                </c:pt>
              </c:strCache>
            </c:strRef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'Slope Comparison'!$AC$3:$AC$12</c:f>
              <c:numCache>
                <c:formatCode>0</c:formatCode>
                <c:ptCount val="10"/>
                <c:pt idx="0">
                  <c:v>5</c:v>
                </c:pt>
                <c:pt idx="1">
                  <c:v>15</c:v>
                </c:pt>
                <c:pt idx="2">
                  <c:v>25</c:v>
                </c:pt>
                <c:pt idx="3">
                  <c:v>35</c:v>
                </c:pt>
                <c:pt idx="4">
                  <c:v>45</c:v>
                </c:pt>
                <c:pt idx="5">
                  <c:v>55</c:v>
                </c:pt>
                <c:pt idx="6">
                  <c:v>65</c:v>
                </c:pt>
                <c:pt idx="7">
                  <c:v>75</c:v>
                </c:pt>
                <c:pt idx="8">
                  <c:v>85</c:v>
                </c:pt>
                <c:pt idx="9">
                  <c:v>95</c:v>
                </c:pt>
              </c:numCache>
            </c:numRef>
          </c:xVal>
          <c:yVal>
            <c:numRef>
              <c:f>'Slope Comparison'!$AE$3:$AE$12</c:f>
              <c:numCache>
                <c:formatCode>0</c:formatCode>
                <c:ptCount val="10"/>
                <c:pt idx="0">
                  <c:v>1990.0335844679316</c:v>
                </c:pt>
                <c:pt idx="1">
                  <c:v>2006.0546327622383</c:v>
                </c:pt>
                <c:pt idx="2">
                  <c:v>2022.0756810565451</c:v>
                </c:pt>
                <c:pt idx="3">
                  <c:v>2038.0967293508518</c:v>
                </c:pt>
                <c:pt idx="4">
                  <c:v>2054.1177776451586</c:v>
                </c:pt>
                <c:pt idx="5">
                  <c:v>2070.1388259394653</c:v>
                </c:pt>
                <c:pt idx="6">
                  <c:v>2086.1598742337719</c:v>
                </c:pt>
                <c:pt idx="7">
                  <c:v>2102.1809225280786</c:v>
                </c:pt>
                <c:pt idx="8">
                  <c:v>2118.2019708223852</c:v>
                </c:pt>
                <c:pt idx="9">
                  <c:v>2134.2230191166918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C82-4543-9512-DEE369DBD4CC}"/>
            </c:ext>
          </c:extLst>
        </c:ser>
        <c:ser>
          <c:idx val="2"/>
          <c:order val="2"/>
          <c:tx>
            <c:strRef>
              <c:f>'Slope Comparison'!$AF$2</c:f>
              <c:strCache>
                <c:ptCount val="1"/>
                <c:pt idx="0">
                  <c:v>Reverse Regression</c:v>
                </c:pt>
              </c:strCache>
            </c:strRef>
          </c:tx>
          <c:spPr>
            <a:ln w="254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'Slope Comparison'!$AC$3:$AC$12</c:f>
              <c:numCache>
                <c:formatCode>0</c:formatCode>
                <c:ptCount val="10"/>
                <c:pt idx="0">
                  <c:v>5</c:v>
                </c:pt>
                <c:pt idx="1">
                  <c:v>15</c:v>
                </c:pt>
                <c:pt idx="2">
                  <c:v>25</c:v>
                </c:pt>
                <c:pt idx="3">
                  <c:v>35</c:v>
                </c:pt>
                <c:pt idx="4">
                  <c:v>45</c:v>
                </c:pt>
                <c:pt idx="5">
                  <c:v>55</c:v>
                </c:pt>
                <c:pt idx="6">
                  <c:v>65</c:v>
                </c:pt>
                <c:pt idx="7">
                  <c:v>75</c:v>
                </c:pt>
                <c:pt idx="8">
                  <c:v>85</c:v>
                </c:pt>
                <c:pt idx="9">
                  <c:v>95</c:v>
                </c:pt>
              </c:numCache>
            </c:numRef>
          </c:xVal>
          <c:yVal>
            <c:numRef>
              <c:f>'Slope Comparison'!$AF$3:$AF$12</c:f>
              <c:numCache>
                <c:formatCode>0</c:formatCode>
                <c:ptCount val="10"/>
                <c:pt idx="0">
                  <c:v>1980.6969615820203</c:v>
                </c:pt>
                <c:pt idx="1">
                  <c:v>1998.7928149620852</c:v>
                </c:pt>
                <c:pt idx="2">
                  <c:v>2016.8886683421499</c:v>
                </c:pt>
                <c:pt idx="3">
                  <c:v>2034.9845217222146</c:v>
                </c:pt>
                <c:pt idx="4">
                  <c:v>2053.0803751022795</c:v>
                </c:pt>
                <c:pt idx="5">
                  <c:v>2071.176228482344</c:v>
                </c:pt>
                <c:pt idx="6">
                  <c:v>2089.2720818624089</c:v>
                </c:pt>
                <c:pt idx="7">
                  <c:v>2107.3679352424738</c:v>
                </c:pt>
                <c:pt idx="8">
                  <c:v>2125.4637886225382</c:v>
                </c:pt>
                <c:pt idx="9">
                  <c:v>2143.5596420026031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C82-4543-9512-DEE369DBD4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9067072"/>
        <c:axId val="749106144"/>
      </c:scatterChart>
      <c:valAx>
        <c:axId val="6790670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9106144"/>
        <c:crosses val="autoZero"/>
        <c:crossBetween val="midCat"/>
      </c:valAx>
      <c:valAx>
        <c:axId val="749106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906707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tiff"/><Relationship Id="rId4" Type="http://schemas.openxmlformats.org/officeDocument/2006/relationships/image" Target="../media/image4.tif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298675</xdr:colOff>
      <xdr:row>4</xdr:row>
      <xdr:rowOff>181076</xdr:rowOff>
    </xdr:from>
    <xdr:to>
      <xdr:col>7</xdr:col>
      <xdr:colOff>872901</xdr:colOff>
      <xdr:row>20</xdr:row>
      <xdr:rowOff>179917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8675" y="1990826"/>
          <a:ext cx="6839559" cy="4962424"/>
        </a:xfrm>
        <a:prstGeom prst="rect">
          <a:avLst/>
        </a:prstGeom>
        <a:ln w="127000" cap="sq">
          <a:solidFill>
            <a:srgbClr val="000000"/>
          </a:solidFill>
          <a:miter lim="800000"/>
        </a:ln>
        <a:effectLst>
          <a:outerShdw blurRad="57150" dist="50800" dir="2700000" algn="tl" rotWithShape="0">
            <a:srgbClr val="000000">
              <a:alpha val="40000"/>
            </a:srgbClr>
          </a:outerShdw>
        </a:effectLst>
      </xdr:spPr>
    </xdr:pic>
    <xdr:clientData/>
  </xdr:twoCellAnchor>
  <xdr:twoCellAnchor editAs="oneCell">
    <xdr:from>
      <xdr:col>8</xdr:col>
      <xdr:colOff>254427</xdr:colOff>
      <xdr:row>5</xdr:row>
      <xdr:rowOff>158751</xdr:rowOff>
    </xdr:from>
    <xdr:to>
      <xdr:col>14</xdr:col>
      <xdr:colOff>571500</xdr:colOff>
      <xdr:row>18</xdr:row>
      <xdr:rowOff>28781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525177" y="2275418"/>
          <a:ext cx="5322990" cy="3859946"/>
        </a:xfrm>
        <a:prstGeom prst="rect">
          <a:avLst/>
        </a:prstGeom>
        <a:ln w="127000" cap="sq">
          <a:solidFill>
            <a:srgbClr val="000000"/>
          </a:solidFill>
          <a:miter lim="800000"/>
        </a:ln>
        <a:effectLst>
          <a:outerShdw blurRad="57150" dist="50800" dir="2700000" algn="tl" rotWithShape="0">
            <a:srgbClr val="000000">
              <a:alpha val="40000"/>
            </a:srgbClr>
          </a:outerShdw>
        </a:effectLst>
      </xdr:spPr>
    </xdr:pic>
    <xdr:clientData/>
  </xdr:twoCellAnchor>
  <xdr:twoCellAnchor editAs="oneCell">
    <xdr:from>
      <xdr:col>14</xdr:col>
      <xdr:colOff>910166</xdr:colOff>
      <xdr:row>1</xdr:row>
      <xdr:rowOff>52916</xdr:rowOff>
    </xdr:from>
    <xdr:to>
      <xdr:col>19</xdr:col>
      <xdr:colOff>851958</xdr:colOff>
      <xdr:row>11</xdr:row>
      <xdr:rowOff>4827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186833" y="359833"/>
          <a:ext cx="4968875" cy="3603161"/>
        </a:xfrm>
        <a:prstGeom prst="rect">
          <a:avLst/>
        </a:prstGeom>
        <a:ln w="127000" cap="sq">
          <a:solidFill>
            <a:srgbClr val="000000"/>
          </a:solidFill>
          <a:miter lim="800000"/>
        </a:ln>
        <a:effectLst>
          <a:outerShdw blurRad="57150" dist="50800" dir="2700000" algn="tl" rotWithShape="0">
            <a:srgbClr val="000000">
              <a:alpha val="40000"/>
            </a:srgbClr>
          </a:outerShdw>
        </a:effectLst>
      </xdr:spPr>
    </xdr:pic>
    <xdr:clientData/>
  </xdr:twoCellAnchor>
  <xdr:twoCellAnchor editAs="oneCell">
    <xdr:from>
      <xdr:col>14</xdr:col>
      <xdr:colOff>938699</xdr:colOff>
      <xdr:row>12</xdr:row>
      <xdr:rowOff>63501</xdr:rowOff>
    </xdr:from>
    <xdr:to>
      <xdr:col>19</xdr:col>
      <xdr:colOff>869869</xdr:colOff>
      <xdr:row>23</xdr:row>
      <xdr:rowOff>231949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215366" y="4328584"/>
          <a:ext cx="4958253" cy="3597448"/>
        </a:xfrm>
        <a:prstGeom prst="rect">
          <a:avLst/>
        </a:prstGeom>
        <a:ln w="127000" cap="sq">
          <a:solidFill>
            <a:srgbClr val="000000"/>
          </a:solidFill>
          <a:miter lim="800000"/>
        </a:ln>
        <a:effectLst>
          <a:outerShdw blurRad="57150" dist="50800" dir="2700000" algn="tl" rotWithShape="0">
            <a:srgbClr val="000000">
              <a:alpha val="40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914400</xdr:colOff>
      <xdr:row>8</xdr:row>
      <xdr:rowOff>254000</xdr:rowOff>
    </xdr:from>
    <xdr:to>
      <xdr:col>8</xdr:col>
      <xdr:colOff>520700</xdr:colOff>
      <xdr:row>15</xdr:row>
      <xdr:rowOff>12700</xdr:rowOff>
    </xdr:to>
    <xdr:sp macro="" textlink="">
      <xdr:nvSpPr>
        <xdr:cNvPr id="2" name="Right Arrow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010400" y="2692400"/>
          <a:ext cx="3263900" cy="1892300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11</xdr:row>
          <xdr:rowOff>0</xdr:rowOff>
        </xdr:from>
        <xdr:to>
          <xdr:col>10</xdr:col>
          <xdr:colOff>495300</xdr:colOff>
          <xdr:row>14</xdr:row>
          <xdr:rowOff>161925</xdr:rowOff>
        </xdr:to>
        <xdr:sp macro="" textlink="">
          <xdr:nvSpPr>
            <xdr:cNvPr id="50179" name="Object 3" hidden="1">
              <a:extLst>
                <a:ext uri="{63B3BB69-23CF-44E3-9099-C40C66FF867C}">
                  <a14:compatExt spid="_x0000_s50179"/>
                </a:ext>
                <a:ext uri="{FF2B5EF4-FFF2-40B4-BE49-F238E27FC236}">
                  <a16:creationId xmlns:a16="http://schemas.microsoft.com/office/drawing/2014/main" id="{00000000-0008-0000-0100-000003C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64</xdr:col>
      <xdr:colOff>0</xdr:colOff>
      <xdr:row>20</xdr:row>
      <xdr:rowOff>12700</xdr:rowOff>
    </xdr:from>
    <xdr:to>
      <xdr:col>69</xdr:col>
      <xdr:colOff>992134</xdr:colOff>
      <xdr:row>33</xdr:row>
      <xdr:rowOff>166356</xdr:rowOff>
    </xdr:to>
    <xdr:pic>
      <xdr:nvPicPr>
        <xdr:cNvPr id="3" name="Picture 2" descr="/var/folders/6w/56xqf7755bbcnv23mvsnycf80000gn/T/com.microsoft.Excel/WebArchiveCopyPasteTempFiles/slope-regression-t-test.jpg?ssl=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26374" y="7032590"/>
          <a:ext cx="6016311" cy="44193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819150</xdr:colOff>
      <xdr:row>12</xdr:row>
      <xdr:rowOff>95250</xdr:rowOff>
    </xdr:from>
    <xdr:to>
      <xdr:col>12</xdr:col>
      <xdr:colOff>1143000</xdr:colOff>
      <xdr:row>27</xdr:row>
      <xdr:rowOff>101600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525640</xdr:colOff>
      <xdr:row>9</xdr:row>
      <xdr:rowOff>141111</xdr:rowOff>
    </xdr:from>
    <xdr:to>
      <xdr:col>13</xdr:col>
      <xdr:colOff>726724</xdr:colOff>
      <xdr:row>31</xdr:row>
      <xdr:rowOff>91721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5478640" y="4205111"/>
          <a:ext cx="12308417" cy="6780388"/>
        </a:xfrm>
        <a:prstGeom prst="rect">
          <a:avLst/>
        </a:prstGeom>
        <a:solidFill>
          <a:schemeClr val="lt1"/>
        </a:solidFill>
        <a:ln w="762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000" b="1">
              <a:solidFill>
                <a:srgbClr val="FF0000"/>
              </a:solidFill>
              <a:latin typeface="Comic Sans MS" panose="030F0702030302020204" pitchFamily="66" charset="0"/>
            </a:rPr>
            <a:t>Simply observe the</a:t>
          </a:r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 R</a:t>
          </a:r>
          <a:r>
            <a:rPr lang="en-US" sz="2000" b="1" baseline="30000">
              <a:solidFill>
                <a:srgbClr val="FF0000"/>
              </a:solidFill>
              <a:latin typeface="Comic Sans MS" panose="030F0702030302020204" pitchFamily="66" charset="0"/>
            </a:rPr>
            <a:t>2</a:t>
          </a:r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 values to determine which of these transformations will be most helpful to improve the fit of your data to a straight line.  Or try a different one that could more suitable for your data.</a:t>
          </a:r>
        </a:p>
        <a:p>
          <a:pPr algn="ctr"/>
          <a:endParaRPr lang="en-US" sz="2000" b="1" baseline="0">
            <a:solidFill>
              <a:srgbClr val="FF0000"/>
            </a:solidFill>
            <a:latin typeface="Comic Sans MS" panose="030F0702030302020204" pitchFamily="66" charset="0"/>
          </a:endParaRPr>
        </a:p>
        <a:p>
          <a:pPr algn="ctr"/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If a transformation column shows #NUM for every value, there could be a problem with the formula dividing by zero.  To avoid this problem, simply change the factor in Row 2 to 10, then 100, then 1000, etc. and stop when numbers first appear.</a:t>
          </a:r>
        </a:p>
        <a:p>
          <a:pPr algn="ctr"/>
          <a:endParaRPr lang="en-US" sz="2000" b="1" baseline="0">
            <a:solidFill>
              <a:srgbClr val="FF0000"/>
            </a:solidFill>
            <a:latin typeface="Comic Sans MS" panose="030F0702030302020204" pitchFamily="66" charset="0"/>
          </a:endParaRPr>
        </a:p>
        <a:p>
          <a:pPr algn="ctr"/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When you have chosen a transformation to use, paste the values for that column to Column B on the 'Inputs &amp; Summary' spreadsheet.  The results presented will be for the transformed data and need to be inverse transformed to linear space to be interpreted.</a:t>
          </a:r>
        </a:p>
        <a:p>
          <a:pPr algn="ctr"/>
          <a:endParaRPr lang="en-US" sz="2000" b="1" baseline="0">
            <a:solidFill>
              <a:srgbClr val="FF0000"/>
            </a:solidFill>
            <a:latin typeface="Comic Sans MS" panose="030F0702030302020204" pitchFamily="66" charset="0"/>
          </a:endParaRPr>
        </a:p>
        <a:p>
          <a:pPr algn="ctr"/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The formulas to inverse transform the results </a:t>
          </a:r>
          <a:r>
            <a:rPr lang="en-US" sz="2000" b="1" baseline="0">
              <a:solidFill>
                <a:srgbClr val="FF0000"/>
              </a:solidFill>
              <a:effectLst/>
              <a:latin typeface="Comic Sans MS" panose="030F0702030302020204" pitchFamily="66" charset="0"/>
              <a:ea typeface="+mn-ea"/>
              <a:cs typeface="+mn-cs"/>
            </a:rPr>
            <a:t>appear in Row 2 above. T</a:t>
          </a:r>
          <a:r>
            <a:rPr lang="en-US" sz="2000" b="1" baseline="0">
              <a:solidFill>
                <a:srgbClr val="FF0000"/>
              </a:solidFill>
              <a:latin typeface="Comic Sans MS" panose="030F0702030302020204" pitchFamily="66" charset="0"/>
            </a:rPr>
            <a:t>he values in Row 3 and Row 8 should be the same.  Rows 8 to 54 transform the data and Row 3 has an example to display the inverse transformation code.  The results on the Inputs &amp; Summary spreadsheet will need to be inverse transformed manually</a:t>
          </a:r>
        </a:p>
        <a:p>
          <a:pPr algn="ctr"/>
          <a:endParaRPr lang="en-US" sz="2000" b="1">
            <a:solidFill>
              <a:srgbClr val="FF0000"/>
            </a:solidFill>
            <a:latin typeface="Comic Sans MS" panose="030F0702030302020204" pitchFamily="66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67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3607955" y="199620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23</xdr:col>
      <xdr:colOff>969817</xdr:colOff>
      <xdr:row>0</xdr:row>
      <xdr:rowOff>192808</xdr:rowOff>
    </xdr:from>
    <xdr:to>
      <xdr:col>31</xdr:col>
      <xdr:colOff>577272</xdr:colOff>
      <xdr:row>12</xdr:row>
      <xdr:rowOff>242454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981363</xdr:colOff>
      <xdr:row>12</xdr:row>
      <xdr:rowOff>288636</xdr:rowOff>
    </xdr:from>
    <xdr:to>
      <xdr:col>31</xdr:col>
      <xdr:colOff>588818</xdr:colOff>
      <xdr:row>26</xdr:row>
      <xdr:rowOff>176646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67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3606800" y="200128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70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3595255" y="206986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11</xdr:col>
      <xdr:colOff>742895</xdr:colOff>
      <xdr:row>1</xdr:row>
      <xdr:rowOff>55746</xdr:rowOff>
    </xdr:from>
    <xdr:to>
      <xdr:col>15</xdr:col>
      <xdr:colOff>549585</xdr:colOff>
      <xdr:row>9</xdr:row>
      <xdr:rowOff>157795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775488</xdr:colOff>
      <xdr:row>9</xdr:row>
      <xdr:rowOff>325929</xdr:rowOff>
    </xdr:from>
    <xdr:to>
      <xdr:col>15</xdr:col>
      <xdr:colOff>582178</xdr:colOff>
      <xdr:row>22</xdr:row>
      <xdr:rowOff>147005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128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3595255" y="210669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102</xdr:col>
      <xdr:colOff>228600</xdr:colOff>
      <xdr:row>7</xdr:row>
      <xdr:rowOff>228600</xdr:rowOff>
    </xdr:from>
    <xdr:to>
      <xdr:col>108</xdr:col>
      <xdr:colOff>177800</xdr:colOff>
      <xdr:row>78</xdr:row>
      <xdr:rowOff>177800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228600</xdr:colOff>
      <xdr:row>0</xdr:row>
      <xdr:rowOff>50800</xdr:rowOff>
    </xdr:from>
    <xdr:to>
      <xdr:col>22</xdr:col>
      <xdr:colOff>1219200</xdr:colOff>
      <xdr:row>29</xdr:row>
      <xdr:rowOff>38100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330200</xdr:colOff>
      <xdr:row>30</xdr:row>
      <xdr:rowOff>177800</xdr:rowOff>
    </xdr:from>
    <xdr:to>
      <xdr:col>13</xdr:col>
      <xdr:colOff>1119910</xdr:colOff>
      <xdr:row>36</xdr:row>
      <xdr:rowOff>101600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10033000"/>
          <a:ext cx="10276610" cy="1752600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128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3569855" y="400788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102</xdr:col>
      <xdr:colOff>228600</xdr:colOff>
      <xdr:row>7</xdr:row>
      <xdr:rowOff>228600</xdr:rowOff>
    </xdr:from>
    <xdr:to>
      <xdr:col>108</xdr:col>
      <xdr:colOff>177800</xdr:colOff>
      <xdr:row>78</xdr:row>
      <xdr:rowOff>177800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228600</xdr:colOff>
      <xdr:row>0</xdr:row>
      <xdr:rowOff>50800</xdr:rowOff>
    </xdr:from>
    <xdr:to>
      <xdr:col>22</xdr:col>
      <xdr:colOff>1219200</xdr:colOff>
      <xdr:row>29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330200</xdr:colOff>
      <xdr:row>30</xdr:row>
      <xdr:rowOff>177800</xdr:rowOff>
    </xdr:from>
    <xdr:to>
      <xdr:col>13</xdr:col>
      <xdr:colOff>1119910</xdr:colOff>
      <xdr:row>36</xdr:row>
      <xdr:rowOff>101600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10033000"/>
          <a:ext cx="10276610" cy="1752600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1055255</xdr:colOff>
      <xdr:row>129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3569855" y="400788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115</xdr:col>
      <xdr:colOff>228600</xdr:colOff>
      <xdr:row>7</xdr:row>
      <xdr:rowOff>228600</xdr:rowOff>
    </xdr:from>
    <xdr:to>
      <xdr:col>121</xdr:col>
      <xdr:colOff>177800</xdr:colOff>
      <xdr:row>78</xdr:row>
      <xdr:rowOff>177800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27</xdr:col>
      <xdr:colOff>464779</xdr:colOff>
      <xdr:row>25</xdr:row>
      <xdr:rowOff>1</xdr:rowOff>
    </xdr:from>
    <xdr:to>
      <xdr:col>34</xdr:col>
      <xdr:colOff>1034143</xdr:colOff>
      <xdr:row>60</xdr:row>
      <xdr:rowOff>18143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1055255</xdr:colOff>
      <xdr:row>115</xdr:row>
      <xdr:rowOff>137391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3595255" y="204065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121872</xdr:colOff>
      <xdr:row>5</xdr:row>
      <xdr:rowOff>30773</xdr:rowOff>
    </xdr:from>
    <xdr:to>
      <xdr:col>31</xdr:col>
      <xdr:colOff>313837</xdr:colOff>
      <xdr:row>21</xdr:row>
      <xdr:rowOff>94274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1055255</xdr:colOff>
      <xdr:row>23</xdr:row>
      <xdr:rowOff>0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 txBox="1"/>
      </xdr:nvSpPr>
      <xdr:spPr>
        <a:xfrm>
          <a:off x="3595255" y="204065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6</xdr:col>
      <xdr:colOff>287866</xdr:colOff>
      <xdr:row>12</xdr:row>
      <xdr:rowOff>131233</xdr:rowOff>
    </xdr:from>
    <xdr:to>
      <xdr:col>11</xdr:col>
      <xdr:colOff>182032</xdr:colOff>
      <xdr:row>24</xdr:row>
      <xdr:rowOff>182033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184150</xdr:colOff>
      <xdr:row>12</xdr:row>
      <xdr:rowOff>31750</xdr:rowOff>
    </xdr:from>
    <xdr:to>
      <xdr:col>21</xdr:col>
      <xdr:colOff>292100</xdr:colOff>
      <xdr:row>24</xdr:row>
      <xdr:rowOff>177800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292100</xdr:rowOff>
    </xdr:from>
    <xdr:to>
      <xdr:col>5</xdr:col>
      <xdr:colOff>304800</xdr:colOff>
      <xdr:row>40</xdr:row>
      <xdr:rowOff>12700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Microsoft_Word_Document.docx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Relationship Id="rId4" Type="http://schemas.openxmlformats.org/officeDocument/2006/relationships/image" Target="../media/image5.png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1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2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73150-365C-4398-9C10-7F8AC056132A}">
  <sheetPr>
    <tabColor rgb="FFFFC000"/>
  </sheetPr>
  <dimension ref="A1:AX31"/>
  <sheetViews>
    <sheetView tabSelected="1" zoomScale="120" zoomScaleNormal="120" workbookViewId="0">
      <selection activeCell="J24" sqref="J24"/>
    </sheetView>
  </sheetViews>
  <sheetFormatPr defaultColWidth="8.75" defaultRowHeight="23.25"/>
  <cols>
    <col min="1" max="1" width="3.75" style="302" customWidth="1"/>
    <col min="2" max="2" width="9.6640625" style="302" customWidth="1"/>
    <col min="3" max="6" width="8.75" style="302"/>
    <col min="7" max="7" width="6.25" style="302" customWidth="1"/>
    <col min="8" max="10" width="8.75" style="302"/>
    <col min="11" max="11" width="13.25" style="302" customWidth="1"/>
    <col min="12" max="12" width="1.9140625" style="302" customWidth="1"/>
    <col min="13" max="13" width="8.75" style="302"/>
    <col min="14" max="14" width="2.33203125" style="302" customWidth="1"/>
    <col min="15" max="42" width="8.75" style="302"/>
    <col min="43" max="50" width="8.75" style="6"/>
  </cols>
  <sheetData>
    <row r="1" spans="1:42" s="6" customFormat="1">
      <c r="A1" s="302"/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  <c r="U1" s="302"/>
      <c r="V1" s="302"/>
      <c r="W1" s="302"/>
      <c r="X1" s="302"/>
      <c r="Y1" s="302"/>
      <c r="Z1" s="302"/>
      <c r="AA1" s="302"/>
      <c r="AB1" s="302"/>
      <c r="AC1" s="302"/>
      <c r="AD1" s="302"/>
      <c r="AE1" s="302"/>
      <c r="AF1" s="302"/>
      <c r="AG1" s="302"/>
      <c r="AH1" s="302"/>
      <c r="AI1" s="302"/>
      <c r="AJ1" s="302"/>
      <c r="AK1" s="302"/>
      <c r="AL1" s="302"/>
      <c r="AM1" s="302"/>
      <c r="AN1" s="302"/>
      <c r="AO1" s="302"/>
      <c r="AP1" s="302"/>
    </row>
    <row r="2" spans="1:42" s="6" customFormat="1" ht="42.95" customHeight="1">
      <c r="A2" s="302"/>
      <c r="B2" s="960" t="s">
        <v>38</v>
      </c>
      <c r="C2" s="960"/>
      <c r="D2" s="960"/>
      <c r="E2" s="960"/>
      <c r="F2" s="960"/>
      <c r="G2" s="960"/>
      <c r="H2" s="960"/>
      <c r="I2" s="960"/>
      <c r="J2" s="960"/>
      <c r="K2" s="960"/>
      <c r="L2" s="836"/>
      <c r="M2" s="836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  <c r="AB2" s="302"/>
      <c r="AC2" s="302"/>
      <c r="AD2" s="302"/>
      <c r="AE2" s="302"/>
      <c r="AF2" s="302"/>
      <c r="AG2" s="302"/>
      <c r="AH2" s="302"/>
      <c r="AI2" s="302"/>
      <c r="AJ2" s="302"/>
      <c r="AK2" s="302"/>
      <c r="AL2" s="302"/>
      <c r="AM2" s="302"/>
      <c r="AN2" s="302"/>
      <c r="AO2" s="302"/>
      <c r="AP2" s="302"/>
    </row>
    <row r="3" spans="1:42" s="6" customFormat="1" ht="24" customHeight="1">
      <c r="A3" s="302"/>
      <c r="B3" s="961" t="s">
        <v>229</v>
      </c>
      <c r="C3" s="961"/>
      <c r="D3" s="961"/>
      <c r="E3" s="961"/>
      <c r="F3" s="961"/>
      <c r="G3" s="961"/>
      <c r="H3" s="961"/>
      <c r="I3" s="836"/>
      <c r="J3" s="635"/>
      <c r="K3" s="635"/>
      <c r="L3" s="635"/>
      <c r="M3" s="302"/>
      <c r="N3" s="302"/>
      <c r="O3" s="302"/>
      <c r="P3" s="837"/>
      <c r="Q3" s="837"/>
      <c r="R3" s="837"/>
      <c r="S3" s="302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302"/>
      <c r="AG3" s="302"/>
      <c r="AH3" s="302"/>
      <c r="AI3" s="302"/>
      <c r="AJ3" s="302"/>
      <c r="AK3" s="302"/>
      <c r="AL3" s="302"/>
      <c r="AM3" s="302"/>
      <c r="AN3" s="302"/>
      <c r="AO3" s="302"/>
      <c r="AP3" s="302"/>
    </row>
    <row r="4" spans="1:42" s="6" customFormat="1" ht="51" customHeight="1">
      <c r="A4" s="302"/>
      <c r="B4" s="961"/>
      <c r="C4" s="961"/>
      <c r="D4" s="961"/>
      <c r="E4" s="961"/>
      <c r="F4" s="961"/>
      <c r="G4" s="961"/>
      <c r="H4" s="961"/>
      <c r="I4" s="837"/>
      <c r="J4" s="837"/>
      <c r="K4" s="840"/>
      <c r="L4" s="842" t="s">
        <v>329</v>
      </c>
      <c r="M4" s="841"/>
      <c r="N4" s="840"/>
      <c r="O4" s="840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</row>
    <row r="5" spans="1:42" s="6" customFormat="1">
      <c r="A5" s="302"/>
      <c r="B5" s="302"/>
      <c r="C5" s="302"/>
      <c r="D5" s="302"/>
      <c r="E5" s="302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  <c r="U5" s="302"/>
      <c r="V5" s="302"/>
      <c r="W5" s="302"/>
      <c r="X5" s="302"/>
      <c r="Y5" s="302"/>
      <c r="Z5" s="302"/>
      <c r="AA5" s="302"/>
      <c r="AB5" s="302"/>
      <c r="AC5" s="302"/>
      <c r="AD5" s="302"/>
      <c r="AE5" s="302"/>
      <c r="AF5" s="302"/>
      <c r="AG5" s="302"/>
      <c r="AH5" s="302"/>
      <c r="AI5" s="302"/>
      <c r="AJ5" s="302"/>
      <c r="AK5" s="302"/>
      <c r="AL5" s="302"/>
      <c r="AM5" s="302"/>
      <c r="AN5" s="302"/>
      <c r="AO5" s="302"/>
      <c r="AP5" s="302"/>
    </row>
    <row r="6" spans="1:42" s="6" customFormat="1">
      <c r="A6" s="302"/>
      <c r="B6" s="302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  <c r="U6" s="302"/>
      <c r="V6" s="302"/>
      <c r="W6" s="302"/>
      <c r="X6" s="302"/>
      <c r="Y6" s="302"/>
      <c r="Z6" s="302"/>
      <c r="AA6" s="302"/>
      <c r="AB6" s="302"/>
      <c r="AC6" s="302"/>
      <c r="AD6" s="302"/>
      <c r="AE6" s="302"/>
      <c r="AF6" s="302"/>
      <c r="AG6" s="302"/>
      <c r="AH6" s="302"/>
      <c r="AI6" s="302"/>
      <c r="AJ6" s="302"/>
      <c r="AK6" s="302"/>
      <c r="AL6" s="302"/>
      <c r="AM6" s="302"/>
      <c r="AN6" s="302"/>
      <c r="AO6" s="302"/>
      <c r="AP6" s="302"/>
    </row>
    <row r="7" spans="1:42" s="6" customFormat="1">
      <c r="A7" s="302"/>
      <c r="B7" s="302"/>
      <c r="C7" s="302"/>
      <c r="D7" s="302"/>
      <c r="E7" s="302"/>
      <c r="F7" s="302"/>
      <c r="G7" s="302"/>
      <c r="H7" s="302"/>
      <c r="I7" s="302"/>
      <c r="J7" s="302"/>
      <c r="K7" s="302"/>
      <c r="L7" s="302"/>
      <c r="M7" s="302"/>
      <c r="N7" s="302"/>
      <c r="O7" s="302"/>
      <c r="P7" s="302"/>
      <c r="Q7" s="302"/>
      <c r="R7" s="302"/>
      <c r="S7" s="302"/>
      <c r="T7" s="302"/>
      <c r="U7" s="302"/>
      <c r="V7" s="302"/>
      <c r="W7" s="302"/>
      <c r="X7" s="302"/>
      <c r="Y7" s="302"/>
      <c r="Z7" s="302"/>
      <c r="AA7" s="302"/>
      <c r="AB7" s="302"/>
      <c r="AC7" s="302"/>
      <c r="AD7" s="302"/>
      <c r="AE7" s="302"/>
      <c r="AF7" s="302"/>
      <c r="AG7" s="302"/>
      <c r="AH7" s="302"/>
      <c r="AI7" s="302"/>
      <c r="AJ7" s="302"/>
      <c r="AK7" s="302"/>
      <c r="AL7" s="302"/>
      <c r="AM7" s="302"/>
      <c r="AN7" s="302"/>
      <c r="AO7" s="302"/>
      <c r="AP7" s="302"/>
    </row>
    <row r="8" spans="1:42" s="6" customFormat="1">
      <c r="A8" s="302"/>
      <c r="B8" s="302"/>
      <c r="C8" s="302"/>
      <c r="D8" s="302"/>
      <c r="E8" s="302"/>
      <c r="F8" s="302"/>
      <c r="G8" s="302"/>
      <c r="H8" s="302"/>
      <c r="I8" s="302"/>
      <c r="J8" s="302"/>
      <c r="K8" s="302"/>
      <c r="L8" s="302"/>
      <c r="M8" s="302"/>
      <c r="N8" s="302"/>
      <c r="O8" s="302"/>
      <c r="P8" s="302"/>
      <c r="Q8" s="302"/>
      <c r="R8" s="302"/>
      <c r="S8" s="302"/>
      <c r="T8" s="302"/>
      <c r="U8" s="302"/>
      <c r="V8" s="302"/>
      <c r="W8" s="302"/>
      <c r="X8" s="302"/>
      <c r="Y8" s="302"/>
      <c r="Z8" s="302"/>
      <c r="AA8" s="302"/>
      <c r="AB8" s="302"/>
      <c r="AC8" s="302"/>
      <c r="AD8" s="302"/>
      <c r="AE8" s="302"/>
      <c r="AF8" s="302"/>
      <c r="AG8" s="302"/>
      <c r="AH8" s="302"/>
      <c r="AI8" s="302"/>
      <c r="AJ8" s="302"/>
      <c r="AK8" s="302"/>
      <c r="AL8" s="302"/>
      <c r="AM8" s="302"/>
      <c r="AN8" s="302"/>
      <c r="AO8" s="302"/>
      <c r="AP8" s="302"/>
    </row>
    <row r="9" spans="1:42" s="6" customFormat="1">
      <c r="A9" s="302"/>
      <c r="B9" s="302"/>
      <c r="C9" s="302"/>
      <c r="D9" s="302"/>
      <c r="E9" s="302"/>
      <c r="F9" s="302"/>
      <c r="G9" s="302"/>
      <c r="H9" s="302"/>
      <c r="I9" s="302"/>
      <c r="J9" s="302"/>
      <c r="K9" s="302"/>
      <c r="L9" s="302"/>
      <c r="M9" s="302"/>
      <c r="N9" s="302"/>
      <c r="O9" s="302"/>
      <c r="P9" s="302"/>
      <c r="Q9" s="302"/>
      <c r="R9" s="302"/>
      <c r="S9" s="302"/>
      <c r="T9" s="302"/>
      <c r="U9" s="302"/>
      <c r="V9" s="302"/>
      <c r="W9" s="302"/>
      <c r="X9" s="302"/>
      <c r="Y9" s="302"/>
      <c r="Z9" s="302"/>
      <c r="AA9" s="302"/>
      <c r="AB9" s="302"/>
      <c r="AC9" s="302"/>
      <c r="AD9" s="302"/>
      <c r="AE9" s="302"/>
      <c r="AF9" s="302"/>
      <c r="AG9" s="302"/>
      <c r="AH9" s="302"/>
      <c r="AI9" s="302"/>
      <c r="AJ9" s="302"/>
      <c r="AK9" s="302"/>
      <c r="AL9" s="302"/>
      <c r="AM9" s="302"/>
      <c r="AN9" s="302"/>
      <c r="AO9" s="302"/>
      <c r="AP9" s="302"/>
    </row>
    <row r="10" spans="1:42" s="6" customFormat="1">
      <c r="A10" s="302"/>
      <c r="B10" s="302"/>
      <c r="C10" s="302"/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302"/>
      <c r="P10" s="302"/>
      <c r="Q10" s="302"/>
      <c r="R10" s="302"/>
      <c r="S10" s="302"/>
      <c r="T10" s="302"/>
      <c r="U10" s="302"/>
      <c r="V10" s="302"/>
      <c r="W10" s="302"/>
      <c r="X10" s="302"/>
      <c r="Y10" s="302"/>
      <c r="Z10" s="302"/>
      <c r="AA10" s="302"/>
      <c r="AB10" s="302"/>
      <c r="AC10" s="302"/>
      <c r="AD10" s="302"/>
      <c r="AE10" s="302"/>
      <c r="AF10" s="302"/>
      <c r="AG10" s="302"/>
      <c r="AH10" s="302"/>
      <c r="AI10" s="302"/>
      <c r="AJ10" s="302"/>
      <c r="AK10" s="302"/>
      <c r="AL10" s="302"/>
      <c r="AM10" s="302"/>
      <c r="AN10" s="302"/>
      <c r="AO10" s="302"/>
      <c r="AP10" s="302"/>
    </row>
    <row r="11" spans="1:42" s="6" customFormat="1">
      <c r="A11" s="302"/>
      <c r="B11" s="302"/>
      <c r="C11" s="302"/>
      <c r="D11" s="302"/>
      <c r="E11" s="302"/>
      <c r="F11" s="302"/>
      <c r="G11" s="302"/>
      <c r="H11" s="302"/>
      <c r="I11" s="302"/>
      <c r="J11" s="302"/>
      <c r="K11" s="302"/>
      <c r="L11" s="302"/>
      <c r="M11" s="302"/>
      <c r="N11" s="302"/>
      <c r="O11" s="302"/>
      <c r="P11" s="302"/>
      <c r="Q11" s="302"/>
      <c r="R11" s="302"/>
      <c r="S11" s="302"/>
      <c r="T11" s="302"/>
      <c r="U11" s="302"/>
      <c r="V11" s="302"/>
      <c r="W11" s="302"/>
      <c r="X11" s="302"/>
      <c r="Y11" s="302"/>
      <c r="Z11" s="302"/>
      <c r="AA11" s="302"/>
      <c r="AB11" s="302"/>
      <c r="AC11" s="302"/>
      <c r="AD11" s="302"/>
      <c r="AE11" s="302"/>
      <c r="AF11" s="302"/>
      <c r="AG11" s="302"/>
      <c r="AH11" s="302"/>
      <c r="AI11" s="302"/>
      <c r="AJ11" s="302"/>
      <c r="AK11" s="302"/>
      <c r="AL11" s="302"/>
      <c r="AM11" s="302"/>
      <c r="AN11" s="302"/>
      <c r="AO11" s="302"/>
      <c r="AP11" s="302"/>
    </row>
    <row r="12" spans="1:42" s="6" customFormat="1">
      <c r="A12" s="302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302"/>
      <c r="M12" s="302"/>
      <c r="N12" s="302"/>
      <c r="O12" s="302"/>
      <c r="P12" s="302"/>
      <c r="Q12" s="302"/>
      <c r="R12" s="302"/>
      <c r="S12" s="302"/>
      <c r="T12" s="302"/>
      <c r="U12" s="302"/>
      <c r="V12" s="302"/>
      <c r="W12" s="302"/>
      <c r="X12" s="302"/>
      <c r="Y12" s="302"/>
      <c r="Z12" s="302"/>
      <c r="AA12" s="302"/>
      <c r="AB12" s="302"/>
      <c r="AC12" s="302"/>
      <c r="AD12" s="302"/>
      <c r="AE12" s="302"/>
      <c r="AF12" s="302"/>
      <c r="AG12" s="302"/>
      <c r="AH12" s="302"/>
      <c r="AI12" s="302"/>
      <c r="AJ12" s="302"/>
      <c r="AK12" s="302"/>
      <c r="AL12" s="302"/>
      <c r="AM12" s="302"/>
      <c r="AN12" s="302"/>
      <c r="AO12" s="302"/>
      <c r="AP12" s="302"/>
    </row>
    <row r="13" spans="1:42" s="6" customFormat="1">
      <c r="A13" s="302"/>
      <c r="B13" s="302"/>
      <c r="C13" s="302"/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302"/>
      <c r="R13" s="302"/>
      <c r="S13" s="302"/>
      <c r="T13" s="302"/>
      <c r="U13" s="302"/>
      <c r="V13" s="302"/>
      <c r="W13" s="302"/>
      <c r="X13" s="302"/>
      <c r="Y13" s="302"/>
      <c r="Z13" s="302"/>
      <c r="AA13" s="302"/>
      <c r="AB13" s="302"/>
      <c r="AC13" s="302"/>
      <c r="AD13" s="302"/>
      <c r="AE13" s="302"/>
      <c r="AF13" s="302"/>
      <c r="AG13" s="302"/>
      <c r="AH13" s="302"/>
      <c r="AI13" s="302"/>
      <c r="AJ13" s="302"/>
      <c r="AK13" s="302"/>
      <c r="AL13" s="302"/>
      <c r="AM13" s="302"/>
      <c r="AN13" s="302"/>
      <c r="AO13" s="302"/>
      <c r="AP13" s="302"/>
    </row>
    <row r="14" spans="1:42" s="6" customFormat="1">
      <c r="A14" s="302"/>
      <c r="B14" s="302"/>
      <c r="C14" s="302"/>
      <c r="D14" s="302"/>
      <c r="E14" s="302"/>
      <c r="F14" s="302"/>
      <c r="G14" s="302"/>
      <c r="H14" s="302"/>
      <c r="I14" s="302"/>
      <c r="J14" s="302"/>
      <c r="K14" s="302"/>
      <c r="L14" s="302"/>
      <c r="M14" s="302"/>
      <c r="N14" s="302"/>
      <c r="O14" s="302"/>
      <c r="P14" s="302"/>
      <c r="Q14" s="302"/>
      <c r="R14" s="302"/>
      <c r="S14" s="302"/>
      <c r="T14" s="302"/>
      <c r="U14" s="302"/>
      <c r="V14" s="302"/>
      <c r="W14" s="302"/>
      <c r="X14" s="302"/>
      <c r="Y14" s="302"/>
      <c r="Z14" s="302"/>
      <c r="AA14" s="302"/>
      <c r="AB14" s="302"/>
      <c r="AC14" s="302"/>
      <c r="AD14" s="302"/>
      <c r="AE14" s="302"/>
      <c r="AF14" s="302"/>
      <c r="AG14" s="302"/>
      <c r="AH14" s="302"/>
      <c r="AI14" s="302"/>
      <c r="AJ14" s="302"/>
      <c r="AK14" s="302"/>
      <c r="AL14" s="302"/>
      <c r="AM14" s="302"/>
      <c r="AN14" s="302"/>
      <c r="AO14" s="302"/>
      <c r="AP14" s="302"/>
    </row>
    <row r="15" spans="1:42" s="6" customFormat="1">
      <c r="A15" s="302"/>
      <c r="B15" s="302"/>
      <c r="C15" s="302"/>
      <c r="D15" s="302"/>
      <c r="E15" s="302"/>
      <c r="F15" s="302"/>
      <c r="G15" s="302"/>
      <c r="H15" s="302"/>
      <c r="I15" s="302"/>
      <c r="J15" s="302"/>
      <c r="K15" s="302"/>
      <c r="L15" s="302"/>
      <c r="M15" s="302"/>
      <c r="N15" s="302"/>
      <c r="O15" s="302"/>
      <c r="P15" s="302"/>
      <c r="Q15" s="302"/>
      <c r="R15" s="302"/>
      <c r="S15" s="302"/>
      <c r="T15" s="302"/>
      <c r="U15" s="302"/>
      <c r="V15" s="302"/>
      <c r="W15" s="302"/>
      <c r="X15" s="302"/>
      <c r="Y15" s="302"/>
      <c r="Z15" s="302"/>
      <c r="AA15" s="302"/>
      <c r="AB15" s="302"/>
      <c r="AC15" s="302"/>
      <c r="AD15" s="302"/>
      <c r="AE15" s="302"/>
      <c r="AF15" s="302"/>
      <c r="AG15" s="302"/>
      <c r="AH15" s="302"/>
      <c r="AI15" s="302"/>
      <c r="AJ15" s="302"/>
      <c r="AK15" s="302"/>
      <c r="AL15" s="302"/>
      <c r="AM15" s="302"/>
      <c r="AN15" s="302"/>
      <c r="AO15" s="302"/>
      <c r="AP15" s="302"/>
    </row>
    <row r="16" spans="1:42" s="6" customFormat="1">
      <c r="A16" s="302"/>
      <c r="B16" s="302"/>
      <c r="C16" s="302"/>
      <c r="D16" s="302"/>
      <c r="E16" s="302"/>
      <c r="F16" s="302"/>
      <c r="G16" s="302"/>
      <c r="H16" s="302"/>
      <c r="I16" s="302"/>
      <c r="J16" s="302"/>
      <c r="K16" s="302"/>
      <c r="L16" s="302"/>
      <c r="M16" s="302"/>
      <c r="N16" s="302"/>
      <c r="O16" s="302"/>
      <c r="P16" s="302"/>
      <c r="Q16" s="302"/>
      <c r="R16" s="302"/>
      <c r="S16" s="302"/>
      <c r="T16" s="302"/>
      <c r="U16" s="302"/>
      <c r="V16" s="302"/>
      <c r="W16" s="302"/>
      <c r="X16" s="302"/>
      <c r="Y16" s="302"/>
      <c r="Z16" s="302"/>
      <c r="AA16" s="302"/>
      <c r="AB16" s="302"/>
      <c r="AC16" s="302"/>
      <c r="AD16" s="302"/>
      <c r="AE16" s="302"/>
      <c r="AF16" s="302"/>
      <c r="AG16" s="302"/>
      <c r="AH16" s="302"/>
      <c r="AI16" s="302"/>
      <c r="AJ16" s="302"/>
      <c r="AK16" s="302"/>
      <c r="AL16" s="302"/>
      <c r="AM16" s="302"/>
      <c r="AN16" s="302"/>
      <c r="AO16" s="302"/>
      <c r="AP16" s="302"/>
    </row>
    <row r="17" spans="1:42" s="6" customFormat="1">
      <c r="A17" s="302"/>
      <c r="B17" s="302"/>
      <c r="C17" s="302"/>
      <c r="D17" s="302"/>
      <c r="E17" s="302"/>
      <c r="F17" s="302"/>
      <c r="G17" s="302"/>
      <c r="H17" s="302"/>
      <c r="I17" s="302"/>
      <c r="J17" s="302"/>
      <c r="K17" s="302"/>
      <c r="L17" s="302"/>
      <c r="M17" s="302"/>
      <c r="N17" s="302"/>
      <c r="O17" s="302"/>
      <c r="P17" s="302"/>
      <c r="Q17" s="302"/>
      <c r="R17" s="302"/>
      <c r="S17" s="302"/>
      <c r="T17" s="302"/>
      <c r="U17" s="302"/>
      <c r="V17" s="302"/>
      <c r="W17" s="302"/>
      <c r="X17" s="302"/>
      <c r="Y17" s="302"/>
      <c r="Z17" s="302"/>
      <c r="AA17" s="302"/>
      <c r="AB17" s="302"/>
      <c r="AC17" s="302"/>
      <c r="AD17" s="302"/>
      <c r="AE17" s="302"/>
      <c r="AF17" s="302"/>
      <c r="AG17" s="302"/>
      <c r="AH17" s="302"/>
      <c r="AI17" s="302"/>
      <c r="AJ17" s="302"/>
      <c r="AK17" s="302"/>
      <c r="AL17" s="302"/>
      <c r="AM17" s="302"/>
      <c r="AN17" s="302"/>
      <c r="AO17" s="302"/>
      <c r="AP17" s="302"/>
    </row>
    <row r="18" spans="1:42" s="6" customFormat="1">
      <c r="A18" s="302"/>
      <c r="B18" s="302"/>
      <c r="C18" s="302"/>
      <c r="D18" s="302"/>
      <c r="E18" s="302"/>
      <c r="F18" s="302"/>
      <c r="G18" s="302"/>
      <c r="H18" s="302"/>
      <c r="I18" s="302"/>
      <c r="J18" s="302"/>
      <c r="K18" s="302"/>
      <c r="L18" s="302"/>
      <c r="M18" s="302"/>
      <c r="N18" s="302"/>
      <c r="O18" s="302"/>
      <c r="P18" s="302"/>
      <c r="Q18" s="302"/>
      <c r="R18" s="302"/>
      <c r="S18" s="302"/>
      <c r="T18" s="302"/>
      <c r="U18" s="302"/>
      <c r="V18" s="302"/>
      <c r="W18" s="302"/>
      <c r="X18" s="302"/>
      <c r="Y18" s="302"/>
      <c r="Z18" s="302"/>
      <c r="AA18" s="302"/>
      <c r="AB18" s="302"/>
      <c r="AC18" s="302"/>
      <c r="AD18" s="302"/>
      <c r="AE18" s="302"/>
      <c r="AF18" s="302"/>
      <c r="AG18" s="302"/>
      <c r="AH18" s="302"/>
      <c r="AI18" s="302"/>
      <c r="AJ18" s="302"/>
      <c r="AK18" s="302"/>
      <c r="AL18" s="302"/>
      <c r="AM18" s="302"/>
      <c r="AN18" s="302"/>
      <c r="AO18" s="302"/>
      <c r="AP18" s="302"/>
    </row>
    <row r="19" spans="1:42" s="6" customFormat="1">
      <c r="A19" s="302"/>
      <c r="B19" s="302"/>
      <c r="C19" s="302"/>
      <c r="D19" s="302"/>
      <c r="E19" s="302"/>
      <c r="F19" s="302"/>
      <c r="G19" s="302"/>
      <c r="H19" s="302"/>
      <c r="I19" s="302"/>
      <c r="J19" s="302"/>
      <c r="K19" s="302"/>
      <c r="L19" s="302"/>
      <c r="M19" s="302"/>
      <c r="N19" s="302"/>
      <c r="O19" s="302"/>
      <c r="P19" s="302"/>
      <c r="Q19" s="302"/>
      <c r="R19" s="302"/>
      <c r="S19" s="302"/>
      <c r="T19" s="302"/>
      <c r="U19" s="302"/>
      <c r="V19" s="302"/>
      <c r="W19" s="302"/>
      <c r="X19" s="302"/>
      <c r="Y19" s="302"/>
      <c r="Z19" s="302"/>
      <c r="AA19" s="302"/>
      <c r="AB19" s="302"/>
      <c r="AC19" s="302"/>
      <c r="AD19" s="302"/>
      <c r="AE19" s="302"/>
      <c r="AF19" s="302"/>
      <c r="AG19" s="302"/>
      <c r="AH19" s="302"/>
      <c r="AI19" s="302"/>
      <c r="AJ19" s="302"/>
      <c r="AK19" s="302"/>
      <c r="AL19" s="302"/>
      <c r="AM19" s="302"/>
      <c r="AN19" s="302"/>
      <c r="AO19" s="302"/>
      <c r="AP19" s="302"/>
    </row>
    <row r="20" spans="1:42" ht="29.25">
      <c r="E20" s="959"/>
      <c r="F20" s="959"/>
      <c r="G20" s="959"/>
      <c r="H20" s="959"/>
      <c r="I20" s="959"/>
      <c r="J20" s="634"/>
      <c r="K20" s="634"/>
    </row>
    <row r="21" spans="1:42">
      <c r="J21" s="634"/>
      <c r="K21" s="634"/>
    </row>
    <row r="27" spans="1:42">
      <c r="C27" s="302" t="s">
        <v>338</v>
      </c>
    </row>
    <row r="28" spans="1:42">
      <c r="C28" s="302" t="s">
        <v>339</v>
      </c>
    </row>
    <row r="31" spans="1:42">
      <c r="C31" s="302" t="s">
        <v>358</v>
      </c>
    </row>
  </sheetData>
  <mergeCells count="3">
    <mergeCell ref="E20:I20"/>
    <mergeCell ref="B2:K2"/>
    <mergeCell ref="B3:H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9005C-076E-B043-A88D-CF0FD2E73306}">
  <dimension ref="A4:AK23"/>
  <sheetViews>
    <sheetView workbookViewId="0">
      <selection activeCell="B7" sqref="B7:E19"/>
    </sheetView>
  </sheetViews>
  <sheetFormatPr defaultColWidth="10.6640625" defaultRowHeight="23.25"/>
  <cols>
    <col min="1" max="37" width="10.6640625" style="302"/>
  </cols>
  <sheetData>
    <row r="4" spans="1:6">
      <c r="A4" s="16"/>
      <c r="B4" s="16"/>
      <c r="C4" s="16"/>
      <c r="D4" s="16"/>
      <c r="E4" s="16"/>
      <c r="F4" s="16"/>
    </row>
    <row r="5" spans="1:6">
      <c r="A5" s="16"/>
      <c r="B5" s="16"/>
      <c r="C5" s="16"/>
      <c r="D5" s="16"/>
      <c r="E5" s="16"/>
      <c r="F5" s="16"/>
    </row>
    <row r="6" spans="1:6">
      <c r="A6" s="16"/>
      <c r="B6" s="16"/>
      <c r="C6" s="16"/>
      <c r="D6" s="16"/>
      <c r="E6" s="16"/>
      <c r="F6" s="16"/>
    </row>
    <row r="7" spans="1:6">
      <c r="A7" s="16"/>
      <c r="B7" s="962" t="s">
        <v>340</v>
      </c>
      <c r="C7" s="963"/>
      <c r="D7" s="963"/>
      <c r="E7" s="963"/>
      <c r="F7" s="16"/>
    </row>
    <row r="8" spans="1:6">
      <c r="A8" s="16"/>
      <c r="B8" s="963"/>
      <c r="C8" s="963"/>
      <c r="D8" s="963"/>
      <c r="E8" s="963"/>
      <c r="F8" s="16"/>
    </row>
    <row r="9" spans="1:6">
      <c r="A9" s="16"/>
      <c r="B9" s="963"/>
      <c r="C9" s="963"/>
      <c r="D9" s="963"/>
      <c r="E9" s="963"/>
      <c r="F9" s="16"/>
    </row>
    <row r="10" spans="1:6">
      <c r="A10" s="16"/>
      <c r="B10" s="963"/>
      <c r="C10" s="963"/>
      <c r="D10" s="963"/>
      <c r="E10" s="963"/>
      <c r="F10" s="16"/>
    </row>
    <row r="11" spans="1:6">
      <c r="A11" s="16"/>
      <c r="B11" s="963"/>
      <c r="C11" s="963"/>
      <c r="D11" s="963"/>
      <c r="E11" s="963"/>
      <c r="F11" s="16"/>
    </row>
    <row r="12" spans="1:6">
      <c r="A12" s="16"/>
      <c r="B12" s="963"/>
      <c r="C12" s="963"/>
      <c r="D12" s="963"/>
      <c r="E12" s="963"/>
      <c r="F12" s="16"/>
    </row>
    <row r="13" spans="1:6">
      <c r="A13" s="16"/>
      <c r="B13" s="963"/>
      <c r="C13" s="963"/>
      <c r="D13" s="963"/>
      <c r="E13" s="963"/>
      <c r="F13" s="16"/>
    </row>
    <row r="14" spans="1:6">
      <c r="A14" s="16"/>
      <c r="B14" s="963"/>
      <c r="C14" s="963"/>
      <c r="D14" s="963"/>
      <c r="E14" s="963"/>
      <c r="F14" s="16"/>
    </row>
    <row r="15" spans="1:6">
      <c r="A15" s="16"/>
      <c r="B15" s="963"/>
      <c r="C15" s="963"/>
      <c r="D15" s="963"/>
      <c r="E15" s="963"/>
      <c r="F15" s="16"/>
    </row>
    <row r="16" spans="1:6">
      <c r="A16" s="16"/>
      <c r="B16" s="963"/>
      <c r="C16" s="963"/>
      <c r="D16" s="963"/>
      <c r="E16" s="963"/>
      <c r="F16" s="16"/>
    </row>
    <row r="17" spans="1:6">
      <c r="A17" s="16"/>
      <c r="B17" s="963"/>
      <c r="C17" s="963"/>
      <c r="D17" s="963"/>
      <c r="E17" s="963"/>
      <c r="F17" s="16"/>
    </row>
    <row r="18" spans="1:6">
      <c r="A18" s="16"/>
      <c r="B18" s="963"/>
      <c r="C18" s="963"/>
      <c r="D18" s="963"/>
      <c r="E18" s="963"/>
      <c r="F18" s="16"/>
    </row>
    <row r="19" spans="1:6">
      <c r="A19" s="16"/>
      <c r="B19" s="963"/>
      <c r="C19" s="963"/>
      <c r="D19" s="963"/>
      <c r="E19" s="963"/>
      <c r="F19" s="16"/>
    </row>
    <row r="20" spans="1:6">
      <c r="A20" s="16"/>
      <c r="B20" s="16"/>
      <c r="C20" s="16"/>
      <c r="D20" s="16"/>
      <c r="E20" s="16"/>
      <c r="F20" s="16"/>
    </row>
    <row r="21" spans="1:6">
      <c r="A21" s="16"/>
      <c r="B21" s="16"/>
      <c r="C21" s="16"/>
      <c r="D21" s="16"/>
      <c r="E21" s="16"/>
      <c r="F21" s="16"/>
    </row>
    <row r="22" spans="1:6">
      <c r="A22" s="16"/>
      <c r="B22" s="16"/>
      <c r="C22" s="16"/>
      <c r="D22" s="16"/>
      <c r="E22" s="16"/>
      <c r="F22" s="16"/>
    </row>
    <row r="23" spans="1:6">
      <c r="A23" s="16"/>
      <c r="B23" s="16"/>
      <c r="C23" s="16"/>
      <c r="D23" s="16"/>
      <c r="E23" s="16"/>
      <c r="F23" s="16"/>
    </row>
  </sheetData>
  <mergeCells count="1">
    <mergeCell ref="B7:E19"/>
  </mergeCells>
  <pageMargins left="0.7" right="0.7" top="0.75" bottom="0.75" header="0.3" footer="0.3"/>
  <pageSetup orientation="portrait" horizontalDpi="0" verticalDpi="0"/>
  <drawing r:id="rId1"/>
  <legacyDrawing r:id="rId2"/>
  <oleObjects>
    <mc:AlternateContent xmlns:mc="http://schemas.openxmlformats.org/markup-compatibility/2006">
      <mc:Choice Requires="x14">
        <oleObject progId="Document" dvAspect="DVASPECT_ICON" shapeId="50179" r:id="rId3">
          <objectPr defaultSize="0" autoPict="0" r:id="rId4">
            <anchor moveWithCells="1">
              <from>
                <xdr:col>9</xdr:col>
                <xdr:colOff>0</xdr:colOff>
                <xdr:row>11</xdr:row>
                <xdr:rowOff>0</xdr:rowOff>
              </from>
              <to>
                <xdr:col>10</xdr:col>
                <xdr:colOff>495300</xdr:colOff>
                <xdr:row>14</xdr:row>
                <xdr:rowOff>161925</xdr:rowOff>
              </to>
            </anchor>
          </objectPr>
        </oleObject>
      </mc:Choice>
      <mc:Fallback>
        <oleObject progId="Document" dvAspect="DVASPECT_ICON" shapeId="50179" r:id="rId3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5CEE1-E6ED-4457-B909-D3DC16463795}">
  <sheetPr>
    <tabColor rgb="FF7030A0"/>
  </sheetPr>
  <dimension ref="A2:AY14"/>
  <sheetViews>
    <sheetView topLeftCell="A2" workbookViewId="0">
      <selection activeCell="B3" sqref="B3"/>
    </sheetView>
  </sheetViews>
  <sheetFormatPr defaultColWidth="8.75" defaultRowHeight="37.5"/>
  <cols>
    <col min="1" max="1" width="8.9140625" style="8"/>
    <col min="2" max="2" width="131.33203125" style="9" customWidth="1"/>
    <col min="3" max="4" width="8.9140625" style="8"/>
    <col min="5" max="51" width="8.75" style="6"/>
  </cols>
  <sheetData>
    <row r="2" spans="2:2" ht="75">
      <c r="B2" s="219" t="s">
        <v>131</v>
      </c>
    </row>
    <row r="3" spans="2:2" ht="38.25" thickBot="1"/>
    <row r="4" spans="2:2" ht="113.25" thickBot="1">
      <c r="B4" s="544" t="s">
        <v>284</v>
      </c>
    </row>
    <row r="6" spans="2:2" ht="75">
      <c r="B6" s="220" t="s">
        <v>133</v>
      </c>
    </row>
    <row r="7" spans="2:2">
      <c r="B7" s="284" t="s">
        <v>92</v>
      </c>
    </row>
    <row r="8" spans="2:2" ht="75">
      <c r="B8" s="221" t="s">
        <v>132</v>
      </c>
    </row>
    <row r="9" spans="2:2" ht="38.25" thickBot="1"/>
    <row r="10" spans="2:2" ht="113.25" thickBot="1">
      <c r="B10" s="545" t="s">
        <v>285</v>
      </c>
    </row>
    <row r="11" spans="2:2" ht="38.25" thickBot="1"/>
    <row r="12" spans="2:2" ht="75.75" thickBot="1">
      <c r="B12" s="546" t="s">
        <v>130</v>
      </c>
    </row>
    <row r="14" spans="2:2">
      <c r="B14" s="57"/>
    </row>
  </sheetData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04F58-6396-493D-993C-BFED0AE60FD5}">
  <sheetPr>
    <tabColor rgb="FFC00000"/>
  </sheetPr>
  <dimension ref="A1:CX193"/>
  <sheetViews>
    <sheetView topLeftCell="B1" zoomScale="93" zoomScaleNormal="93" workbookViewId="0">
      <selection activeCell="AQ5" sqref="AQ5"/>
    </sheetView>
  </sheetViews>
  <sheetFormatPr defaultColWidth="8.75" defaultRowHeight="26.25"/>
  <cols>
    <col min="3" max="3" width="6.08203125" customWidth="1"/>
    <col min="4" max="4" width="8.75" style="242"/>
    <col min="5" max="5" width="10.08203125" style="97" bestFit="1" customWidth="1"/>
    <col min="6" max="6" width="10" style="242" customWidth="1"/>
    <col min="7" max="7" width="2.58203125" style="16" customWidth="1"/>
    <col min="8" max="8" width="8.9140625" customWidth="1"/>
    <col min="9" max="9" width="21.33203125" customWidth="1"/>
    <col min="10" max="10" width="15.33203125" style="1" customWidth="1"/>
    <col min="11" max="11" width="13.33203125" style="1" customWidth="1"/>
    <col min="12" max="12" width="12.6640625" style="1" customWidth="1"/>
    <col min="13" max="13" width="10.75" style="226" customWidth="1"/>
    <col min="14" max="14" width="8.9140625" style="1" customWidth="1"/>
    <col min="15" max="15" width="11" style="1" customWidth="1"/>
    <col min="16" max="17" width="8.9140625" customWidth="1"/>
    <col min="18" max="18" width="11.4140625" customWidth="1"/>
    <col min="19" max="19" width="12.58203125" customWidth="1"/>
    <col min="41" max="41" width="8.75" customWidth="1"/>
    <col min="46" max="46" width="8.75" style="288"/>
    <col min="47" max="47" width="11.25" style="242" bestFit="1" customWidth="1"/>
    <col min="48" max="50" width="8.75" style="242"/>
    <col min="66" max="71" width="8.75" style="12"/>
    <col min="91" max="91" width="8.75" style="242"/>
  </cols>
  <sheetData>
    <row r="1" spans="1:102" ht="27.75" thickBot="1">
      <c r="C1" s="6"/>
      <c r="D1" s="966" t="s">
        <v>26</v>
      </c>
      <c r="E1" s="966"/>
      <c r="F1" s="297"/>
      <c r="G1" s="27"/>
      <c r="H1" s="112"/>
      <c r="I1" s="967" t="s">
        <v>82</v>
      </c>
      <c r="J1" s="967"/>
      <c r="K1" s="967"/>
      <c r="L1" s="967"/>
      <c r="M1" s="967"/>
      <c r="N1" s="967"/>
      <c r="O1" s="967"/>
      <c r="P1" s="967"/>
      <c r="Q1" s="967"/>
      <c r="R1" s="967"/>
      <c r="S1" s="968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BM1">
        <v>1</v>
      </c>
      <c r="CX1" s="109">
        <f>SLOPE(D5:D54,E5:E54)</f>
        <v>13.539098245535907</v>
      </c>
    </row>
    <row r="2" spans="1:102" ht="70.5" thickBot="1">
      <c r="C2" s="6"/>
      <c r="D2" s="966"/>
      <c r="E2" s="966"/>
      <c r="F2" s="671" t="s">
        <v>222</v>
      </c>
      <c r="G2" s="28"/>
      <c r="H2" s="113"/>
      <c r="I2" s="969" t="s">
        <v>223</v>
      </c>
      <c r="J2" s="969"/>
      <c r="K2" s="969"/>
      <c r="L2" s="969"/>
      <c r="M2" s="969"/>
      <c r="N2" s="969"/>
      <c r="O2" s="969"/>
      <c r="P2" s="969"/>
      <c r="Q2" s="969"/>
      <c r="R2" s="969"/>
      <c r="S2" s="970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Q2" s="242" t="s">
        <v>55</v>
      </c>
      <c r="AR2" s="242" t="s">
        <v>56</v>
      </c>
      <c r="AT2" s="847"/>
      <c r="AV2" s="242" t="s">
        <v>169</v>
      </c>
      <c r="BM2">
        <f>BM1+1</f>
        <v>2</v>
      </c>
      <c r="CX2" s="109">
        <f>INTERCEPT(D5:D54,E5:E54)</f>
        <v>-206.25671435960231</v>
      </c>
    </row>
    <row r="3" spans="1:102" ht="26.45" customHeight="1" thickBot="1">
      <c r="C3" s="10"/>
      <c r="D3" s="838" t="s">
        <v>0</v>
      </c>
      <c r="E3" s="93" t="s">
        <v>1</v>
      </c>
      <c r="G3" s="28"/>
      <c r="H3" s="974" t="s">
        <v>83</v>
      </c>
      <c r="I3" s="975"/>
      <c r="J3" s="975"/>
      <c r="K3" s="975"/>
      <c r="L3" s="975"/>
      <c r="M3" s="975"/>
      <c r="N3" s="975"/>
      <c r="O3" s="975"/>
      <c r="P3" s="975"/>
      <c r="Q3" s="975"/>
      <c r="R3" s="975"/>
      <c r="S3" s="97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Q3" t="s">
        <v>330</v>
      </c>
      <c r="AT3" s="847"/>
      <c r="BM3">
        <f t="shared" ref="BM3:BM18" si="0">BM2+1</f>
        <v>3</v>
      </c>
      <c r="BV3" t="s">
        <v>90</v>
      </c>
      <c r="BZ3" s="73">
        <v>0.48</v>
      </c>
      <c r="CA3" s="73">
        <v>16.241773205234921</v>
      </c>
      <c r="CB3" s="247">
        <v>9.5381925125187887</v>
      </c>
      <c r="CC3" s="4"/>
    </row>
    <row r="4" spans="1:102" ht="26.45" customHeight="1">
      <c r="A4" t="s">
        <v>367</v>
      </c>
      <c r="B4" t="s">
        <v>359</v>
      </c>
      <c r="C4" s="31" t="s">
        <v>37</v>
      </c>
      <c r="D4" s="838" t="s">
        <v>2</v>
      </c>
      <c r="E4" s="93" t="s">
        <v>3</v>
      </c>
      <c r="F4" s="671"/>
      <c r="G4" s="27"/>
      <c r="H4" s="971" t="s">
        <v>109</v>
      </c>
      <c r="I4" s="972"/>
      <c r="J4" s="972"/>
      <c r="K4" s="972"/>
      <c r="L4" s="972"/>
      <c r="M4" s="972"/>
      <c r="N4" s="972"/>
      <c r="O4" s="972"/>
      <c r="P4" s="972"/>
      <c r="Q4" s="972"/>
      <c r="R4" s="972"/>
      <c r="S4" s="972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Q4" s="245">
        <v>21.11671040304763</v>
      </c>
      <c r="AR4" s="245">
        <v>238.53229250066718</v>
      </c>
      <c r="AS4" s="849">
        <v>279.86341203147919</v>
      </c>
      <c r="AT4" s="848"/>
      <c r="AU4" s="845"/>
      <c r="AV4" s="110">
        <v>0</v>
      </c>
      <c r="AW4" s="110">
        <v>0</v>
      </c>
      <c r="AX4" s="843">
        <v>0.114</v>
      </c>
      <c r="BM4">
        <f t="shared" si="0"/>
        <v>4</v>
      </c>
      <c r="BN4" s="12" t="s">
        <v>94</v>
      </c>
      <c r="BO4" s="12" t="s">
        <v>149</v>
      </c>
      <c r="BR4" s="12">
        <f>COUNT(D5:D54)</f>
        <v>42</v>
      </c>
      <c r="BT4" s="6"/>
      <c r="BV4" s="82">
        <v>0</v>
      </c>
      <c r="BW4" s="94">
        <v>9.9000000000000005E-2</v>
      </c>
      <c r="BX4" s="72">
        <v>0.4</v>
      </c>
      <c r="BZ4" s="73">
        <v>0.48</v>
      </c>
      <c r="CA4" s="73">
        <v>15.592783505154658</v>
      </c>
      <c r="CB4" s="247">
        <v>11.724013474494695</v>
      </c>
      <c r="CC4" s="4"/>
      <c r="CF4" s="1" t="s">
        <v>55</v>
      </c>
      <c r="CG4" s="1" t="s">
        <v>56</v>
      </c>
      <c r="CI4" t="s">
        <v>30</v>
      </c>
      <c r="CJ4">
        <v>0.05</v>
      </c>
      <c r="CN4" s="1" t="s">
        <v>55</v>
      </c>
      <c r="CO4" s="1" t="s">
        <v>88</v>
      </c>
      <c r="CP4" s="1" t="s">
        <v>95</v>
      </c>
      <c r="CQ4" s="1" t="s">
        <v>96</v>
      </c>
      <c r="CR4" s="1" t="s">
        <v>36</v>
      </c>
      <c r="CT4" s="1" t="str">
        <f>IF(CN4="",0,CN4)</f>
        <v>x</v>
      </c>
      <c r="CU4" s="1" t="str">
        <f>IF(CO4="",0,CO4)</f>
        <v>Mean</v>
      </c>
      <c r="CV4" s="1" t="str">
        <f>IF(CP4="",0,CP4)</f>
        <v>Lower 95% CI</v>
      </c>
      <c r="CW4" s="1" t="str">
        <f>IF(CQ4="",0,CQ4)</f>
        <v>Upper 95% CI</v>
      </c>
      <c r="CX4" s="242"/>
    </row>
    <row r="5" spans="1:102" ht="23.45" customHeight="1" thickBot="1">
      <c r="A5" s="958">
        <v>135</v>
      </c>
      <c r="B5">
        <v>78.798383106277427</v>
      </c>
      <c r="C5" s="60">
        <v>1</v>
      </c>
      <c r="D5" s="82">
        <v>135</v>
      </c>
      <c r="E5" s="94">
        <v>22.007189934092271</v>
      </c>
      <c r="F5" s="247">
        <v>20.698499999999999</v>
      </c>
      <c r="G5" s="27" t="e">
        <f>IF(F5="","",TREND($E$19:$E$68,$F$19:$F$68,F5))</f>
        <v>#VALUE!</v>
      </c>
      <c r="H5" s="6"/>
      <c r="I5" s="6"/>
      <c r="J5" s="29"/>
      <c r="K5" s="29"/>
      <c r="L5" s="29"/>
      <c r="N5" s="29"/>
      <c r="O5" s="29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Q5" s="245">
        <v>21.11671040304763</v>
      </c>
      <c r="AR5" s="245">
        <v>229.57329598506067</v>
      </c>
      <c r="AS5" s="849">
        <v>260.96128687758642</v>
      </c>
      <c r="AT5" s="848"/>
      <c r="AV5" s="110">
        <v>1.5499999999999999E-3</v>
      </c>
      <c r="AW5" s="110">
        <v>0.05</v>
      </c>
      <c r="BM5">
        <f t="shared" si="0"/>
        <v>5</v>
      </c>
      <c r="BN5" s="12">
        <v>5</v>
      </c>
      <c r="BO5" s="12">
        <v>80</v>
      </c>
      <c r="BR5" s="12">
        <f>CORREL(D5:D54,E5:E54)</f>
        <v>0.56133985210911086</v>
      </c>
      <c r="BT5" s="6"/>
      <c r="BV5" s="82">
        <v>5</v>
      </c>
      <c r="BW5" s="94">
        <v>0.187</v>
      </c>
      <c r="BX5" s="72"/>
      <c r="BZ5" s="73">
        <v>0.48</v>
      </c>
      <c r="CA5" s="73">
        <v>16.520926506908719</v>
      </c>
      <c r="CB5" s="247">
        <v>8.4592964142886515</v>
      </c>
      <c r="CC5" s="4"/>
      <c r="CF5" s="110">
        <f t="shared" ref="CF5:CF36" si="1">IF(D5="","",D5)</f>
        <v>135</v>
      </c>
      <c r="CG5" s="110">
        <f t="shared" ref="CG5:CG36" si="2">IF(E5="","",E5)</f>
        <v>22.007189934092271</v>
      </c>
      <c r="CI5" t="s">
        <v>31</v>
      </c>
      <c r="CJ5">
        <f>COUNT(CF5:CF54)</f>
        <v>42</v>
      </c>
      <c r="CM5" s="242">
        <v>1</v>
      </c>
      <c r="CN5" s="242">
        <f>IF(D5="","",MIN($D$4:$D$54))</f>
        <v>31</v>
      </c>
      <c r="CO5" s="1">
        <f t="shared" ref="CO5:CO10" si="3">IF(CF5="","",FORECAST(CN5,$CG$5:$CG$54,$CF$5:$CF$54))</f>
        <v>20.162756238751534</v>
      </c>
      <c r="CP5" s="1">
        <f t="shared" ref="CP5:CP10" si="4">IF(CF5="","",$CO5-$CJ$9*CR5)</f>
        <v>19.470306721366459</v>
      </c>
      <c r="CQ5" s="1">
        <f t="shared" ref="CQ5:CQ10" si="5">IF(CF5="","",$CO5+$CJ$9*CR5)</f>
        <v>20.855205756136609</v>
      </c>
      <c r="CR5" s="1">
        <f t="shared" ref="CR5:CR10" si="6">IF(CF5="","",$CJ$8*SQRT(1/$CJ$5+($CN5-$CJ$6)^2/$CJ$7))</f>
        <v>0.34261439266752919</v>
      </c>
      <c r="CT5" s="1">
        <f>IF(CN5="","",CN5)</f>
        <v>31</v>
      </c>
      <c r="CU5" s="242">
        <f>IF(CO5="","",CO5)</f>
        <v>20.162756238751534</v>
      </c>
      <c r="CV5" s="242">
        <f>IF(CP5="","",CP5)</f>
        <v>19.470306721366459</v>
      </c>
      <c r="CW5" s="242">
        <f>IF(CQ5="","",CQ5)</f>
        <v>20.855205756136609</v>
      </c>
      <c r="CX5" s="242">
        <f t="shared" ref="CX5:CX36" si="7">CX$1*E5+CX$2</f>
        <v>91.70079226624182</v>
      </c>
    </row>
    <row r="6" spans="1:102" ht="24" customHeight="1">
      <c r="A6" s="958">
        <v>135</v>
      </c>
      <c r="B6">
        <v>79.240845357590942</v>
      </c>
      <c r="C6" s="60">
        <f>C5+1</f>
        <v>2</v>
      </c>
      <c r="D6" s="82">
        <v>135</v>
      </c>
      <c r="E6" s="94">
        <v>22.261356814088455</v>
      </c>
      <c r="F6" s="247">
        <v>20.36214</v>
      </c>
      <c r="G6" s="27" t="e">
        <f t="shared" ref="G6:G54" si="8">IF(F6="","",TREND($E$19:$E$68,$F$19:$F$68,F6))</f>
        <v>#VALUE!</v>
      </c>
      <c r="H6" s="6"/>
      <c r="I6" s="258">
        <v>95</v>
      </c>
      <c r="J6" s="255" t="s">
        <v>41</v>
      </c>
      <c r="K6" s="255" t="s">
        <v>98</v>
      </c>
      <c r="L6" s="256">
        <f>1-I6/100</f>
        <v>5.0000000000000044E-2</v>
      </c>
      <c r="M6" s="437"/>
      <c r="N6" s="222"/>
      <c r="O6" s="244"/>
      <c r="P6" s="248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Q6" s="245">
        <v>21.11671040304763</v>
      </c>
      <c r="AR6" s="245">
        <v>250.8301384451544</v>
      </c>
      <c r="AS6" s="849">
        <v>308.50834334534773</v>
      </c>
      <c r="AT6" s="848"/>
      <c r="AV6" s="110">
        <v>3.16E-3</v>
      </c>
      <c r="AW6" s="110">
        <v>9.2999999999999999E-2</v>
      </c>
      <c r="BM6">
        <f t="shared" si="0"/>
        <v>6</v>
      </c>
      <c r="BN6" s="12">
        <v>23</v>
      </c>
      <c r="BO6" s="12">
        <v>78</v>
      </c>
      <c r="BR6" s="12">
        <f>STDEV(D5:D54)</f>
        <v>36.023648510839649</v>
      </c>
      <c r="BT6" s="6"/>
      <c r="BV6" s="82">
        <v>10</v>
      </c>
      <c r="BW6" s="94">
        <v>0.27400000000000002</v>
      </c>
      <c r="BX6" s="72"/>
      <c r="BZ6" s="73">
        <v>0.48</v>
      </c>
      <c r="CA6" s="73">
        <v>15.84833000074058</v>
      </c>
      <c r="CB6" s="247">
        <v>9.0164640979225865</v>
      </c>
      <c r="CC6" s="4"/>
      <c r="CF6" s="110">
        <f t="shared" si="1"/>
        <v>135</v>
      </c>
      <c r="CG6" s="110">
        <f t="shared" si="2"/>
        <v>22.261356814088455</v>
      </c>
      <c r="CI6" t="s">
        <v>32</v>
      </c>
      <c r="CJ6">
        <f>AVERAGE(CF5:CF54)</f>
        <v>83.166666666666671</v>
      </c>
      <c r="CM6" s="242">
        <f>1+CM5</f>
        <v>2</v>
      </c>
      <c r="CN6" s="242">
        <f t="shared" ref="CN6:CN53" si="9">CN5+(($CN$54-$CN$5)/(49))</f>
        <v>33.122448979591837</v>
      </c>
      <c r="CO6" s="1">
        <f t="shared" si="3"/>
        <v>20.212153090592793</v>
      </c>
      <c r="CP6" s="1">
        <f t="shared" si="4"/>
        <v>19.538799879137752</v>
      </c>
      <c r="CQ6" s="1">
        <f t="shared" si="5"/>
        <v>20.885506302047833</v>
      </c>
      <c r="CR6" s="1">
        <f t="shared" si="6"/>
        <v>0.33316580602814694</v>
      </c>
      <c r="CT6" s="242">
        <f t="shared" ref="CT6:CT53" si="10">IF(CN6="","",CN6)</f>
        <v>33.122448979591837</v>
      </c>
      <c r="CU6" s="242">
        <f t="shared" ref="CU6:CU53" si="11">IF(CO6="","",CO6)</f>
        <v>20.212153090592793</v>
      </c>
      <c r="CV6" s="242">
        <f t="shared" ref="CV6:CV53" si="12">IF(CP6="","",CP6)</f>
        <v>19.538799879137752</v>
      </c>
      <c r="CW6" s="242">
        <f t="shared" ref="CW6:CW53" si="13">IF(CQ6="","",CQ6)</f>
        <v>20.885506302047833</v>
      </c>
      <c r="CX6" s="242">
        <f t="shared" si="7"/>
        <v>95.14198262527151</v>
      </c>
    </row>
    <row r="7" spans="1:102" ht="23.45" customHeight="1">
      <c r="A7" s="958">
        <v>135</v>
      </c>
      <c r="B7">
        <v>84.407521856924404</v>
      </c>
      <c r="C7" s="60">
        <f t="shared" ref="C7:C54" si="14">C6+1</f>
        <v>3</v>
      </c>
      <c r="D7" s="82">
        <v>135</v>
      </c>
      <c r="E7" s="94">
        <v>21.684347477982389</v>
      </c>
      <c r="F7" s="247">
        <v>23.718962755306368</v>
      </c>
      <c r="G7" s="27" t="e">
        <f t="shared" si="8"/>
        <v>#VALUE!</v>
      </c>
      <c r="H7" s="6"/>
      <c r="I7" s="257"/>
      <c r="J7" s="253" t="s">
        <v>286</v>
      </c>
      <c r="K7" s="253" t="s">
        <v>88</v>
      </c>
      <c r="L7" s="253" t="s">
        <v>287</v>
      </c>
      <c r="M7" s="438" t="s">
        <v>108</v>
      </c>
      <c r="N7" s="243" t="s">
        <v>106</v>
      </c>
      <c r="O7" s="223" t="s">
        <v>39</v>
      </c>
      <c r="P7" s="249" t="s">
        <v>114</v>
      </c>
      <c r="Q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Q7" s="245">
        <v>21.11671040304763</v>
      </c>
      <c r="AR7" s="245">
        <v>252.01077844311376</v>
      </c>
      <c r="AS7" s="849">
        <v>304.76241987179492</v>
      </c>
      <c r="AT7" s="846"/>
      <c r="AV7" s="110">
        <v>4.7400000000000003E-3</v>
      </c>
      <c r="AW7" s="110">
        <v>0.14299999999999999</v>
      </c>
      <c r="BM7">
        <f t="shared" si="0"/>
        <v>7</v>
      </c>
      <c r="BN7" s="12">
        <v>25</v>
      </c>
      <c r="BO7" s="12">
        <v>60</v>
      </c>
      <c r="BR7" s="12">
        <f>STDEV(E5:E54)</f>
        <v>1.4935639848963154</v>
      </c>
      <c r="BT7" s="6"/>
      <c r="BV7" s="82">
        <v>15</v>
      </c>
      <c r="BW7" s="94">
        <v>0.34699999999999998</v>
      </c>
      <c r="BX7" s="72"/>
      <c r="BZ7" s="73">
        <v>0.48</v>
      </c>
      <c r="CA7" s="73">
        <v>16.339548577036332</v>
      </c>
      <c r="CB7" s="247">
        <v>9.2780700163250795</v>
      </c>
      <c r="CC7" s="4"/>
      <c r="CF7" s="110">
        <f t="shared" si="1"/>
        <v>135</v>
      </c>
      <c r="CG7" s="110">
        <f t="shared" si="2"/>
        <v>21.684347477982389</v>
      </c>
      <c r="CI7" t="s">
        <v>33</v>
      </c>
      <c r="CJ7">
        <f>DEVSQ(CF5:CF54)</f>
        <v>53205.833333333321</v>
      </c>
      <c r="CM7" s="242">
        <f t="shared" ref="CM7:CM53" si="15">1+CM6</f>
        <v>3</v>
      </c>
      <c r="CN7" s="242">
        <f t="shared" si="9"/>
        <v>35.244897959183675</v>
      </c>
      <c r="CO7" s="1">
        <f t="shared" si="3"/>
        <v>20.261549942434055</v>
      </c>
      <c r="CP7" s="1">
        <f t="shared" si="4"/>
        <v>19.607022664448422</v>
      </c>
      <c r="CQ7" s="1">
        <f t="shared" si="5"/>
        <v>20.916077220419687</v>
      </c>
      <c r="CR7" s="1">
        <f t="shared" si="6"/>
        <v>0.32385099592274214</v>
      </c>
      <c r="CT7" s="242">
        <f t="shared" si="10"/>
        <v>35.244897959183675</v>
      </c>
      <c r="CU7" s="242">
        <f t="shared" si="11"/>
        <v>20.261549942434055</v>
      </c>
      <c r="CV7" s="242">
        <f t="shared" si="12"/>
        <v>19.607022664448422</v>
      </c>
      <c r="CW7" s="242">
        <f t="shared" si="13"/>
        <v>20.916077220419687</v>
      </c>
      <c r="CX7" s="242">
        <f t="shared" si="7"/>
        <v>87.329796535140019</v>
      </c>
    </row>
    <row r="8" spans="1:102" ht="23.45" customHeight="1" thickBot="1">
      <c r="A8" s="958">
        <v>135</v>
      </c>
      <c r="B8">
        <v>79.057867493876245</v>
      </c>
      <c r="C8" s="60">
        <f t="shared" si="14"/>
        <v>4</v>
      </c>
      <c r="D8" s="82">
        <v>135</v>
      </c>
      <c r="E8" s="94">
        <v>22.562024809923969</v>
      </c>
      <c r="F8" s="247">
        <v>23.008584547813935</v>
      </c>
      <c r="G8" s="27" t="e">
        <f t="shared" si="8"/>
        <v>#VALUE!</v>
      </c>
      <c r="H8" s="6"/>
      <c r="I8" s="257" t="s">
        <v>103</v>
      </c>
      <c r="J8" s="253" t="s">
        <v>40</v>
      </c>
      <c r="K8" s="253" t="s">
        <v>40</v>
      </c>
      <c r="L8" s="253" t="s">
        <v>40</v>
      </c>
      <c r="M8" s="439" t="s">
        <v>40</v>
      </c>
      <c r="N8" s="223" t="s">
        <v>40</v>
      </c>
      <c r="O8" s="223" t="s">
        <v>40</v>
      </c>
      <c r="P8" s="227" t="s">
        <v>40</v>
      </c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Q8" s="245">
        <v>21.11671040304763</v>
      </c>
      <c r="AR8" s="245">
        <v>240.21479999999997</v>
      </c>
      <c r="AS8" s="849">
        <v>301.80227681246254</v>
      </c>
      <c r="AT8" s="846"/>
      <c r="AV8" s="110">
        <v>6.3400000000000001E-3</v>
      </c>
      <c r="AW8" s="110">
        <v>0.188</v>
      </c>
      <c r="BM8">
        <f t="shared" si="0"/>
        <v>8</v>
      </c>
      <c r="BN8" s="12">
        <v>48</v>
      </c>
      <c r="BO8" s="12">
        <v>53</v>
      </c>
      <c r="BR8" s="12">
        <f>BR5*BR7/BR6</f>
        <v>2.3273516732901588E-2</v>
      </c>
      <c r="BT8" s="6"/>
      <c r="BV8" s="82">
        <v>20</v>
      </c>
      <c r="BW8" s="94">
        <v>0.42599999999999999</v>
      </c>
      <c r="BX8" s="72"/>
      <c r="BZ8" s="73">
        <v>0.48</v>
      </c>
      <c r="CA8" s="73">
        <v>16.38522427440633</v>
      </c>
      <c r="CB8" s="247">
        <v>10.689397710303568</v>
      </c>
      <c r="CC8" s="4"/>
      <c r="CF8" s="110">
        <f t="shared" si="1"/>
        <v>135</v>
      </c>
      <c r="CG8" s="110">
        <f t="shared" si="2"/>
        <v>22.562024809923969</v>
      </c>
      <c r="CI8" t="s">
        <v>34</v>
      </c>
      <c r="CJ8" s="109">
        <f>STEYX(CG5:CG54,CF5:CF54)</f>
        <v>1.2514069949197002</v>
      </c>
      <c r="CM8" s="242">
        <f t="shared" si="15"/>
        <v>4</v>
      </c>
      <c r="CN8" s="242">
        <f t="shared" si="9"/>
        <v>37.367346938775512</v>
      </c>
      <c r="CO8" s="1">
        <f t="shared" si="3"/>
        <v>20.310946794275313</v>
      </c>
      <c r="CP8" s="1">
        <f t="shared" si="4"/>
        <v>19.674951067184157</v>
      </c>
      <c r="CQ8" s="1">
        <f t="shared" si="5"/>
        <v>20.94694252136647</v>
      </c>
      <c r="CR8" s="1">
        <f t="shared" si="6"/>
        <v>0.31468184222201512</v>
      </c>
      <c r="CT8" s="242">
        <f t="shared" si="10"/>
        <v>37.367346938775512</v>
      </c>
      <c r="CU8" s="242">
        <f t="shared" si="11"/>
        <v>20.310946794275313</v>
      </c>
      <c r="CV8" s="242">
        <f t="shared" si="12"/>
        <v>19.674951067184157</v>
      </c>
      <c r="CW8" s="242">
        <f t="shared" si="13"/>
        <v>20.94694252136647</v>
      </c>
      <c r="CX8" s="242">
        <f t="shared" si="7"/>
        <v>99.212756160176923</v>
      </c>
    </row>
    <row r="9" spans="1:102" ht="23.45" customHeight="1">
      <c r="A9" s="958">
        <v>135</v>
      </c>
      <c r="B9">
        <v>79.628418421467032</v>
      </c>
      <c r="C9" s="60">
        <f t="shared" si="14"/>
        <v>5</v>
      </c>
      <c r="D9" s="82">
        <v>135</v>
      </c>
      <c r="E9" s="94">
        <v>24.574100000000001</v>
      </c>
      <c r="F9" s="247">
        <v>20.819344524380497</v>
      </c>
      <c r="G9" s="27" t="e">
        <f t="shared" si="8"/>
        <v>#VALUE!</v>
      </c>
      <c r="H9" s="6"/>
      <c r="I9" s="257" t="s">
        <v>100</v>
      </c>
      <c r="J9" s="310">
        <f>'Intuitive Method'!I6</f>
        <v>227.2069377331411</v>
      </c>
      <c r="K9" s="310">
        <f>'Intuitive Method'!J6</f>
        <v>108.60659804554332</v>
      </c>
      <c r="L9" s="310">
        <f>'Intuitive Method'!K6</f>
        <v>-9.9937416420544452</v>
      </c>
      <c r="M9" s="440">
        <f>J9-L9</f>
        <v>237.20067937519553</v>
      </c>
      <c r="N9" s="252">
        <f>'Intuitive Method'!F9</f>
        <v>58.681798935578158</v>
      </c>
      <c r="O9" s="225">
        <f>'Intuitive Method'!F10</f>
        <v>54.031522938385756</v>
      </c>
      <c r="P9" s="358">
        <f>$N9/COUNT($F5:$F14)^0.5</f>
        <v>22.17963520991923</v>
      </c>
      <c r="Q9" s="294" t="s">
        <v>148</v>
      </c>
      <c r="R9" s="295" t="s">
        <v>151</v>
      </c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Q9" s="245">
        <v>21.11671040304763</v>
      </c>
      <c r="AR9" s="245">
        <v>248.19038089520382</v>
      </c>
      <c r="AS9" s="849">
        <v>292.03247487855191</v>
      </c>
      <c r="AV9" s="110">
        <v>7.2899999999999996E-3</v>
      </c>
      <c r="AW9" s="110">
        <v>0.23599999999999999</v>
      </c>
      <c r="BM9">
        <f t="shared" si="0"/>
        <v>9</v>
      </c>
      <c r="BN9" s="12">
        <v>17</v>
      </c>
      <c r="BO9" s="12">
        <v>85</v>
      </c>
      <c r="BR9" s="12">
        <f>BR7*SQRT((1-BR5^2)*(BR4-1)/(BR4-2))</f>
        <v>1.2514069949197002</v>
      </c>
      <c r="BT9" s="6"/>
      <c r="BV9" s="82">
        <v>25</v>
      </c>
      <c r="BW9" s="94">
        <v>0.48899999999999999</v>
      </c>
      <c r="BX9" s="72"/>
      <c r="BZ9" s="73">
        <v>0.48</v>
      </c>
      <c r="CA9" s="73">
        <v>16.250555308751672</v>
      </c>
      <c r="CB9" s="247">
        <v>10.45565500406838</v>
      </c>
      <c r="CC9" s="4"/>
      <c r="CF9" s="110">
        <f t="shared" si="1"/>
        <v>135</v>
      </c>
      <c r="CG9" s="110">
        <f t="shared" si="2"/>
        <v>24.574100000000001</v>
      </c>
      <c r="CI9" t="s">
        <v>35</v>
      </c>
      <c r="CJ9">
        <f>_xlfn.T.INV.2T(CJ4,CJ5-2)</f>
        <v>2.0210753903062737</v>
      </c>
      <c r="CM9" s="242">
        <f t="shared" si="15"/>
        <v>5</v>
      </c>
      <c r="CN9" s="242">
        <f t="shared" si="9"/>
        <v>39.489795918367349</v>
      </c>
      <c r="CO9" s="1">
        <f t="shared" si="3"/>
        <v>20.360343646116576</v>
      </c>
      <c r="CP9" s="1">
        <f t="shared" si="4"/>
        <v>19.742558595205175</v>
      </c>
      <c r="CQ9" s="1">
        <f t="shared" si="5"/>
        <v>20.978128697027977</v>
      </c>
      <c r="CR9" s="1">
        <f t="shared" si="6"/>
        <v>0.30567145286835773</v>
      </c>
      <c r="CT9" s="242">
        <f t="shared" si="10"/>
        <v>39.489795918367349</v>
      </c>
      <c r="CU9" s="242">
        <f t="shared" si="11"/>
        <v>20.360343646116576</v>
      </c>
      <c r="CV9" s="242">
        <f t="shared" si="12"/>
        <v>19.742558595205175</v>
      </c>
      <c r="CW9" s="242">
        <f t="shared" si="13"/>
        <v>20.978128697027977</v>
      </c>
      <c r="CX9" s="242">
        <f t="shared" si="7"/>
        <v>126.45443983602166</v>
      </c>
    </row>
    <row r="10" spans="1:102" ht="24" customHeight="1" thickBot="1">
      <c r="A10" s="958">
        <v>135</v>
      </c>
      <c r="B10">
        <v>79.671273420516869</v>
      </c>
      <c r="C10" s="60">
        <f t="shared" si="14"/>
        <v>6</v>
      </c>
      <c r="D10" s="82">
        <v>135</v>
      </c>
      <c r="E10" s="94">
        <v>21.529417650590357</v>
      </c>
      <c r="F10" s="247">
        <v>23.206076354187488</v>
      </c>
      <c r="G10" s="27" t="e">
        <f t="shared" si="8"/>
        <v>#VALUE!</v>
      </c>
      <c r="H10" s="6"/>
      <c r="I10" s="257" t="s">
        <v>134</v>
      </c>
      <c r="J10" s="310">
        <f>'Abductive (Graybill) Method'!I8</f>
        <v>154.56235764208179</v>
      </c>
      <c r="K10" s="310">
        <f>'Abductive (Graybill) Method'!J8</f>
        <v>108.60659804554342</v>
      </c>
      <c r="L10" s="310">
        <f>'Abductive (Graybill) Method'!K8</f>
        <v>62.650838449005057</v>
      </c>
      <c r="M10" s="440">
        <f>J10-L10</f>
        <v>91.911519193076742</v>
      </c>
      <c r="N10" s="254">
        <f>'Abductive (Graybill) Method'!F9</f>
        <v>22.738270831932837</v>
      </c>
      <c r="O10" s="225">
        <f>'Abductive (Graybill) Method'!F10</f>
        <v>20.936362284727583</v>
      </c>
      <c r="P10" s="358">
        <f>$N10/COUNT($F6:$F15)^0.5</f>
        <v>9.282860195240902</v>
      </c>
      <c r="Q10" s="624">
        <f>RSQ(D5:D54,E5:E54)</f>
        <v>0.31510242956587831</v>
      </c>
      <c r="R10" s="296">
        <f>BR13</f>
        <v>1.0996882457013925E-4</v>
      </c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Q10" s="245">
        <v>21.11671040304763</v>
      </c>
      <c r="AR10" s="245">
        <v>253.50462870462874</v>
      </c>
      <c r="AS10" s="849">
        <v>291.32170230287039</v>
      </c>
      <c r="BM10">
        <f t="shared" si="0"/>
        <v>10</v>
      </c>
      <c r="BN10" s="12">
        <v>8</v>
      </c>
      <c r="BO10" s="12">
        <v>84</v>
      </c>
      <c r="BR10" s="12">
        <f>BR9/(BR6*SQRT(BR4-1))</f>
        <v>5.4252399778861272E-3</v>
      </c>
      <c r="BT10" s="6"/>
      <c r="BZ10" s="73">
        <v>0.4</v>
      </c>
      <c r="CA10" s="73">
        <v>15.000877244283279</v>
      </c>
      <c r="CB10" s="61" t="s">
        <v>92</v>
      </c>
      <c r="CC10" s="111"/>
      <c r="CF10" s="110">
        <f t="shared" si="1"/>
        <v>135</v>
      </c>
      <c r="CG10" s="110">
        <f t="shared" si="2"/>
        <v>21.529417650590357</v>
      </c>
      <c r="CM10" s="242">
        <f t="shared" si="15"/>
        <v>6</v>
      </c>
      <c r="CN10" s="242">
        <f t="shared" si="9"/>
        <v>41.612244897959187</v>
      </c>
      <c r="CO10" s="1">
        <f t="shared" si="3"/>
        <v>20.409740497957834</v>
      </c>
      <c r="CP10" s="1">
        <f t="shared" si="4"/>
        <v>19.809816027393861</v>
      </c>
      <c r="CQ10" s="1">
        <f t="shared" si="5"/>
        <v>21.009664968521808</v>
      </c>
      <c r="CR10" s="1">
        <f t="shared" si="6"/>
        <v>0.29683428606444068</v>
      </c>
      <c r="CT10" s="242">
        <f t="shared" si="10"/>
        <v>41.612244897959187</v>
      </c>
      <c r="CU10" s="242">
        <f t="shared" si="11"/>
        <v>20.409740497957834</v>
      </c>
      <c r="CV10" s="242">
        <f t="shared" si="12"/>
        <v>19.809816027393861</v>
      </c>
      <c r="CW10" s="242">
        <f t="shared" si="13"/>
        <v>21.009664968521808</v>
      </c>
      <c r="CX10" s="242">
        <f t="shared" si="7"/>
        <v>85.23218638091538</v>
      </c>
    </row>
    <row r="11" spans="1:102" ht="28.5">
      <c r="A11" s="958">
        <v>135</v>
      </c>
      <c r="B11">
        <v>80.672483150440144</v>
      </c>
      <c r="C11" s="60">
        <f t="shared" si="14"/>
        <v>7</v>
      </c>
      <c r="D11" s="82">
        <v>135</v>
      </c>
      <c r="E11" s="94">
        <v>21.282282282282281</v>
      </c>
      <c r="F11" s="247">
        <v>21.96893469694805</v>
      </c>
      <c r="G11" s="27" t="e">
        <f t="shared" si="8"/>
        <v>#VALUE!</v>
      </c>
      <c r="H11" s="6"/>
      <c r="I11" s="257" t="s">
        <v>178</v>
      </c>
      <c r="J11" s="310">
        <f>'Sophistic Method'!I6</f>
        <v>128.55410603504649</v>
      </c>
      <c r="K11" s="310">
        <f>'Sophistic Method'!J6</f>
        <v>91.182850852140973</v>
      </c>
      <c r="L11" s="310">
        <f>'Sophistic Method'!K6</f>
        <v>53.811595669235466</v>
      </c>
      <c r="M11" s="440">
        <f>J11-L11</f>
        <v>74.742510365811029</v>
      </c>
      <c r="N11" s="252">
        <f>'Sophistic Method'!F9</f>
        <v>18.490777415899519</v>
      </c>
      <c r="O11" s="225">
        <f>'Sophistic Method'!F10</f>
        <v>20.27878843784292</v>
      </c>
      <c r="P11" s="358">
        <f>$N11/COUNT($F5:$F14)^0.5</f>
        <v>6.9888569415313819</v>
      </c>
      <c r="Q11" s="311"/>
      <c r="R11" s="312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Q11" s="245">
        <v>34.038523447401779</v>
      </c>
      <c r="AR11" s="245">
        <v>255.78623406101875</v>
      </c>
      <c r="AS11" s="633"/>
      <c r="BM11">
        <f t="shared" si="0"/>
        <v>11</v>
      </c>
      <c r="BN11" s="12">
        <v>4</v>
      </c>
      <c r="BO11" s="12">
        <v>73</v>
      </c>
      <c r="BR11" s="12">
        <f>BR8/BR10</f>
        <v>4.2898594030433665</v>
      </c>
      <c r="BT11" s="6"/>
      <c r="BV11" t="s">
        <v>91</v>
      </c>
      <c r="BZ11" s="73">
        <v>0.4</v>
      </c>
      <c r="CA11" s="73">
        <v>14.537471797060796</v>
      </c>
      <c r="CB11" s="61" t="s">
        <v>92</v>
      </c>
      <c r="CC11" s="111"/>
      <c r="CF11" s="110">
        <f t="shared" si="1"/>
        <v>135</v>
      </c>
      <c r="CG11" s="110">
        <f t="shared" si="2"/>
        <v>21.282282282282281</v>
      </c>
      <c r="CM11" s="242">
        <f t="shared" si="15"/>
        <v>7</v>
      </c>
      <c r="CN11" s="242">
        <f t="shared" si="9"/>
        <v>43.734693877551024</v>
      </c>
      <c r="CO11" s="242">
        <f t="shared" ref="CO11:CO42" si="16">FORECAST(CN11,$CG$5:$CG$54,$CF$5:$CF$54)</f>
        <v>20.459137349799096</v>
      </c>
      <c r="CP11" s="242">
        <f t="shared" ref="CP11:CP42" si="17">$CO11-$CJ$9*CR11</f>
        <v>19.876691156031988</v>
      </c>
      <c r="CQ11" s="242">
        <f t="shared" ref="CQ11:CQ42" si="18">$CO11+$CJ$9*CR11</f>
        <v>21.041583543566205</v>
      </c>
      <c r="CR11" s="242">
        <f t="shared" ref="CR11:CR42" si="19">$CJ$8*SQRT(1/$CJ$5+($CN11-$CJ$6)^2/$CJ$7)</f>
        <v>0.28818627774139755</v>
      </c>
      <c r="CT11" s="242">
        <f t="shared" si="10"/>
        <v>43.734693877551024</v>
      </c>
      <c r="CU11" s="242">
        <f t="shared" si="11"/>
        <v>20.459137349799096</v>
      </c>
      <c r="CV11" s="242">
        <f t="shared" si="12"/>
        <v>19.876691156031988</v>
      </c>
      <c r="CW11" s="242">
        <f t="shared" si="13"/>
        <v>21.041583543566205</v>
      </c>
      <c r="CX11" s="242">
        <f t="shared" si="7"/>
        <v>81.88619634944564</v>
      </c>
    </row>
    <row r="12" spans="1:102" ht="28.5">
      <c r="A12" s="958">
        <v>51</v>
      </c>
      <c r="B12">
        <v>30.291015838299188</v>
      </c>
      <c r="C12" s="60">
        <f t="shared" si="14"/>
        <v>8</v>
      </c>
      <c r="D12" s="82">
        <v>51</v>
      </c>
      <c r="E12" s="94">
        <v>21.411564625850339</v>
      </c>
      <c r="F12" s="633"/>
      <c r="G12" s="27" t="str">
        <f t="shared" si="8"/>
        <v/>
      </c>
      <c r="H12" s="6"/>
      <c r="I12" s="534"/>
      <c r="J12" s="535"/>
      <c r="K12" s="535"/>
      <c r="L12" s="535"/>
      <c r="M12" s="536"/>
      <c r="N12" s="536"/>
      <c r="O12" s="537"/>
      <c r="P12" s="537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Q12" s="245">
        <v>34.038523447401779</v>
      </c>
      <c r="AR12" s="245">
        <v>285.2</v>
      </c>
      <c r="AS12" s="633"/>
      <c r="AV12" s="110">
        <v>0</v>
      </c>
      <c r="AW12" s="110">
        <v>0</v>
      </c>
      <c r="AX12" s="463">
        <v>29.32</v>
      </c>
      <c r="BM12">
        <f t="shared" si="0"/>
        <v>12</v>
      </c>
      <c r="BN12" s="12">
        <v>26</v>
      </c>
      <c r="BO12" s="12">
        <v>79</v>
      </c>
      <c r="BR12" s="12">
        <f>BR4-2</f>
        <v>40</v>
      </c>
      <c r="BT12" s="6"/>
      <c r="BV12">
        <v>100</v>
      </c>
      <c r="BW12">
        <v>88.8</v>
      </c>
      <c r="BX12">
        <v>200</v>
      </c>
      <c r="BZ12" s="73">
        <v>0.4</v>
      </c>
      <c r="CA12" s="73">
        <v>15.230510794500132</v>
      </c>
      <c r="CB12" s="61" t="s">
        <v>92</v>
      </c>
      <c r="CC12" s="111"/>
      <c r="CF12" s="110">
        <f t="shared" si="1"/>
        <v>51</v>
      </c>
      <c r="CG12" s="110">
        <f t="shared" si="2"/>
        <v>21.411564625850339</v>
      </c>
      <c r="CM12" s="242">
        <f t="shared" si="15"/>
        <v>8</v>
      </c>
      <c r="CN12" s="242">
        <f t="shared" si="9"/>
        <v>45.857142857142861</v>
      </c>
      <c r="CO12" s="242">
        <f t="shared" si="16"/>
        <v>20.508534201640355</v>
      </c>
      <c r="CP12" s="242">
        <f t="shared" si="17"/>
        <v>19.943148524525537</v>
      </c>
      <c r="CQ12" s="242">
        <f t="shared" si="18"/>
        <v>21.073919878755174</v>
      </c>
      <c r="CR12" s="242">
        <f t="shared" si="19"/>
        <v>0.27974497132892273</v>
      </c>
      <c r="CT12" s="242">
        <f t="shared" si="10"/>
        <v>45.857142857142861</v>
      </c>
      <c r="CU12" s="242">
        <f t="shared" si="11"/>
        <v>20.508534201640355</v>
      </c>
      <c r="CV12" s="242">
        <f t="shared" si="12"/>
        <v>19.943148524525537</v>
      </c>
      <c r="CW12" s="242">
        <f t="shared" si="13"/>
        <v>21.073919878755174</v>
      </c>
      <c r="CX12" s="242">
        <f t="shared" si="7"/>
        <v>83.63656270042668</v>
      </c>
    </row>
    <row r="13" spans="1:102">
      <c r="A13" s="958">
        <v>51</v>
      </c>
      <c r="B13">
        <v>28.702086597495867</v>
      </c>
      <c r="C13" s="60">
        <f t="shared" si="14"/>
        <v>9</v>
      </c>
      <c r="D13" s="82">
        <v>51</v>
      </c>
      <c r="E13" s="94">
        <v>20.96377551020408</v>
      </c>
      <c r="F13" s="633"/>
      <c r="G13" s="27" t="str">
        <f t="shared" si="8"/>
        <v/>
      </c>
      <c r="H13" s="6"/>
      <c r="I13" s="533"/>
      <c r="J13" s="538"/>
      <c r="K13" s="538"/>
      <c r="L13" s="538"/>
      <c r="M13" s="539"/>
      <c r="N13" s="538"/>
      <c r="O13" s="538"/>
      <c r="P13" s="533"/>
      <c r="Q13" s="6"/>
      <c r="R13" s="58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Q13" s="245">
        <v>34.038523447401779</v>
      </c>
      <c r="AR13" s="245">
        <v>284.72925006672</v>
      </c>
      <c r="AS13" s="633"/>
      <c r="AV13" s="110">
        <f>AV12+0.1</f>
        <v>0.1</v>
      </c>
      <c r="AW13" s="110">
        <v>12.36</v>
      </c>
      <c r="AX13" s="463">
        <v>29.16</v>
      </c>
      <c r="BM13">
        <f t="shared" si="0"/>
        <v>13</v>
      </c>
      <c r="BN13" s="12">
        <v>11</v>
      </c>
      <c r="BO13" s="12">
        <v>81</v>
      </c>
      <c r="BQ13" s="12" t="s">
        <v>150</v>
      </c>
      <c r="BR13" s="12">
        <f>TDIST(ABS(BR11),BR12,2)</f>
        <v>1.0996882457013925E-4</v>
      </c>
      <c r="BT13" s="6"/>
      <c r="BV13">
        <v>120</v>
      </c>
      <c r="BW13">
        <v>108.7</v>
      </c>
      <c r="BZ13" s="73">
        <v>0.4</v>
      </c>
      <c r="CA13" s="73">
        <v>15.438596491228063</v>
      </c>
      <c r="CB13" s="60"/>
      <c r="CC13" s="60"/>
      <c r="CF13" s="110">
        <f t="shared" si="1"/>
        <v>51</v>
      </c>
      <c r="CG13" s="110">
        <f t="shared" si="2"/>
        <v>20.96377551020408</v>
      </c>
      <c r="CM13" s="242">
        <f t="shared" si="15"/>
        <v>9</v>
      </c>
      <c r="CN13" s="242">
        <f t="shared" si="9"/>
        <v>47.979591836734699</v>
      </c>
      <c r="CO13" s="242">
        <f t="shared" si="16"/>
        <v>20.557931053481617</v>
      </c>
      <c r="CP13" s="242">
        <f t="shared" si="17"/>
        <v>20.009149169542432</v>
      </c>
      <c r="CQ13" s="242">
        <f t="shared" si="18"/>
        <v>21.106712937420802</v>
      </c>
      <c r="CR13" s="242">
        <f t="shared" si="19"/>
        <v>0.27152964534194024</v>
      </c>
      <c r="CT13" s="242">
        <f t="shared" si="10"/>
        <v>47.979591836734699</v>
      </c>
      <c r="CU13" s="242">
        <f t="shared" si="11"/>
        <v>20.557931053481617</v>
      </c>
      <c r="CV13" s="242">
        <f t="shared" si="12"/>
        <v>20.009149169542432</v>
      </c>
      <c r="CW13" s="242">
        <f t="shared" si="13"/>
        <v>21.106712937420802</v>
      </c>
      <c r="CX13" s="242">
        <f t="shared" si="7"/>
        <v>77.573901870410339</v>
      </c>
    </row>
    <row r="14" spans="1:102" ht="26.1" customHeight="1">
      <c r="A14" s="958">
        <v>51</v>
      </c>
      <c r="B14">
        <v>30.912860758903062</v>
      </c>
      <c r="C14" s="60">
        <f t="shared" si="14"/>
        <v>10</v>
      </c>
      <c r="D14" s="82">
        <v>51</v>
      </c>
      <c r="E14" s="94">
        <v>21.889099620682771</v>
      </c>
      <c r="F14" s="633"/>
      <c r="G14" s="27" t="str">
        <f t="shared" si="8"/>
        <v/>
      </c>
      <c r="H14" s="6"/>
      <c r="I14" s="533"/>
      <c r="J14" s="538"/>
      <c r="K14" s="538"/>
      <c r="L14" s="538"/>
      <c r="M14" s="539"/>
      <c r="N14" s="973" t="s">
        <v>283</v>
      </c>
      <c r="O14" s="973"/>
      <c r="P14" s="973"/>
      <c r="Q14" s="6"/>
      <c r="R14" s="58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Q14" s="245">
        <v>34.038523447401779</v>
      </c>
      <c r="AR14" s="245">
        <v>290.45528455284551</v>
      </c>
      <c r="AS14" s="246"/>
      <c r="AT14" s="351"/>
      <c r="AV14" s="110">
        <f>AV13+0.1</f>
        <v>0.2</v>
      </c>
      <c r="AW14" s="110">
        <v>24.83</v>
      </c>
      <c r="AX14" s="463">
        <v>29.51</v>
      </c>
      <c r="BM14">
        <f t="shared" si="0"/>
        <v>14</v>
      </c>
      <c r="BN14" s="12">
        <v>19</v>
      </c>
      <c r="BO14" s="12">
        <v>75</v>
      </c>
      <c r="BT14" s="6"/>
      <c r="BV14">
        <v>140</v>
      </c>
      <c r="BW14">
        <v>129.80000000000001</v>
      </c>
      <c r="BZ14" s="73">
        <v>0.4</v>
      </c>
      <c r="CA14" s="73">
        <v>14.959063432550296</v>
      </c>
      <c r="CB14" s="60"/>
      <c r="CC14" s="60"/>
      <c r="CF14" s="110">
        <f t="shared" si="1"/>
        <v>51</v>
      </c>
      <c r="CG14" s="110">
        <f t="shared" si="2"/>
        <v>21.889099620682771</v>
      </c>
      <c r="CM14" s="242">
        <f t="shared" si="15"/>
        <v>10</v>
      </c>
      <c r="CN14" s="242">
        <f t="shared" si="9"/>
        <v>50.102040816326536</v>
      </c>
      <c r="CO14" s="242">
        <f t="shared" si="16"/>
        <v>20.607327905322876</v>
      </c>
      <c r="CP14" s="242">
        <f t="shared" si="17"/>
        <v>20.07465038055431</v>
      </c>
      <c r="CQ14" s="242">
        <f t="shared" si="18"/>
        <v>21.140005430091442</v>
      </c>
      <c r="CR14" s="242">
        <f t="shared" si="19"/>
        <v>0.26356143235599178</v>
      </c>
      <c r="CT14" s="242">
        <f t="shared" si="10"/>
        <v>50.102040816326536</v>
      </c>
      <c r="CU14" s="242">
        <f t="shared" si="11"/>
        <v>20.607327905322876</v>
      </c>
      <c r="CV14" s="242">
        <f t="shared" si="12"/>
        <v>20.07465038055431</v>
      </c>
      <c r="CW14" s="242">
        <f t="shared" si="13"/>
        <v>21.140005430091442</v>
      </c>
      <c r="CX14" s="242">
        <f t="shared" si="7"/>
        <v>90.101955911144501</v>
      </c>
    </row>
    <row r="15" spans="1:102" ht="26.1" customHeight="1">
      <c r="A15" s="958">
        <v>51</v>
      </c>
      <c r="B15">
        <v>29.722476076403233</v>
      </c>
      <c r="C15" s="60">
        <f t="shared" si="14"/>
        <v>11</v>
      </c>
      <c r="D15" s="82">
        <v>51</v>
      </c>
      <c r="E15" s="94">
        <v>21.182607827476037</v>
      </c>
      <c r="F15" s="246"/>
      <c r="G15" s="27" t="str">
        <f t="shared" si="8"/>
        <v/>
      </c>
      <c r="H15" s="6"/>
      <c r="I15" s="533"/>
      <c r="J15" s="538"/>
      <c r="K15" s="538"/>
      <c r="L15" s="538"/>
      <c r="M15" s="539"/>
      <c r="N15" s="973"/>
      <c r="O15" s="973"/>
      <c r="P15" s="973"/>
      <c r="Q15" s="6"/>
      <c r="R15" s="58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Q15" s="245">
        <v>34.038523447401779</v>
      </c>
      <c r="AR15" s="245">
        <v>292.16323264652937</v>
      </c>
      <c r="AS15" s="246"/>
      <c r="AT15" s="351"/>
      <c r="AV15" s="110">
        <f>AV14+0.1</f>
        <v>0.30000000000000004</v>
      </c>
      <c r="AW15" s="110">
        <v>35.909999999999997</v>
      </c>
      <c r="BM15">
        <f t="shared" si="0"/>
        <v>15</v>
      </c>
      <c r="BN15" s="12">
        <v>14</v>
      </c>
      <c r="BO15" s="12">
        <v>68</v>
      </c>
      <c r="BT15" s="6"/>
      <c r="BV15">
        <v>160</v>
      </c>
      <c r="BW15">
        <v>146.19999999999999</v>
      </c>
      <c r="BZ15" s="73">
        <v>0.4</v>
      </c>
      <c r="CA15" s="73">
        <v>14.045263277607182</v>
      </c>
      <c r="CB15" s="60"/>
      <c r="CC15" s="60"/>
      <c r="CF15" s="110">
        <f t="shared" si="1"/>
        <v>51</v>
      </c>
      <c r="CG15" s="110">
        <f t="shared" si="2"/>
        <v>21.182607827476037</v>
      </c>
      <c r="CM15" s="242">
        <f t="shared" si="15"/>
        <v>11</v>
      </c>
      <c r="CN15" s="242">
        <f t="shared" si="9"/>
        <v>52.224489795918373</v>
      </c>
      <c r="CO15" s="242">
        <f t="shared" si="16"/>
        <v>20.656724757164138</v>
      </c>
      <c r="CP15" s="242">
        <f t="shared" si="17"/>
        <v>20.139605494664899</v>
      </c>
      <c r="CQ15" s="242">
        <f t="shared" si="18"/>
        <v>21.173844019663377</v>
      </c>
      <c r="CR15" s="242">
        <f t="shared" si="19"/>
        <v>0.25586342052330646</v>
      </c>
      <c r="CT15" s="242">
        <f t="shared" si="10"/>
        <v>52.224489795918373</v>
      </c>
      <c r="CU15" s="242">
        <f t="shared" si="11"/>
        <v>20.656724757164138</v>
      </c>
      <c r="CV15" s="242">
        <f t="shared" si="12"/>
        <v>20.139605494664899</v>
      </c>
      <c r="CW15" s="242">
        <f t="shared" si="13"/>
        <v>21.173844019663377</v>
      </c>
      <c r="CX15" s="242">
        <f t="shared" si="7"/>
        <v>80.536694113253702</v>
      </c>
    </row>
    <row r="16" spans="1:102" ht="26.1" customHeight="1">
      <c r="A16" s="958">
        <v>51</v>
      </c>
      <c r="B16">
        <v>30.279671972402102</v>
      </c>
      <c r="C16" s="60">
        <f t="shared" si="14"/>
        <v>12</v>
      </c>
      <c r="D16" s="82">
        <v>51</v>
      </c>
      <c r="E16" s="94">
        <v>20.186260765071101</v>
      </c>
      <c r="F16" s="246"/>
      <c r="G16" s="27" t="str">
        <f t="shared" si="8"/>
        <v/>
      </c>
      <c r="H16" s="6"/>
      <c r="I16" s="533"/>
      <c r="J16" s="538"/>
      <c r="K16" s="538"/>
      <c r="L16" s="538"/>
      <c r="M16" s="539"/>
      <c r="N16" s="973"/>
      <c r="O16" s="973"/>
      <c r="P16" s="973"/>
      <c r="Q16" s="287"/>
      <c r="R16" s="58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Q16" s="245">
        <v>34.038523447401779</v>
      </c>
      <c r="AR16" s="245">
        <v>292.40905760905764</v>
      </c>
      <c r="AS16" s="246"/>
      <c r="AT16" s="351"/>
      <c r="AV16" s="110">
        <f>AV15+0.1</f>
        <v>0.4</v>
      </c>
      <c r="AW16" s="110">
        <v>48.79</v>
      </c>
      <c r="BM16">
        <f t="shared" si="0"/>
        <v>16</v>
      </c>
      <c r="BN16" s="12">
        <v>35</v>
      </c>
      <c r="BO16" s="12">
        <v>72</v>
      </c>
      <c r="BT16" s="6"/>
      <c r="BV16">
        <v>180</v>
      </c>
      <c r="BW16">
        <v>161.6</v>
      </c>
      <c r="BZ16" s="73">
        <v>0.4</v>
      </c>
      <c r="CA16" s="73">
        <v>15.763546798029541</v>
      </c>
      <c r="CB16" s="60"/>
      <c r="CC16" s="60"/>
      <c r="CF16" s="110">
        <f t="shared" si="1"/>
        <v>51</v>
      </c>
      <c r="CG16" s="110">
        <f t="shared" si="2"/>
        <v>20.186260765071101</v>
      </c>
      <c r="CM16" s="242">
        <f t="shared" si="15"/>
        <v>12</v>
      </c>
      <c r="CN16" s="242">
        <f t="shared" si="9"/>
        <v>54.34693877551021</v>
      </c>
      <c r="CO16" s="242">
        <f t="shared" si="16"/>
        <v>20.706121609005397</v>
      </c>
      <c r="CP16" s="242">
        <f t="shared" si="17"/>
        <v>20.203963750456499</v>
      </c>
      <c r="CQ16" s="242">
        <f t="shared" si="18"/>
        <v>21.208279467554295</v>
      </c>
      <c r="CR16" s="242">
        <f t="shared" si="19"/>
        <v>0.248460725887519</v>
      </c>
      <c r="CT16" s="242">
        <f t="shared" si="10"/>
        <v>54.34693877551021</v>
      </c>
      <c r="CU16" s="242">
        <f t="shared" si="11"/>
        <v>20.706121609005397</v>
      </c>
      <c r="CV16" s="242">
        <f t="shared" si="12"/>
        <v>20.203963750456499</v>
      </c>
      <c r="CW16" s="242">
        <f t="shared" si="13"/>
        <v>21.208279467554295</v>
      </c>
      <c r="CX16" s="242">
        <f t="shared" si="7"/>
        <v>67.04705334870215</v>
      </c>
    </row>
    <row r="17" spans="1:102" ht="23.45" customHeight="1">
      <c r="A17" s="958">
        <v>51</v>
      </c>
      <c r="B17">
        <v>27.861517187718782</v>
      </c>
      <c r="C17" s="60">
        <f t="shared" si="14"/>
        <v>13</v>
      </c>
      <c r="D17" s="82">
        <v>51</v>
      </c>
      <c r="E17" s="94">
        <v>20.620503597122305</v>
      </c>
      <c r="F17" s="246"/>
      <c r="G17" s="27" t="str">
        <f t="shared" si="8"/>
        <v/>
      </c>
      <c r="H17" s="6"/>
      <c r="I17" s="533"/>
      <c r="J17" s="538"/>
      <c r="K17" s="538"/>
      <c r="L17" s="538"/>
      <c r="M17" s="539"/>
      <c r="N17" s="973"/>
      <c r="O17" s="973"/>
      <c r="P17" s="973"/>
      <c r="Q17" s="287"/>
      <c r="R17" s="850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Q17" s="245">
        <v>34.038523447401779</v>
      </c>
      <c r="AR17" s="245">
        <v>295.8064774090364</v>
      </c>
      <c r="AS17" s="246"/>
      <c r="AT17" s="351"/>
      <c r="AV17" s="110">
        <f>AV16+0.1</f>
        <v>0.5</v>
      </c>
      <c r="AW17" s="110">
        <v>60.42</v>
      </c>
      <c r="BM17">
        <f t="shared" si="0"/>
        <v>17</v>
      </c>
      <c r="BN17" s="12">
        <v>29</v>
      </c>
      <c r="BO17" s="12">
        <v>58</v>
      </c>
      <c r="BT17" s="6"/>
      <c r="BV17">
        <v>200</v>
      </c>
      <c r="BW17">
        <v>179.9</v>
      </c>
      <c r="BZ17" s="73">
        <v>0.32</v>
      </c>
      <c r="CA17" s="73">
        <v>13.341081477856603</v>
      </c>
      <c r="CB17" s="60"/>
      <c r="CC17" s="60"/>
      <c r="CF17" s="110">
        <f t="shared" si="1"/>
        <v>51</v>
      </c>
      <c r="CG17" s="110">
        <f t="shared" si="2"/>
        <v>20.620503597122305</v>
      </c>
      <c r="CM17" s="242">
        <f t="shared" si="15"/>
        <v>13</v>
      </c>
      <c r="CN17" s="242">
        <f t="shared" si="9"/>
        <v>56.469387755102048</v>
      </c>
      <c r="CO17" s="242">
        <f t="shared" si="16"/>
        <v>20.755518460846659</v>
      </c>
      <c r="CP17" s="242">
        <f t="shared" si="17"/>
        <v>20.267670231212136</v>
      </c>
      <c r="CQ17" s="242">
        <f t="shared" si="18"/>
        <v>21.243366690481182</v>
      </c>
      <c r="CR17" s="242">
        <f t="shared" si="19"/>
        <v>0.24138052047657346</v>
      </c>
      <c r="CT17" s="242">
        <f t="shared" si="10"/>
        <v>56.469387755102048</v>
      </c>
      <c r="CU17" s="242">
        <f t="shared" si="11"/>
        <v>20.755518460846659</v>
      </c>
      <c r="CV17" s="242">
        <f t="shared" si="12"/>
        <v>20.267670231212136</v>
      </c>
      <c r="CW17" s="242">
        <f t="shared" si="13"/>
        <v>21.243366690481182</v>
      </c>
      <c r="CX17" s="242">
        <f t="shared" si="7"/>
        <v>72.926309714263141</v>
      </c>
    </row>
    <row r="18" spans="1:102" ht="23.45" customHeight="1">
      <c r="A18" s="958">
        <v>51</v>
      </c>
      <c r="B18">
        <v>27.716877227335033</v>
      </c>
      <c r="C18" s="60">
        <f t="shared" si="14"/>
        <v>14</v>
      </c>
      <c r="D18" s="82">
        <v>51</v>
      </c>
      <c r="E18" s="94">
        <v>20.933879344786256</v>
      </c>
      <c r="F18" s="246"/>
      <c r="G18" s="27" t="str">
        <f t="shared" si="8"/>
        <v/>
      </c>
      <c r="H18" s="6"/>
      <c r="I18" s="533"/>
      <c r="J18" s="538"/>
      <c r="K18" s="538"/>
      <c r="L18" s="538"/>
      <c r="M18" s="539"/>
      <c r="N18" s="973"/>
      <c r="O18" s="973"/>
      <c r="P18" s="973"/>
      <c r="Q18" s="714" t="s">
        <v>331</v>
      </c>
      <c r="R18" s="28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Q18" s="245">
        <v>49.270561022705486</v>
      </c>
      <c r="AR18" s="245">
        <v>288.74462688559606</v>
      </c>
      <c r="AS18" s="246"/>
      <c r="AT18" s="351"/>
      <c r="BM18">
        <f t="shared" si="0"/>
        <v>18</v>
      </c>
      <c r="BN18" s="12">
        <v>4</v>
      </c>
      <c r="BO18" s="12">
        <v>92</v>
      </c>
      <c r="BT18" s="6"/>
      <c r="BV18">
        <v>220</v>
      </c>
      <c r="BW18">
        <v>202.4</v>
      </c>
      <c r="BZ18" s="73">
        <v>0.32</v>
      </c>
      <c r="CA18" s="73">
        <v>13.981460200720107</v>
      </c>
      <c r="CB18" s="60"/>
      <c r="CC18" s="60"/>
      <c r="CF18" s="110">
        <f t="shared" si="1"/>
        <v>51</v>
      </c>
      <c r="CG18" s="110">
        <f t="shared" si="2"/>
        <v>20.933879344786256</v>
      </c>
      <c r="CM18" s="242">
        <f t="shared" si="15"/>
        <v>14</v>
      </c>
      <c r="CN18" s="242">
        <f t="shared" si="9"/>
        <v>58.591836734693885</v>
      </c>
      <c r="CO18" s="242">
        <f t="shared" si="16"/>
        <v>20.804915312687918</v>
      </c>
      <c r="CP18" s="242">
        <f t="shared" si="17"/>
        <v>20.330665934814707</v>
      </c>
      <c r="CQ18" s="242">
        <f t="shared" si="18"/>
        <v>21.279164690561128</v>
      </c>
      <c r="CR18" s="242">
        <f t="shared" si="19"/>
        <v>0.23465199771758238</v>
      </c>
      <c r="CT18" s="242">
        <f t="shared" si="10"/>
        <v>58.591836734693885</v>
      </c>
      <c r="CU18" s="242">
        <f t="shared" si="11"/>
        <v>20.804915312687918</v>
      </c>
      <c r="CV18" s="242">
        <f t="shared" si="12"/>
        <v>20.330665934814707</v>
      </c>
      <c r="CW18" s="242">
        <f t="shared" si="13"/>
        <v>21.279164690561128</v>
      </c>
      <c r="CX18" s="242">
        <f t="shared" si="7"/>
        <v>77.169134749653665</v>
      </c>
    </row>
    <row r="19" spans="1:102" ht="23.45" customHeight="1">
      <c r="A19" s="958">
        <v>73</v>
      </c>
      <c r="B19">
        <v>43.026826414363619</v>
      </c>
      <c r="C19" s="60">
        <f t="shared" si="14"/>
        <v>15</v>
      </c>
      <c r="D19" s="82">
        <v>73</v>
      </c>
      <c r="E19" s="94">
        <v>21.080838323353294</v>
      </c>
      <c r="F19" s="246"/>
      <c r="G19" s="27" t="str">
        <f t="shared" si="8"/>
        <v/>
      </c>
      <c r="H19" s="6"/>
      <c r="I19" s="533"/>
      <c r="J19" s="538"/>
      <c r="K19" s="538"/>
      <c r="L19" s="538"/>
      <c r="M19" s="539"/>
      <c r="N19" s="973"/>
      <c r="O19" s="973"/>
      <c r="P19" s="973"/>
      <c r="Q19" s="287"/>
      <c r="R19" s="28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Q19" s="245">
        <v>49.270561022705486</v>
      </c>
      <c r="AR19" s="245">
        <v>283.66666666666669</v>
      </c>
      <c r="AS19" s="246"/>
      <c r="AT19" s="351"/>
      <c r="BM19" s="6"/>
      <c r="BN19" s="12">
        <v>23</v>
      </c>
      <c r="BO19" s="12">
        <v>65</v>
      </c>
      <c r="BT19" s="6"/>
      <c r="BV19">
        <v>240</v>
      </c>
      <c r="BW19">
        <v>224.5</v>
      </c>
      <c r="BZ19" s="73">
        <v>0.32</v>
      </c>
      <c r="CA19" s="73">
        <v>14.245014245014239</v>
      </c>
      <c r="CB19" s="60"/>
      <c r="CC19" s="60"/>
      <c r="CF19" s="110">
        <f t="shared" si="1"/>
        <v>73</v>
      </c>
      <c r="CG19" s="110">
        <f t="shared" si="2"/>
        <v>21.080838323353294</v>
      </c>
      <c r="CM19" s="242">
        <f t="shared" si="15"/>
        <v>15</v>
      </c>
      <c r="CN19" s="242">
        <f t="shared" si="9"/>
        <v>60.714285714285722</v>
      </c>
      <c r="CO19" s="242">
        <f t="shared" si="16"/>
        <v>20.85431216452918</v>
      </c>
      <c r="CP19" s="242">
        <f t="shared" si="17"/>
        <v>20.392888014024265</v>
      </c>
      <c r="CQ19" s="242">
        <f t="shared" si="18"/>
        <v>21.315736315034094</v>
      </c>
      <c r="CR19" s="242">
        <f t="shared" si="19"/>
        <v>0.22830625355098191</v>
      </c>
      <c r="CT19" s="242">
        <f t="shared" si="10"/>
        <v>60.714285714285722</v>
      </c>
      <c r="CU19" s="242">
        <f t="shared" si="11"/>
        <v>20.85431216452918</v>
      </c>
      <c r="CV19" s="242">
        <f t="shared" si="12"/>
        <v>20.392888014024265</v>
      </c>
      <c r="CW19" s="242">
        <f t="shared" si="13"/>
        <v>21.315736315034094</v>
      </c>
      <c r="CX19" s="242">
        <f t="shared" si="7"/>
        <v>79.158826798536381</v>
      </c>
    </row>
    <row r="20" spans="1:102" ht="23.45" customHeight="1">
      <c r="A20" s="958">
        <v>73</v>
      </c>
      <c r="B20">
        <v>45.117622964618022</v>
      </c>
      <c r="C20" s="60">
        <f t="shared" si="14"/>
        <v>16</v>
      </c>
      <c r="D20" s="82">
        <v>73</v>
      </c>
      <c r="E20" s="94">
        <v>20.347639055622249</v>
      </c>
      <c r="F20" s="246"/>
      <c r="G20" s="27" t="str">
        <f t="shared" si="8"/>
        <v/>
      </c>
      <c r="H20" s="6"/>
      <c r="I20" s="533"/>
      <c r="J20" s="538"/>
      <c r="K20" s="538"/>
      <c r="L20" s="538"/>
      <c r="M20" s="539"/>
      <c r="N20" s="973"/>
      <c r="O20" s="973"/>
      <c r="P20" s="973"/>
      <c r="Q20" s="287"/>
      <c r="R20" s="28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Q20" s="245">
        <v>49.270561022705486</v>
      </c>
      <c r="AR20" s="245">
        <v>278.51383610055342</v>
      </c>
      <c r="AS20" s="246"/>
      <c r="AT20" s="351"/>
      <c r="BM20" s="6"/>
      <c r="BT20" s="6"/>
      <c r="BV20">
        <v>260</v>
      </c>
      <c r="BW20">
        <v>245.1</v>
      </c>
      <c r="BZ20" s="73">
        <v>0.32</v>
      </c>
      <c r="CA20" s="73">
        <v>14.846634002282055</v>
      </c>
      <c r="CB20" s="60"/>
      <c r="CC20" s="60"/>
      <c r="CF20" s="110">
        <f t="shared" si="1"/>
        <v>73</v>
      </c>
      <c r="CG20" s="110">
        <f t="shared" si="2"/>
        <v>20.347639055622249</v>
      </c>
      <c r="CM20" s="242">
        <f t="shared" si="15"/>
        <v>16</v>
      </c>
      <c r="CN20" s="242">
        <f t="shared" si="9"/>
        <v>62.83673469387756</v>
      </c>
      <c r="CO20" s="242">
        <f t="shared" si="16"/>
        <v>20.903709016370442</v>
      </c>
      <c r="CP20" s="242">
        <f t="shared" si="17"/>
        <v>20.454270235304875</v>
      </c>
      <c r="CQ20" s="242">
        <f t="shared" si="18"/>
        <v>21.353147797436009</v>
      </c>
      <c r="CR20" s="242">
        <f t="shared" si="19"/>
        <v>0.22237605940937152</v>
      </c>
      <c r="CT20" s="242">
        <f t="shared" si="10"/>
        <v>62.83673469387756</v>
      </c>
      <c r="CU20" s="242">
        <f t="shared" si="11"/>
        <v>20.903709016370442</v>
      </c>
      <c r="CV20" s="242">
        <f t="shared" si="12"/>
        <v>20.454270235304875</v>
      </c>
      <c r="CW20" s="242">
        <f t="shared" si="13"/>
        <v>21.353147797436009</v>
      </c>
      <c r="CX20" s="242">
        <f t="shared" si="7"/>
        <v>69.231969879170776</v>
      </c>
    </row>
    <row r="21" spans="1:102" ht="23.45" customHeight="1">
      <c r="A21" s="958">
        <v>73</v>
      </c>
      <c r="B21">
        <v>41.542538427502237</v>
      </c>
      <c r="C21" s="60">
        <f t="shared" si="14"/>
        <v>17</v>
      </c>
      <c r="D21" s="82">
        <v>73</v>
      </c>
      <c r="E21" s="94">
        <v>20.361499999999999</v>
      </c>
      <c r="F21" s="246"/>
      <c r="G21" s="27" t="str">
        <f t="shared" si="8"/>
        <v/>
      </c>
      <c r="H21" s="6"/>
      <c r="I21" s="533"/>
      <c r="J21" s="538"/>
      <c r="K21" s="538"/>
      <c r="L21" s="538"/>
      <c r="M21" s="539"/>
      <c r="N21" s="973"/>
      <c r="O21" s="973"/>
      <c r="P21" s="973"/>
      <c r="Q21" s="287"/>
      <c r="R21" s="28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Q21" s="245">
        <v>49.270561022705486</v>
      </c>
      <c r="AR21" s="245">
        <v>294.59480000000002</v>
      </c>
      <c r="AS21" s="246"/>
      <c r="AT21" s="351"/>
      <c r="BM21" s="6"/>
      <c r="BT21" s="6"/>
      <c r="BV21">
        <v>280</v>
      </c>
      <c r="BW21">
        <v>257.7</v>
      </c>
      <c r="BZ21" s="73">
        <v>0.32</v>
      </c>
      <c r="CA21" s="73">
        <v>13.037383177570058</v>
      </c>
      <c r="CB21" s="60"/>
      <c r="CC21" s="60"/>
      <c r="CF21" s="110">
        <f t="shared" si="1"/>
        <v>73</v>
      </c>
      <c r="CG21" s="110">
        <f t="shared" si="2"/>
        <v>20.361499999999999</v>
      </c>
      <c r="CM21" s="242">
        <f t="shared" si="15"/>
        <v>17</v>
      </c>
      <c r="CN21" s="242">
        <f t="shared" si="9"/>
        <v>64.959183673469397</v>
      </c>
      <c r="CO21" s="242">
        <f t="shared" si="16"/>
        <v>20.953105868211701</v>
      </c>
      <c r="CP21" s="242">
        <f t="shared" si="17"/>
        <v>20.514743704946337</v>
      </c>
      <c r="CQ21" s="242">
        <f t="shared" si="18"/>
        <v>21.391468031477064</v>
      </c>
      <c r="CR21" s="242">
        <f t="shared" si="19"/>
        <v>0.21689550294258658</v>
      </c>
      <c r="CT21" s="242">
        <f t="shared" si="10"/>
        <v>64.959183673469397</v>
      </c>
      <c r="CU21" s="242">
        <f t="shared" si="11"/>
        <v>20.953105868211701</v>
      </c>
      <c r="CV21" s="242">
        <f t="shared" si="12"/>
        <v>20.514743704946337</v>
      </c>
      <c r="CW21" s="242">
        <f t="shared" si="13"/>
        <v>21.391468031477064</v>
      </c>
      <c r="CX21" s="242">
        <f t="shared" si="7"/>
        <v>69.41963456687705</v>
      </c>
    </row>
    <row r="22" spans="1:102">
      <c r="A22" s="958">
        <v>73</v>
      </c>
      <c r="B22">
        <v>44.406018133037293</v>
      </c>
      <c r="C22" s="60">
        <f t="shared" si="14"/>
        <v>18</v>
      </c>
      <c r="D22" s="82">
        <v>73</v>
      </c>
      <c r="E22" s="94">
        <v>23.355315747402081</v>
      </c>
      <c r="F22" s="246"/>
      <c r="G22" s="27" t="str">
        <f t="shared" si="8"/>
        <v/>
      </c>
      <c r="H22" s="6"/>
      <c r="I22" s="533"/>
      <c r="J22" s="538"/>
      <c r="K22" s="538"/>
      <c r="L22" s="538"/>
      <c r="M22" s="539"/>
      <c r="N22" s="973"/>
      <c r="O22" s="973"/>
      <c r="P22" s="973"/>
      <c r="Q22" s="287"/>
      <c r="R22" s="28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Q22" s="245">
        <v>49.270561022705486</v>
      </c>
      <c r="AR22" s="245">
        <v>286.33233193137056</v>
      </c>
      <c r="AS22" s="246"/>
      <c r="AT22" s="351"/>
      <c r="BM22" s="6"/>
      <c r="BT22" s="6"/>
      <c r="BV22">
        <v>300</v>
      </c>
      <c r="BW22">
        <v>277</v>
      </c>
      <c r="BZ22" s="73">
        <v>0.32</v>
      </c>
      <c r="CA22" s="73">
        <v>13.869793772745654</v>
      </c>
      <c r="CB22" s="60"/>
      <c r="CC22" s="60"/>
      <c r="CF22" s="110">
        <f t="shared" si="1"/>
        <v>73</v>
      </c>
      <c r="CG22" s="110">
        <f t="shared" si="2"/>
        <v>23.355315747402081</v>
      </c>
      <c r="CM22" s="242">
        <f t="shared" si="15"/>
        <v>18</v>
      </c>
      <c r="CN22" s="242">
        <f t="shared" si="9"/>
        <v>67.081632653061234</v>
      </c>
      <c r="CO22" s="242">
        <f t="shared" si="16"/>
        <v>21.002502720052963</v>
      </c>
      <c r="CP22" s="242">
        <f t="shared" si="17"/>
        <v>20.574237905434551</v>
      </c>
      <c r="CQ22" s="242">
        <f t="shared" si="18"/>
        <v>21.430767534671375</v>
      </c>
      <c r="CR22" s="242">
        <f t="shared" si="19"/>
        <v>0.21189947523605854</v>
      </c>
      <c r="CT22" s="242">
        <f t="shared" si="10"/>
        <v>67.081632653061234</v>
      </c>
      <c r="CU22" s="242">
        <f t="shared" si="11"/>
        <v>21.002502720052963</v>
      </c>
      <c r="CV22" s="242">
        <f t="shared" si="12"/>
        <v>20.574237905434551</v>
      </c>
      <c r="CW22" s="242">
        <f t="shared" si="13"/>
        <v>21.430767534671375</v>
      </c>
      <c r="CX22" s="242">
        <f t="shared" si="7"/>
        <v>109.95320009998636</v>
      </c>
    </row>
    <row r="23" spans="1:102">
      <c r="A23" s="958">
        <v>73</v>
      </c>
      <c r="B23">
        <v>43.23421963040974</v>
      </c>
      <c r="C23" s="60">
        <f t="shared" si="14"/>
        <v>19</v>
      </c>
      <c r="D23" s="82">
        <v>73</v>
      </c>
      <c r="E23" s="94">
        <v>21.656012784658412</v>
      </c>
      <c r="F23" s="246"/>
      <c r="G23" s="27" t="str">
        <f t="shared" si="8"/>
        <v/>
      </c>
      <c r="H23" s="6"/>
      <c r="I23" s="533"/>
      <c r="J23" s="538"/>
      <c r="K23" s="538"/>
      <c r="L23" s="538"/>
      <c r="M23" s="539"/>
      <c r="N23" s="973"/>
      <c r="O23" s="973"/>
      <c r="P23" s="973"/>
      <c r="Q23" s="286"/>
      <c r="R23" s="28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Q23" s="245">
        <v>49.270561022705486</v>
      </c>
      <c r="AR23" s="245">
        <v>267.32466839965338</v>
      </c>
      <c r="AS23" s="246"/>
      <c r="AT23" s="351"/>
      <c r="BM23" s="6"/>
      <c r="BT23" s="6"/>
      <c r="BV23">
        <v>320</v>
      </c>
      <c r="BW23">
        <v>298.10000000000002</v>
      </c>
      <c r="BZ23" s="73">
        <v>0.32</v>
      </c>
      <c r="CA23" s="73">
        <v>14.105816271063617</v>
      </c>
      <c r="CB23" s="60"/>
      <c r="CC23" s="60"/>
      <c r="CF23" s="110">
        <f t="shared" si="1"/>
        <v>73</v>
      </c>
      <c r="CG23" s="110">
        <f t="shared" si="2"/>
        <v>21.656012784658412</v>
      </c>
      <c r="CM23" s="242">
        <f t="shared" si="15"/>
        <v>19</v>
      </c>
      <c r="CN23" s="242">
        <f t="shared" si="9"/>
        <v>69.204081632653072</v>
      </c>
      <c r="CO23" s="242">
        <f t="shared" si="16"/>
        <v>21.051899571894221</v>
      </c>
      <c r="CP23" s="242">
        <f t="shared" si="17"/>
        <v>20.63268207023421</v>
      </c>
      <c r="CQ23" s="242">
        <f t="shared" si="18"/>
        <v>21.471117073554232</v>
      </c>
      <c r="CR23" s="242">
        <f t="shared" si="19"/>
        <v>0.20742299058744321</v>
      </c>
      <c r="CT23" s="242">
        <f t="shared" si="10"/>
        <v>69.204081632653072</v>
      </c>
      <c r="CU23" s="242">
        <f t="shared" si="11"/>
        <v>21.051899571894221</v>
      </c>
      <c r="CV23" s="242">
        <f t="shared" si="12"/>
        <v>20.63268207023421</v>
      </c>
      <c r="CW23" s="242">
        <f t="shared" si="13"/>
        <v>21.471117073554232</v>
      </c>
      <c r="CX23" s="242">
        <f t="shared" si="7"/>
        <v>86.946170338469585</v>
      </c>
    </row>
    <row r="24" spans="1:102">
      <c r="A24" s="958">
        <v>73</v>
      </c>
      <c r="B24">
        <v>46.144993552740758</v>
      </c>
      <c r="C24" s="60">
        <f t="shared" si="14"/>
        <v>20</v>
      </c>
      <c r="D24" s="82">
        <v>73</v>
      </c>
      <c r="E24" s="94">
        <v>22.250450090018003</v>
      </c>
      <c r="F24" s="246"/>
      <c r="G24" s="27" t="str">
        <f t="shared" si="8"/>
        <v/>
      </c>
      <c r="H24" s="6"/>
      <c r="I24" s="533"/>
      <c r="J24" s="538"/>
      <c r="K24" s="538"/>
      <c r="L24" s="538"/>
      <c r="M24" s="539"/>
      <c r="N24" s="538"/>
      <c r="O24" s="538"/>
      <c r="P24" s="533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Q24" s="245">
        <v>49.270561022705486</v>
      </c>
      <c r="AR24" s="245">
        <v>286.34937113196241</v>
      </c>
      <c r="AS24" s="246"/>
      <c r="AT24" s="351"/>
      <c r="BM24" s="6"/>
      <c r="BT24" s="6"/>
      <c r="BV24">
        <v>340</v>
      </c>
      <c r="BW24">
        <v>318.8</v>
      </c>
      <c r="BZ24" s="73">
        <v>0.24</v>
      </c>
      <c r="CA24" s="73">
        <v>11.997568060528245</v>
      </c>
      <c r="CB24" s="29"/>
      <c r="CC24" s="29"/>
      <c r="CF24" s="110">
        <f t="shared" si="1"/>
        <v>73</v>
      </c>
      <c r="CG24" s="110">
        <f t="shared" si="2"/>
        <v>22.250450090018003</v>
      </c>
      <c r="CM24" s="242">
        <f t="shared" si="15"/>
        <v>20</v>
      </c>
      <c r="CN24" s="242">
        <f t="shared" si="9"/>
        <v>71.326530612244909</v>
      </c>
      <c r="CO24" s="242">
        <f t="shared" si="16"/>
        <v>21.101296423735484</v>
      </c>
      <c r="CP24" s="242">
        <f t="shared" si="17"/>
        <v>20.690006899243979</v>
      </c>
      <c r="CQ24" s="242">
        <f t="shared" si="18"/>
        <v>21.512585948226988</v>
      </c>
      <c r="CR24" s="242">
        <f t="shared" si="19"/>
        <v>0.2035003377232634</v>
      </c>
      <c r="CT24" s="242">
        <f t="shared" si="10"/>
        <v>71.326530612244909</v>
      </c>
      <c r="CU24" s="242">
        <f t="shared" si="11"/>
        <v>21.101296423735484</v>
      </c>
      <c r="CV24" s="242">
        <f t="shared" si="12"/>
        <v>20.690006899243979</v>
      </c>
      <c r="CW24" s="242">
        <f t="shared" si="13"/>
        <v>21.512585948226988</v>
      </c>
      <c r="CX24" s="242">
        <f t="shared" si="7"/>
        <v>94.99431541654468</v>
      </c>
    </row>
    <row r="25" spans="1:102">
      <c r="A25" s="958">
        <v>73</v>
      </c>
      <c r="B25">
        <v>39.585922950647685</v>
      </c>
      <c r="C25" s="60">
        <f t="shared" si="14"/>
        <v>21</v>
      </c>
      <c r="D25" s="82">
        <v>73</v>
      </c>
      <c r="E25" s="94">
        <v>21.14</v>
      </c>
      <c r="F25" s="246"/>
      <c r="G25" s="27" t="str">
        <f t="shared" si="8"/>
        <v/>
      </c>
      <c r="H25" s="6"/>
      <c r="I25" s="533"/>
      <c r="J25" s="538"/>
      <c r="K25" s="538"/>
      <c r="L25" s="538"/>
      <c r="M25" s="539"/>
      <c r="N25" s="538"/>
      <c r="O25" s="538"/>
      <c r="P25" s="533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Q25" s="245">
        <v>64.432393790605218</v>
      </c>
      <c r="AR25" s="245">
        <v>287.46666666666664</v>
      </c>
      <c r="AS25" s="242"/>
      <c r="AT25" s="705"/>
      <c r="BM25" s="6"/>
      <c r="BT25" s="6"/>
      <c r="BV25">
        <v>360</v>
      </c>
      <c r="BW25">
        <v>334.6</v>
      </c>
      <c r="BZ25" s="73">
        <v>0.24</v>
      </c>
      <c r="CA25" s="73">
        <v>11.731516084121045</v>
      </c>
      <c r="CB25" s="29"/>
      <c r="CC25" s="29"/>
      <c r="CF25" s="110">
        <f t="shared" si="1"/>
        <v>73</v>
      </c>
      <c r="CG25" s="110">
        <f t="shared" si="2"/>
        <v>21.14</v>
      </c>
      <c r="CM25" s="242">
        <f t="shared" si="15"/>
        <v>21</v>
      </c>
      <c r="CN25" s="242">
        <f t="shared" si="9"/>
        <v>73.448979591836746</v>
      </c>
      <c r="CO25" s="242">
        <f t="shared" si="16"/>
        <v>21.150693275576742</v>
      </c>
      <c r="CP25" s="242">
        <f t="shared" si="17"/>
        <v>20.746146579612855</v>
      </c>
      <c r="CQ25" s="242">
        <f t="shared" si="18"/>
        <v>21.55523997154063</v>
      </c>
      <c r="CR25" s="242">
        <f t="shared" si="19"/>
        <v>0.20016407992706414</v>
      </c>
      <c r="CT25" s="242">
        <f t="shared" si="10"/>
        <v>73.448979591836746</v>
      </c>
      <c r="CU25" s="242">
        <f t="shared" si="11"/>
        <v>21.150693275576742</v>
      </c>
      <c r="CV25" s="242">
        <f t="shared" si="12"/>
        <v>20.746146579612855</v>
      </c>
      <c r="CW25" s="242">
        <f t="shared" si="13"/>
        <v>21.55523997154063</v>
      </c>
      <c r="CX25" s="242">
        <f t="shared" si="7"/>
        <v>79.959822551026775</v>
      </c>
    </row>
    <row r="26" spans="1:102">
      <c r="A26" s="958">
        <v>96</v>
      </c>
      <c r="B26">
        <v>60.750069355884307</v>
      </c>
      <c r="C26" s="29">
        <f t="shared" si="14"/>
        <v>22</v>
      </c>
      <c r="D26" s="82">
        <v>96</v>
      </c>
      <c r="E26" s="94">
        <v>24.274919935948759</v>
      </c>
      <c r="G26" s="27" t="str">
        <f t="shared" si="8"/>
        <v/>
      </c>
      <c r="H26" s="6"/>
      <c r="I26" s="533"/>
      <c r="J26" s="538"/>
      <c r="K26" s="538"/>
      <c r="L26" s="538"/>
      <c r="M26" s="539"/>
      <c r="N26" s="538"/>
      <c r="O26" s="538"/>
      <c r="P26" s="533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Q26" s="245">
        <v>64.432393790605218</v>
      </c>
      <c r="AR26" s="245">
        <v>279.11057724391054</v>
      </c>
      <c r="AS26" s="242"/>
      <c r="AT26" s="705"/>
      <c r="BM26" s="6"/>
      <c r="BT26" s="6"/>
      <c r="BV26">
        <v>380</v>
      </c>
      <c r="BW26">
        <v>355.2</v>
      </c>
      <c r="BZ26" s="73">
        <v>0.24</v>
      </c>
      <c r="CA26" s="73">
        <v>12.807619047619029</v>
      </c>
      <c r="CB26" s="29"/>
      <c r="CC26" s="29"/>
      <c r="CF26" s="110">
        <f t="shared" si="1"/>
        <v>96</v>
      </c>
      <c r="CG26" s="110">
        <f t="shared" si="2"/>
        <v>24.274919935948759</v>
      </c>
      <c r="CM26" s="242">
        <f t="shared" si="15"/>
        <v>22</v>
      </c>
      <c r="CN26" s="242">
        <f t="shared" si="9"/>
        <v>75.571428571428584</v>
      </c>
      <c r="CO26" s="242">
        <f t="shared" si="16"/>
        <v>21.200090127418004</v>
      </c>
      <c r="CP26" s="242">
        <f t="shared" si="17"/>
        <v>20.801041029593421</v>
      </c>
      <c r="CQ26" s="242">
        <f t="shared" si="18"/>
        <v>21.599139225242588</v>
      </c>
      <c r="CR26" s="242">
        <f t="shared" si="19"/>
        <v>0.19744394481203051</v>
      </c>
      <c r="CT26" s="242">
        <f t="shared" si="10"/>
        <v>75.571428571428584</v>
      </c>
      <c r="CU26" s="242">
        <f t="shared" si="11"/>
        <v>21.200090127418004</v>
      </c>
      <c r="CV26" s="242">
        <f t="shared" si="12"/>
        <v>20.801041029593421</v>
      </c>
      <c r="CW26" s="242">
        <f t="shared" si="13"/>
        <v>21.599139225242588</v>
      </c>
      <c r="CX26" s="242">
        <f t="shared" si="7"/>
        <v>122.40381155572612</v>
      </c>
    </row>
    <row r="27" spans="1:102">
      <c r="A27" s="958">
        <v>96</v>
      </c>
      <c r="B27">
        <v>58.100458586560983</v>
      </c>
      <c r="C27" s="29">
        <f t="shared" si="14"/>
        <v>23</v>
      </c>
      <c r="D27" s="82">
        <v>96</v>
      </c>
      <c r="E27" s="94">
        <v>19.5174251497006</v>
      </c>
      <c r="G27" s="27" t="str">
        <f t="shared" si="8"/>
        <v/>
      </c>
      <c r="H27" s="6"/>
      <c r="I27" s="533"/>
      <c r="J27" s="540"/>
      <c r="K27" s="540"/>
      <c r="L27" s="540"/>
      <c r="M27" s="541"/>
      <c r="N27" s="540"/>
      <c r="O27" s="540"/>
      <c r="P27" s="542"/>
      <c r="Q27" s="58"/>
      <c r="R27" s="58"/>
      <c r="S27" s="58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Q27" s="245">
        <v>64.432393790605218</v>
      </c>
      <c r="AR27" s="245">
        <v>289.76585235616074</v>
      </c>
      <c r="AS27" s="242"/>
      <c r="AT27" s="705"/>
      <c r="BM27" s="6"/>
      <c r="BT27" s="6"/>
      <c r="BV27">
        <v>400</v>
      </c>
      <c r="BW27">
        <v>377</v>
      </c>
      <c r="BZ27" s="73">
        <v>0.24</v>
      </c>
      <c r="CA27" s="73">
        <v>11.576915121009462</v>
      </c>
      <c r="CB27" s="29"/>
      <c r="CC27" s="29"/>
      <c r="CF27" s="110">
        <f t="shared" si="1"/>
        <v>96</v>
      </c>
      <c r="CG27" s="110">
        <f t="shared" si="2"/>
        <v>19.5174251497006</v>
      </c>
      <c r="CM27" s="242">
        <f t="shared" si="15"/>
        <v>23</v>
      </c>
      <c r="CN27" s="242">
        <f t="shared" si="9"/>
        <v>77.693877551020421</v>
      </c>
      <c r="CO27" s="242">
        <f t="shared" si="16"/>
        <v>21.249486979259263</v>
      </c>
      <c r="CP27" s="242">
        <f t="shared" si="17"/>
        <v>20.854638232605055</v>
      </c>
      <c r="CQ27" s="242">
        <f t="shared" si="18"/>
        <v>21.644335725913471</v>
      </c>
      <c r="CR27" s="242">
        <f t="shared" si="19"/>
        <v>0.19536566945895664</v>
      </c>
      <c r="CT27" s="242">
        <f t="shared" si="10"/>
        <v>77.693877551020421</v>
      </c>
      <c r="CU27" s="242">
        <f t="shared" si="11"/>
        <v>21.249486979259263</v>
      </c>
      <c r="CV27" s="242">
        <f t="shared" si="12"/>
        <v>20.854638232605055</v>
      </c>
      <c r="CW27" s="242">
        <f t="shared" si="13"/>
        <v>21.644335725913471</v>
      </c>
      <c r="CX27" s="242">
        <f t="shared" si="7"/>
        <v>57.991622242087487</v>
      </c>
    </row>
    <row r="28" spans="1:102">
      <c r="A28" s="958">
        <v>96</v>
      </c>
      <c r="B28">
        <v>57.049513790774107</v>
      </c>
      <c r="C28" s="29">
        <f t="shared" si="14"/>
        <v>24</v>
      </c>
      <c r="D28" s="82">
        <v>96</v>
      </c>
      <c r="E28" s="94">
        <v>22.08816473410636</v>
      </c>
      <c r="G28" s="27" t="str">
        <f t="shared" si="8"/>
        <v/>
      </c>
      <c r="H28" s="6"/>
      <c r="I28" s="533"/>
      <c r="J28" s="540"/>
      <c r="K28" s="540"/>
      <c r="L28" s="540"/>
      <c r="M28" s="541"/>
      <c r="N28" s="540"/>
      <c r="O28" s="540"/>
      <c r="P28" s="542"/>
      <c r="Q28" s="58"/>
      <c r="R28" s="58"/>
      <c r="S28" s="58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Q28" s="245">
        <v>64.432393790605218</v>
      </c>
      <c r="AR28" s="245">
        <v>300.79194183176571</v>
      </c>
      <c r="AS28" s="242"/>
      <c r="AT28" s="705"/>
      <c r="BM28" s="6"/>
      <c r="BT28" s="6"/>
      <c r="BZ28" s="73">
        <v>0.24</v>
      </c>
      <c r="CA28" s="73">
        <v>11.915182148801129</v>
      </c>
      <c r="CB28" s="29"/>
      <c r="CC28" s="29"/>
      <c r="CF28" s="110">
        <f t="shared" si="1"/>
        <v>96</v>
      </c>
      <c r="CG28" s="110">
        <f t="shared" si="2"/>
        <v>22.08816473410636</v>
      </c>
      <c r="CM28" s="242">
        <f t="shared" si="15"/>
        <v>24</v>
      </c>
      <c r="CN28" s="242">
        <f t="shared" si="9"/>
        <v>79.816326530612258</v>
      </c>
      <c r="CO28" s="242">
        <f t="shared" si="16"/>
        <v>21.298883831100525</v>
      </c>
      <c r="CP28" s="242">
        <f t="shared" si="17"/>
        <v>20.906896484372794</v>
      </c>
      <c r="CQ28" s="242">
        <f t="shared" si="18"/>
        <v>21.690871177828257</v>
      </c>
      <c r="CR28" s="242">
        <f t="shared" si="19"/>
        <v>0.19394988856320242</v>
      </c>
      <c r="CT28" s="242">
        <f t="shared" si="10"/>
        <v>79.816326530612258</v>
      </c>
      <c r="CU28" s="242">
        <f t="shared" si="11"/>
        <v>21.298883831100525</v>
      </c>
      <c r="CV28" s="242">
        <f t="shared" si="12"/>
        <v>20.906896484372794</v>
      </c>
      <c r="CW28" s="242">
        <f t="shared" si="13"/>
        <v>21.690871177828257</v>
      </c>
      <c r="CX28" s="242">
        <f t="shared" si="7"/>
        <v>92.797118039045188</v>
      </c>
    </row>
    <row r="29" spans="1:102" ht="23.25">
      <c r="A29" s="958">
        <v>96</v>
      </c>
      <c r="B29">
        <v>54.409671259595569</v>
      </c>
      <c r="C29" s="29">
        <f t="shared" si="14"/>
        <v>25</v>
      </c>
      <c r="D29" s="82">
        <v>96</v>
      </c>
      <c r="E29" s="94">
        <v>23.69</v>
      </c>
      <c r="G29" s="27" t="str">
        <f t="shared" si="8"/>
        <v/>
      </c>
      <c r="H29" s="6"/>
      <c r="I29" s="533"/>
      <c r="J29" s="543"/>
      <c r="K29" s="543"/>
      <c r="L29" s="543"/>
      <c r="M29" s="543"/>
      <c r="N29" s="543"/>
      <c r="O29" s="543"/>
      <c r="P29" s="543"/>
      <c r="Q29" s="353"/>
      <c r="R29" s="353"/>
      <c r="S29" s="58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Q29" s="245">
        <v>64.432393790605218</v>
      </c>
      <c r="AR29" s="245">
        <v>297.55382152861142</v>
      </c>
      <c r="AS29" s="242"/>
      <c r="AT29" s="705"/>
      <c r="BM29" s="6"/>
      <c r="BT29" s="6"/>
      <c r="BZ29" s="73">
        <v>0.24</v>
      </c>
      <c r="CA29" s="73">
        <v>13.261606829610576</v>
      </c>
      <c r="CB29" s="29"/>
      <c r="CC29" s="29"/>
      <c r="CF29" s="110">
        <f t="shared" si="1"/>
        <v>96</v>
      </c>
      <c r="CG29" s="110">
        <f t="shared" si="2"/>
        <v>23.69</v>
      </c>
      <c r="CM29" s="242">
        <f t="shared" si="15"/>
        <v>25</v>
      </c>
      <c r="CN29" s="242">
        <f t="shared" si="9"/>
        <v>81.938775510204096</v>
      </c>
      <c r="CO29" s="242">
        <f t="shared" si="16"/>
        <v>21.348280682941784</v>
      </c>
      <c r="CP29" s="242">
        <f t="shared" si="17"/>
        <v>20.957786349749401</v>
      </c>
      <c r="CQ29" s="242">
        <f t="shared" si="18"/>
        <v>21.738775016134166</v>
      </c>
      <c r="CR29" s="242">
        <f t="shared" si="19"/>
        <v>0.19321116622631598</v>
      </c>
      <c r="CT29" s="242">
        <f t="shared" si="10"/>
        <v>81.938775510204096</v>
      </c>
      <c r="CU29" s="242">
        <f t="shared" si="11"/>
        <v>21.348280682941784</v>
      </c>
      <c r="CV29" s="242">
        <f t="shared" si="12"/>
        <v>20.957786349749401</v>
      </c>
      <c r="CW29" s="242">
        <f t="shared" si="13"/>
        <v>21.738775016134166</v>
      </c>
      <c r="CX29" s="242">
        <f t="shared" si="7"/>
        <v>114.48452307714336</v>
      </c>
    </row>
    <row r="30" spans="1:102" ht="24" thickBot="1">
      <c r="A30" s="958">
        <v>96</v>
      </c>
      <c r="B30">
        <v>54.220821861856024</v>
      </c>
      <c r="C30" s="29">
        <f t="shared" si="14"/>
        <v>26</v>
      </c>
      <c r="D30" s="82">
        <v>96</v>
      </c>
      <c r="E30" s="94">
        <v>19.601659336265495</v>
      </c>
      <c r="G30" s="27" t="str">
        <f t="shared" si="8"/>
        <v/>
      </c>
      <c r="H30" s="6"/>
      <c r="I30" s="6"/>
      <c r="J30" s="298"/>
      <c r="K30" s="298"/>
      <c r="L30" s="298"/>
      <c r="M30" s="298"/>
      <c r="N30" s="298"/>
      <c r="O30" s="298"/>
      <c r="P30" s="298"/>
      <c r="Q30" s="301"/>
      <c r="R30" s="298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Q30" s="245">
        <v>64.432393790605218</v>
      </c>
      <c r="AR30" s="245">
        <v>284.77451176431379</v>
      </c>
      <c r="AS30" s="242"/>
      <c r="AT30" s="705"/>
      <c r="BM30" s="6"/>
      <c r="BT30" s="6"/>
      <c r="BZ30" s="73">
        <v>0.24</v>
      </c>
      <c r="CA30" s="73">
        <v>12.994270354389215</v>
      </c>
      <c r="CB30" s="29"/>
      <c r="CC30" s="29"/>
      <c r="CF30" s="110">
        <f t="shared" si="1"/>
        <v>96</v>
      </c>
      <c r="CG30" s="110">
        <f t="shared" si="2"/>
        <v>19.601659336265495</v>
      </c>
      <c r="CM30" s="242">
        <f t="shared" si="15"/>
        <v>26</v>
      </c>
      <c r="CN30" s="242">
        <f t="shared" si="9"/>
        <v>84.061224489795933</v>
      </c>
      <c r="CO30" s="242">
        <f t="shared" si="16"/>
        <v>21.397677534783046</v>
      </c>
      <c r="CP30" s="242">
        <f t="shared" si="17"/>
        <v>21.007292128400401</v>
      </c>
      <c r="CQ30" s="242">
        <f t="shared" si="18"/>
        <v>21.788062941165691</v>
      </c>
      <c r="CR30" s="242">
        <f t="shared" si="19"/>
        <v>0.19315727075549016</v>
      </c>
      <c r="CT30" s="242">
        <f t="shared" si="10"/>
        <v>84.061224489795933</v>
      </c>
      <c r="CU30" s="242">
        <f t="shared" si="11"/>
        <v>21.397677534783046</v>
      </c>
      <c r="CV30" s="242">
        <f t="shared" si="12"/>
        <v>21.007292128400401</v>
      </c>
      <c r="CW30" s="242">
        <f t="shared" si="13"/>
        <v>21.788062941165691</v>
      </c>
      <c r="CX30" s="242">
        <f t="shared" si="7"/>
        <v>59.132077169622391</v>
      </c>
    </row>
    <row r="31" spans="1:102">
      <c r="A31" s="958">
        <v>96</v>
      </c>
      <c r="B31">
        <v>57.038933271503659</v>
      </c>
      <c r="C31" s="29">
        <f t="shared" si="14"/>
        <v>27</v>
      </c>
      <c r="D31" s="82">
        <v>96</v>
      </c>
      <c r="E31" s="94">
        <v>22.593481303739253</v>
      </c>
      <c r="G31" s="27" t="str">
        <f t="shared" si="8"/>
        <v/>
      </c>
      <c r="H31" s="58"/>
      <c r="I31" s="937"/>
      <c r="J31" s="938" t="s">
        <v>350</v>
      </c>
      <c r="K31" s="939">
        <f>D56</f>
        <v>31</v>
      </c>
      <c r="L31" s="943"/>
      <c r="M31" s="944"/>
      <c r="N31" s="938" t="s">
        <v>352</v>
      </c>
      <c r="O31" s="945">
        <f>E56</f>
        <v>17.716240511386335</v>
      </c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Q31" s="245">
        <v>64.432393790605218</v>
      </c>
      <c r="AR31" s="245">
        <v>292.41539898585535</v>
      </c>
      <c r="AS31" s="242"/>
      <c r="AT31" s="705"/>
      <c r="BM31" s="6"/>
      <c r="BT31" s="6"/>
      <c r="BZ31" s="73">
        <v>0.17</v>
      </c>
      <c r="CA31" s="73">
        <v>9.21467032408815</v>
      </c>
      <c r="CB31" s="29"/>
      <c r="CC31" s="29"/>
      <c r="CF31" s="110">
        <f t="shared" si="1"/>
        <v>96</v>
      </c>
      <c r="CG31" s="110">
        <f t="shared" si="2"/>
        <v>22.593481303739253</v>
      </c>
      <c r="CM31" s="242">
        <f t="shared" si="15"/>
        <v>27</v>
      </c>
      <c r="CN31" s="242">
        <f t="shared" si="9"/>
        <v>86.18367346938777</v>
      </c>
      <c r="CO31" s="242">
        <f t="shared" si="16"/>
        <v>21.447074386624305</v>
      </c>
      <c r="CP31" s="242">
        <f t="shared" si="17"/>
        <v>21.055412665520247</v>
      </c>
      <c r="CQ31" s="242">
        <f t="shared" si="18"/>
        <v>21.838736107728362</v>
      </c>
      <c r="CR31" s="242">
        <f t="shared" si="19"/>
        <v>0.19378877353244309</v>
      </c>
      <c r="CT31" s="242">
        <f t="shared" si="10"/>
        <v>86.18367346938777</v>
      </c>
      <c r="CU31" s="242">
        <f t="shared" si="11"/>
        <v>21.447074386624305</v>
      </c>
      <c r="CV31" s="242">
        <f t="shared" si="12"/>
        <v>21.055412665520247</v>
      </c>
      <c r="CW31" s="242">
        <f t="shared" si="13"/>
        <v>21.838736107728362</v>
      </c>
      <c r="CX31" s="242">
        <f t="shared" si="7"/>
        <v>99.638648720402102</v>
      </c>
    </row>
    <row r="32" spans="1:102" ht="26.1" customHeight="1" thickBot="1">
      <c r="A32" s="958">
        <v>96</v>
      </c>
      <c r="B32">
        <v>57.929429613885944</v>
      </c>
      <c r="C32" s="29">
        <f t="shared" si="14"/>
        <v>28</v>
      </c>
      <c r="D32" s="82">
        <v>96</v>
      </c>
      <c r="E32" s="94">
        <v>23.91265240855487</v>
      </c>
      <c r="G32" s="27" t="str">
        <f t="shared" si="8"/>
        <v/>
      </c>
      <c r="H32" s="58"/>
      <c r="I32" s="940"/>
      <c r="J32" s="941" t="s">
        <v>351</v>
      </c>
      <c r="K32" s="942">
        <f>D57</f>
        <v>135</v>
      </c>
      <c r="L32" s="946"/>
      <c r="M32" s="947"/>
      <c r="N32" s="941" t="s">
        <v>353</v>
      </c>
      <c r="O32" s="948">
        <f>E57</f>
        <v>24.574100000000001</v>
      </c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Q32" s="245">
        <v>75.955530339518887</v>
      </c>
      <c r="AR32" s="245">
        <v>280.15083016603319</v>
      </c>
      <c r="AS32" s="242"/>
      <c r="AT32" s="705"/>
      <c r="BM32" s="6"/>
      <c r="BT32" s="6"/>
      <c r="BZ32" s="73">
        <v>0.17</v>
      </c>
      <c r="CA32" s="73">
        <v>10.53266678158939</v>
      </c>
      <c r="CB32" s="29"/>
      <c r="CC32" s="29"/>
      <c r="CF32" s="110">
        <f t="shared" si="1"/>
        <v>96</v>
      </c>
      <c r="CG32" s="110">
        <f t="shared" si="2"/>
        <v>23.91265240855487</v>
      </c>
      <c r="CM32" s="242">
        <f t="shared" si="15"/>
        <v>28</v>
      </c>
      <c r="CN32" s="242">
        <f t="shared" si="9"/>
        <v>88.306122448979607</v>
      </c>
      <c r="CO32" s="242">
        <f t="shared" si="16"/>
        <v>21.496471238465567</v>
      </c>
      <c r="CP32" s="242">
        <f t="shared" si="17"/>
        <v>21.102161412262486</v>
      </c>
      <c r="CQ32" s="242">
        <f t="shared" si="18"/>
        <v>21.890781064668648</v>
      </c>
      <c r="CR32" s="242">
        <f t="shared" si="19"/>
        <v>0.19509901911344774</v>
      </c>
      <c r="CT32" s="242">
        <f t="shared" si="10"/>
        <v>88.306122448979607</v>
      </c>
      <c r="CU32" s="242">
        <f t="shared" si="11"/>
        <v>21.496471238465567</v>
      </c>
      <c r="CV32" s="242">
        <f t="shared" si="12"/>
        <v>21.102161412262486</v>
      </c>
      <c r="CW32" s="242">
        <f t="shared" si="13"/>
        <v>21.890781064668648</v>
      </c>
      <c r="CX32" s="242">
        <f t="shared" si="7"/>
        <v>117.49903591117288</v>
      </c>
    </row>
    <row r="33" spans="1:102" ht="26.1" customHeight="1">
      <c r="A33" s="958">
        <v>113</v>
      </c>
      <c r="B33">
        <v>67.336088890369084</v>
      </c>
      <c r="C33" s="29">
        <f t="shared" si="14"/>
        <v>29</v>
      </c>
      <c r="D33" s="82">
        <v>113</v>
      </c>
      <c r="E33" s="94">
        <v>22.131763527054108</v>
      </c>
      <c r="G33" s="27" t="str">
        <f t="shared" si="8"/>
        <v/>
      </c>
      <c r="H33" s="6"/>
      <c r="I33" s="6"/>
      <c r="J33" s="29"/>
      <c r="K33" s="29"/>
      <c r="L33" s="29"/>
      <c r="N33" s="29"/>
      <c r="O33" s="29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Q33" s="245">
        <v>75.955530339518887</v>
      </c>
      <c r="AR33" s="245">
        <v>288.20951619352263</v>
      </c>
      <c r="AS33" s="242"/>
      <c r="AT33" s="705"/>
      <c r="BM33" s="6"/>
      <c r="BT33" s="6"/>
      <c r="BZ33" s="73">
        <v>0.17</v>
      </c>
      <c r="CA33" s="73">
        <v>9.1068917018284221</v>
      </c>
      <c r="CB33" s="29"/>
      <c r="CC33" s="29"/>
      <c r="CF33" s="110">
        <f t="shared" si="1"/>
        <v>113</v>
      </c>
      <c r="CG33" s="110">
        <f t="shared" si="2"/>
        <v>22.131763527054108</v>
      </c>
      <c r="CM33" s="242">
        <f t="shared" si="15"/>
        <v>29</v>
      </c>
      <c r="CN33" s="242">
        <f t="shared" si="9"/>
        <v>90.428571428571445</v>
      </c>
      <c r="CO33" s="242">
        <f t="shared" si="16"/>
        <v>21.545868090306826</v>
      </c>
      <c r="CP33" s="242">
        <f t="shared" si="17"/>
        <v>21.147565728648143</v>
      </c>
      <c r="CQ33" s="242">
        <f t="shared" si="18"/>
        <v>21.944170451965508</v>
      </c>
      <c r="CR33" s="242">
        <f t="shared" si="19"/>
        <v>0.19707447014053475</v>
      </c>
      <c r="CT33" s="242">
        <f t="shared" si="10"/>
        <v>90.428571428571445</v>
      </c>
      <c r="CU33" s="242">
        <f t="shared" si="11"/>
        <v>21.545868090306826</v>
      </c>
      <c r="CV33" s="242">
        <f t="shared" si="12"/>
        <v>21.147565728648143</v>
      </c>
      <c r="CW33" s="242">
        <f t="shared" si="13"/>
        <v>21.944170451965508</v>
      </c>
      <c r="CX33" s="242">
        <f t="shared" si="7"/>
        <v>93.38740638015156</v>
      </c>
    </row>
    <row r="34" spans="1:102">
      <c r="A34" s="958">
        <v>113</v>
      </c>
      <c r="B34">
        <v>67.795848733171482</v>
      </c>
      <c r="C34" s="29">
        <f t="shared" si="14"/>
        <v>30</v>
      </c>
      <c r="D34" s="82">
        <v>113</v>
      </c>
      <c r="E34" s="94">
        <v>20.47</v>
      </c>
      <c r="G34" s="27" t="str">
        <f t="shared" si="8"/>
        <v/>
      </c>
      <c r="H34" s="6"/>
      <c r="I34" s="6"/>
      <c r="J34" s="29"/>
      <c r="K34" s="29"/>
      <c r="L34" s="29"/>
      <c r="N34" s="29"/>
      <c r="O34" s="29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Q34" s="245">
        <v>75.955530339518887</v>
      </c>
      <c r="AR34" s="245">
        <v>269.90748516963271</v>
      </c>
      <c r="AS34" s="242"/>
      <c r="AT34" s="705"/>
      <c r="BM34" s="6"/>
      <c r="BT34" s="6"/>
      <c r="BZ34" s="73">
        <v>0.17</v>
      </c>
      <c r="CA34" s="73">
        <v>9.4088617101168914</v>
      </c>
      <c r="CB34" s="29"/>
      <c r="CC34" s="29"/>
      <c r="CF34" s="110">
        <f t="shared" si="1"/>
        <v>113</v>
      </c>
      <c r="CG34" s="110">
        <f t="shared" si="2"/>
        <v>20.47</v>
      </c>
      <c r="CM34" s="242">
        <f t="shared" si="15"/>
        <v>30</v>
      </c>
      <c r="CN34" s="242">
        <f t="shared" si="9"/>
        <v>92.551020408163282</v>
      </c>
      <c r="CO34" s="242">
        <f t="shared" si="16"/>
        <v>21.595264942148088</v>
      </c>
      <c r="CP34" s="242">
        <f t="shared" si="17"/>
        <v>21.191665511318547</v>
      </c>
      <c r="CQ34" s="242">
        <f t="shared" si="18"/>
        <v>21.998864372977629</v>
      </c>
      <c r="CR34" s="242">
        <f t="shared" si="19"/>
        <v>0.19969538631034459</v>
      </c>
      <c r="CT34" s="242">
        <f t="shared" si="10"/>
        <v>92.551020408163282</v>
      </c>
      <c r="CU34" s="242">
        <f t="shared" si="11"/>
        <v>21.595264942148088</v>
      </c>
      <c r="CV34" s="242">
        <f t="shared" si="12"/>
        <v>21.191665511318547</v>
      </c>
      <c r="CW34" s="242">
        <f t="shared" si="13"/>
        <v>21.998864372977629</v>
      </c>
      <c r="CX34" s="242">
        <f t="shared" si="7"/>
        <v>70.888626726517714</v>
      </c>
    </row>
    <row r="35" spans="1:102" ht="26.1" customHeight="1">
      <c r="A35" s="958">
        <v>113</v>
      </c>
      <c r="B35">
        <v>68.992099567533899</v>
      </c>
      <c r="C35" s="29">
        <f t="shared" si="14"/>
        <v>31</v>
      </c>
      <c r="D35" s="82">
        <v>113</v>
      </c>
      <c r="E35" s="94">
        <v>21.854403834631512</v>
      </c>
      <c r="G35" s="27" t="str">
        <f t="shared" si="8"/>
        <v/>
      </c>
      <c r="H35" s="6"/>
      <c r="I35" s="6"/>
      <c r="J35" s="29"/>
      <c r="K35" s="29"/>
      <c r="L35" s="29"/>
      <c r="N35" s="29"/>
      <c r="O35" s="29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Q35" s="245">
        <v>75.955530339518887</v>
      </c>
      <c r="AR35" s="245">
        <v>295.07184310586348</v>
      </c>
      <c r="AS35" s="242"/>
      <c r="AT35" s="705"/>
      <c r="BM35" s="6"/>
      <c r="BT35" s="6"/>
      <c r="BZ35" s="73">
        <v>0.17</v>
      </c>
      <c r="CA35" s="73">
        <v>10.368641182764346</v>
      </c>
      <c r="CB35" s="29"/>
      <c r="CC35" s="29"/>
      <c r="CF35" s="110">
        <f t="shared" si="1"/>
        <v>113</v>
      </c>
      <c r="CG35" s="110">
        <f t="shared" si="2"/>
        <v>21.854403834631512</v>
      </c>
      <c r="CM35" s="242">
        <f t="shared" si="15"/>
        <v>31</v>
      </c>
      <c r="CN35" s="242">
        <f t="shared" si="9"/>
        <v>94.673469387755119</v>
      </c>
      <c r="CO35" s="242">
        <f t="shared" si="16"/>
        <v>21.644661793989346</v>
      </c>
      <c r="CP35" s="242">
        <f t="shared" si="17"/>
        <v>21.234511301085288</v>
      </c>
      <c r="CQ35" s="242">
        <f t="shared" si="18"/>
        <v>22.054812286893405</v>
      </c>
      <c r="CR35" s="242">
        <f t="shared" si="19"/>
        <v>0.20293676073206934</v>
      </c>
      <c r="CT35" s="242">
        <f t="shared" si="10"/>
        <v>94.673469387755119</v>
      </c>
      <c r="CU35" s="242">
        <f t="shared" si="11"/>
        <v>21.644661793989346</v>
      </c>
      <c r="CV35" s="242">
        <f t="shared" si="12"/>
        <v>21.234511301085288</v>
      </c>
      <c r="CW35" s="242">
        <f t="shared" si="13"/>
        <v>22.054812286893405</v>
      </c>
      <c r="CX35" s="242">
        <f t="shared" si="7"/>
        <v>89.632206255090409</v>
      </c>
    </row>
    <row r="36" spans="1:102">
      <c r="A36" s="958">
        <v>113</v>
      </c>
      <c r="B36">
        <v>67.84100897213807</v>
      </c>
      <c r="C36" s="29">
        <f t="shared" si="14"/>
        <v>32</v>
      </c>
      <c r="D36" s="82">
        <v>113</v>
      </c>
      <c r="E36" s="94">
        <v>23.330337527461552</v>
      </c>
      <c r="G36" s="27" t="str">
        <f t="shared" si="8"/>
        <v/>
      </c>
      <c r="H36" s="6"/>
      <c r="I36" s="6"/>
      <c r="J36" s="29"/>
      <c r="K36" s="29"/>
      <c r="L36" s="29"/>
      <c r="N36" s="29"/>
      <c r="O36" s="29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Q36" s="245">
        <v>75.955530339518887</v>
      </c>
      <c r="AR36" s="245">
        <v>297.60005329070077</v>
      </c>
      <c r="AS36" s="242"/>
      <c r="AT36" s="705"/>
      <c r="BM36" s="6"/>
      <c r="BT36" s="6"/>
      <c r="BZ36" s="73">
        <v>0.17</v>
      </c>
      <c r="CA36" s="73">
        <v>9.8186702484890365</v>
      </c>
      <c r="CB36" s="29"/>
      <c r="CC36" s="29"/>
      <c r="CF36" s="110">
        <f t="shared" si="1"/>
        <v>113</v>
      </c>
      <c r="CG36" s="110">
        <f t="shared" si="2"/>
        <v>23.330337527461552</v>
      </c>
      <c r="CM36" s="242">
        <f t="shared" si="15"/>
        <v>32</v>
      </c>
      <c r="CN36" s="242">
        <f t="shared" si="9"/>
        <v>96.795918367346957</v>
      </c>
      <c r="CO36" s="242">
        <f t="shared" si="16"/>
        <v>21.694058645830609</v>
      </c>
      <c r="CP36" s="242">
        <f t="shared" si="17"/>
        <v>21.276162067604105</v>
      </c>
      <c r="CQ36" s="242">
        <f t="shared" si="18"/>
        <v>22.111955224057112</v>
      </c>
      <c r="CR36" s="242">
        <f t="shared" si="19"/>
        <v>0.20676941604002924</v>
      </c>
      <c r="CT36" s="242">
        <f t="shared" si="10"/>
        <v>96.795918367346957</v>
      </c>
      <c r="CU36" s="242">
        <f t="shared" si="11"/>
        <v>21.694058645830609</v>
      </c>
      <c r="CV36" s="242">
        <f t="shared" si="12"/>
        <v>21.276162067604105</v>
      </c>
      <c r="CW36" s="242">
        <f t="shared" si="13"/>
        <v>22.111955224057112</v>
      </c>
      <c r="CX36" s="242">
        <f t="shared" si="7"/>
        <v>109.61501752621291</v>
      </c>
    </row>
    <row r="37" spans="1:102">
      <c r="A37" s="958">
        <v>113</v>
      </c>
      <c r="B37">
        <v>67.384704827782357</v>
      </c>
      <c r="C37" s="29">
        <f t="shared" si="14"/>
        <v>33</v>
      </c>
      <c r="D37" s="82">
        <v>113</v>
      </c>
      <c r="E37" s="94">
        <v>21.314577492991589</v>
      </c>
      <c r="G37" s="27" t="str">
        <f t="shared" si="8"/>
        <v/>
      </c>
      <c r="H37" s="6"/>
      <c r="I37" s="6"/>
      <c r="J37" s="29"/>
      <c r="K37" s="29"/>
      <c r="L37" s="29"/>
      <c r="N37" s="29"/>
      <c r="O37" s="29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Q37" s="245">
        <v>75.955530339518887</v>
      </c>
      <c r="AR37" s="245">
        <v>287.86666666666667</v>
      </c>
      <c r="AS37" s="242"/>
      <c r="AT37" s="705"/>
      <c r="BM37" s="6"/>
      <c r="BT37" s="6"/>
      <c r="BZ37" s="73">
        <v>0.17</v>
      </c>
      <c r="CA37" s="73">
        <v>9.5624558927311494</v>
      </c>
      <c r="CB37" s="29"/>
      <c r="CC37" s="29"/>
      <c r="CF37" s="110">
        <f t="shared" ref="CF37:CF56" si="20">IF(D37="","",D37)</f>
        <v>113</v>
      </c>
      <c r="CG37" s="110">
        <f t="shared" ref="CG37:CG56" si="21">IF(E37="","",E37)</f>
        <v>21.314577492991589</v>
      </c>
      <c r="CM37" s="242">
        <f t="shared" si="15"/>
        <v>33</v>
      </c>
      <c r="CN37" s="242">
        <f t="shared" si="9"/>
        <v>98.918367346938794</v>
      </c>
      <c r="CO37" s="242">
        <f t="shared" si="16"/>
        <v>21.743455497671867</v>
      </c>
      <c r="CP37" s="242">
        <f t="shared" si="17"/>
        <v>21.316682876293854</v>
      </c>
      <c r="CQ37" s="242">
        <f t="shared" si="18"/>
        <v>22.170228119049881</v>
      </c>
      <c r="CR37" s="242">
        <f t="shared" si="19"/>
        <v>0.21116115876970934</v>
      </c>
      <c r="CT37" s="242">
        <f t="shared" si="10"/>
        <v>98.918367346938794</v>
      </c>
      <c r="CU37" s="242">
        <f t="shared" si="11"/>
        <v>21.743455497671867</v>
      </c>
      <c r="CV37" s="242">
        <f t="shared" si="12"/>
        <v>21.316682876293854</v>
      </c>
      <c r="CW37" s="242">
        <f t="shared" si="13"/>
        <v>22.170228119049881</v>
      </c>
      <c r="CX37" s="242">
        <f t="shared" ref="CX37:CX65" si="22">CX$1*E37+CX$2</f>
        <v>82.323444380099261</v>
      </c>
    </row>
    <row r="38" spans="1:102" ht="26.1" customHeight="1">
      <c r="A38" s="958">
        <v>113</v>
      </c>
      <c r="B38">
        <v>67.701767557299448</v>
      </c>
      <c r="C38" s="29">
        <f t="shared" si="14"/>
        <v>34</v>
      </c>
      <c r="D38" s="82">
        <v>113</v>
      </c>
      <c r="E38" s="94">
        <v>22.331</v>
      </c>
      <c r="G38" s="27" t="str">
        <f t="shared" si="8"/>
        <v/>
      </c>
      <c r="H38" s="6"/>
      <c r="I38" s="6"/>
      <c r="J38" s="29"/>
      <c r="K38" s="29"/>
      <c r="L38" s="29"/>
      <c r="N38" s="29"/>
      <c r="O38" s="29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Q38" s="245">
        <v>75.955530339518887</v>
      </c>
      <c r="AR38" s="245">
        <v>296.17862137862147</v>
      </c>
      <c r="AS38" s="242"/>
      <c r="AT38" s="705"/>
      <c r="BM38" s="6"/>
      <c r="BT38" s="6"/>
      <c r="CF38" s="110">
        <f t="shared" si="20"/>
        <v>113</v>
      </c>
      <c r="CG38" s="110">
        <f t="shared" si="21"/>
        <v>22.331</v>
      </c>
      <c r="CM38" s="242">
        <f t="shared" si="15"/>
        <v>34</v>
      </c>
      <c r="CN38" s="242">
        <f t="shared" si="9"/>
        <v>101.04081632653063</v>
      </c>
      <c r="CO38" s="242">
        <f t="shared" si="16"/>
        <v>21.792852349513129</v>
      </c>
      <c r="CP38" s="242">
        <f t="shared" si="17"/>
        <v>21.356142620261796</v>
      </c>
      <c r="CQ38" s="242">
        <f t="shared" si="18"/>
        <v>22.229562078764463</v>
      </c>
      <c r="CR38" s="242">
        <f t="shared" si="19"/>
        <v>0.21607790156959655</v>
      </c>
      <c r="CT38" s="242">
        <f t="shared" si="10"/>
        <v>101.04081632653063</v>
      </c>
      <c r="CU38" s="242">
        <f t="shared" si="11"/>
        <v>21.792852349513129</v>
      </c>
      <c r="CV38" s="242">
        <f t="shared" si="12"/>
        <v>21.356142620261796</v>
      </c>
      <c r="CW38" s="242">
        <f t="shared" si="13"/>
        <v>22.229562078764463</v>
      </c>
      <c r="CX38" s="242">
        <f t="shared" si="22"/>
        <v>96.084888561460048</v>
      </c>
    </row>
    <row r="39" spans="1:102">
      <c r="A39" s="958">
        <v>113</v>
      </c>
      <c r="B39">
        <v>65.374405924342597</v>
      </c>
      <c r="C39" s="29">
        <f t="shared" si="14"/>
        <v>35</v>
      </c>
      <c r="D39" s="82">
        <v>113</v>
      </c>
      <c r="E39" s="94">
        <v>20.89</v>
      </c>
      <c r="G39" s="27" t="str">
        <f t="shared" si="8"/>
        <v/>
      </c>
      <c r="H39" s="6"/>
      <c r="I39" s="6"/>
      <c r="J39" s="29"/>
      <c r="K39" s="29"/>
      <c r="L39" s="29"/>
      <c r="N39" s="29"/>
      <c r="O39" s="29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Q39" s="245">
        <v>90.620566077231345</v>
      </c>
      <c r="AR39" s="245">
        <v>301.61813333333333</v>
      </c>
      <c r="AS39" s="242"/>
      <c r="AT39" s="705"/>
      <c r="BM39" s="6"/>
      <c r="BT39" s="6"/>
      <c r="CF39" s="110">
        <f t="shared" si="20"/>
        <v>113</v>
      </c>
      <c r="CG39" s="110">
        <f t="shared" si="21"/>
        <v>20.89</v>
      </c>
      <c r="CM39" s="242">
        <f t="shared" si="15"/>
        <v>35</v>
      </c>
      <c r="CN39" s="242">
        <f t="shared" si="9"/>
        <v>103.16326530612247</v>
      </c>
      <c r="CO39" s="242">
        <f t="shared" si="16"/>
        <v>21.842249201354392</v>
      </c>
      <c r="CP39" s="242">
        <f t="shared" si="17"/>
        <v>21.3946119577205</v>
      </c>
      <c r="CQ39" s="242">
        <f t="shared" si="18"/>
        <v>22.289886444988284</v>
      </c>
      <c r="CR39" s="242">
        <f t="shared" si="19"/>
        <v>0.2214846837386194</v>
      </c>
      <c r="CT39" s="242">
        <f t="shared" si="10"/>
        <v>103.16326530612247</v>
      </c>
      <c r="CU39" s="242">
        <f t="shared" si="11"/>
        <v>21.842249201354392</v>
      </c>
      <c r="CV39" s="242">
        <f t="shared" si="12"/>
        <v>21.3946119577205</v>
      </c>
      <c r="CW39" s="242">
        <f t="shared" si="13"/>
        <v>22.289886444988284</v>
      </c>
      <c r="CX39" s="242">
        <f t="shared" si="22"/>
        <v>76.575047989642769</v>
      </c>
    </row>
    <row r="40" spans="1:102">
      <c r="A40" s="958">
        <v>31</v>
      </c>
      <c r="B40">
        <v>18.696302732228176</v>
      </c>
      <c r="C40" s="29">
        <f t="shared" si="14"/>
        <v>36</v>
      </c>
      <c r="D40" s="82">
        <v>31</v>
      </c>
      <c r="E40" s="94">
        <v>17.716240511386335</v>
      </c>
      <c r="G40" s="27" t="str">
        <f t="shared" si="8"/>
        <v/>
      </c>
      <c r="H40" s="6"/>
      <c r="I40" s="6"/>
      <c r="J40" s="29"/>
      <c r="K40" s="29"/>
      <c r="L40" s="29"/>
      <c r="N40" s="29"/>
      <c r="O40" s="29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Q40" s="245">
        <v>90.620566077231345</v>
      </c>
      <c r="AR40" s="245">
        <v>304.79863891112888</v>
      </c>
      <c r="AS40" s="242"/>
      <c r="AT40" s="705"/>
      <c r="BM40" s="6"/>
      <c r="BT40" s="6"/>
      <c r="CF40" s="110">
        <f t="shared" si="20"/>
        <v>31</v>
      </c>
      <c r="CG40" s="110">
        <f t="shared" si="21"/>
        <v>17.716240511386335</v>
      </c>
      <c r="CM40" s="242">
        <f t="shared" si="15"/>
        <v>36</v>
      </c>
      <c r="CN40" s="242">
        <f t="shared" si="9"/>
        <v>105.28571428571431</v>
      </c>
      <c r="CO40" s="242">
        <f t="shared" si="16"/>
        <v>21.89164605319565</v>
      </c>
      <c r="CP40" s="242">
        <f t="shared" si="17"/>
        <v>21.432161545128196</v>
      </c>
      <c r="CQ40" s="242">
        <f t="shared" si="18"/>
        <v>22.351130561263105</v>
      </c>
      <c r="CR40" s="242">
        <f t="shared" si="19"/>
        <v>0.22734654544372213</v>
      </c>
      <c r="CT40" s="242">
        <f t="shared" si="10"/>
        <v>105.28571428571431</v>
      </c>
      <c r="CU40" s="242">
        <f t="shared" si="11"/>
        <v>21.89164605319565</v>
      </c>
      <c r="CV40" s="242">
        <f t="shared" si="12"/>
        <v>21.432161545128196</v>
      </c>
      <c r="CW40" s="242">
        <f t="shared" si="13"/>
        <v>22.351130561263105</v>
      </c>
      <c r="CX40" s="242">
        <f t="shared" si="22"/>
        <v>33.605206465600588</v>
      </c>
    </row>
    <row r="41" spans="1:102">
      <c r="A41" s="958">
        <v>31</v>
      </c>
      <c r="B41">
        <v>18.360976146181265</v>
      </c>
      <c r="C41" s="29">
        <f t="shared" si="14"/>
        <v>37</v>
      </c>
      <c r="D41" s="82">
        <v>31</v>
      </c>
      <c r="E41" s="94">
        <v>19.903846153846153</v>
      </c>
      <c r="G41" s="27" t="str">
        <f t="shared" si="8"/>
        <v/>
      </c>
      <c r="H41" s="6"/>
      <c r="I41" s="6"/>
      <c r="J41" s="29"/>
      <c r="K41" s="29"/>
      <c r="L41" s="29"/>
      <c r="N41" s="29"/>
      <c r="O41" s="29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Q41" s="245">
        <v>90.620566077231345</v>
      </c>
      <c r="AR41" s="245">
        <v>298.04440888177635</v>
      </c>
      <c r="AS41" s="242"/>
      <c r="AT41" s="705"/>
      <c r="BM41" s="6"/>
      <c r="BT41" s="6"/>
      <c r="CF41" s="110">
        <f t="shared" si="20"/>
        <v>31</v>
      </c>
      <c r="CG41" s="110">
        <f t="shared" si="21"/>
        <v>19.903846153846153</v>
      </c>
      <c r="CM41" s="242">
        <f t="shared" si="15"/>
        <v>37</v>
      </c>
      <c r="CN41" s="242">
        <f t="shared" si="9"/>
        <v>107.40816326530614</v>
      </c>
      <c r="CO41" s="242">
        <f t="shared" si="16"/>
        <v>21.941042905036912</v>
      </c>
      <c r="CP41" s="242">
        <f t="shared" si="17"/>
        <v>21.468860608227409</v>
      </c>
      <c r="CQ41" s="242">
        <f t="shared" si="18"/>
        <v>22.413225201846416</v>
      </c>
      <c r="CR41" s="242">
        <f t="shared" si="19"/>
        <v>0.23362923475009439</v>
      </c>
      <c r="CT41" s="242">
        <f t="shared" si="10"/>
        <v>107.40816326530614</v>
      </c>
      <c r="CU41" s="242">
        <f t="shared" si="11"/>
        <v>21.941042905036912</v>
      </c>
      <c r="CV41" s="242">
        <f t="shared" si="12"/>
        <v>21.468860608227409</v>
      </c>
      <c r="CW41" s="242">
        <f t="shared" si="13"/>
        <v>22.413225201846416</v>
      </c>
      <c r="CX41" s="242">
        <f t="shared" si="22"/>
        <v>63.22341418135278</v>
      </c>
    </row>
    <row r="42" spans="1:102">
      <c r="A42" s="958">
        <v>31</v>
      </c>
      <c r="B42">
        <v>17.92399635618478</v>
      </c>
      <c r="C42" s="29">
        <f t="shared" si="14"/>
        <v>38</v>
      </c>
      <c r="D42" s="82">
        <v>31</v>
      </c>
      <c r="E42" s="94">
        <v>20.07</v>
      </c>
      <c r="G42" s="27" t="str">
        <f t="shared" si="8"/>
        <v/>
      </c>
      <c r="H42" s="6"/>
      <c r="I42" s="6"/>
      <c r="J42" s="29"/>
      <c r="K42" s="29"/>
      <c r="L42" s="29"/>
      <c r="N42" s="29"/>
      <c r="O42" s="29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Q42" s="245">
        <v>90.620566077231345</v>
      </c>
      <c r="AR42" s="245">
        <v>315.51664004259845</v>
      </c>
      <c r="AS42" s="242"/>
      <c r="AT42" s="705"/>
      <c r="BM42" s="6"/>
      <c r="BT42" s="6"/>
      <c r="CF42" s="110">
        <f t="shared" si="20"/>
        <v>31</v>
      </c>
      <c r="CG42" s="110">
        <f t="shared" si="21"/>
        <v>20.07</v>
      </c>
      <c r="CM42" s="242">
        <f t="shared" si="15"/>
        <v>38</v>
      </c>
      <c r="CN42" s="242">
        <f t="shared" si="9"/>
        <v>109.53061224489798</v>
      </c>
      <c r="CO42" s="242">
        <f t="shared" si="16"/>
        <v>21.990439756878171</v>
      </c>
      <c r="CP42" s="242">
        <f t="shared" si="17"/>
        <v>21.504775853868001</v>
      </c>
      <c r="CQ42" s="242">
        <f t="shared" si="18"/>
        <v>22.476103659888341</v>
      </c>
      <c r="CR42" s="242">
        <f t="shared" si="19"/>
        <v>0.24029974603598139</v>
      </c>
      <c r="CT42" s="242">
        <f t="shared" si="10"/>
        <v>109.53061224489798</v>
      </c>
      <c r="CU42" s="242">
        <f t="shared" si="11"/>
        <v>21.990439756878171</v>
      </c>
      <c r="CV42" s="242">
        <f t="shared" si="12"/>
        <v>21.504775853868001</v>
      </c>
      <c r="CW42" s="242">
        <f t="shared" si="13"/>
        <v>22.476103659888341</v>
      </c>
      <c r="CX42" s="242">
        <f t="shared" si="22"/>
        <v>65.472987428303327</v>
      </c>
    </row>
    <row r="43" spans="1:102">
      <c r="A43" s="958">
        <v>31</v>
      </c>
      <c r="B43">
        <v>18.17568069189814</v>
      </c>
      <c r="C43" s="29">
        <f t="shared" si="14"/>
        <v>39</v>
      </c>
      <c r="D43" s="82">
        <v>31</v>
      </c>
      <c r="E43" s="94">
        <v>18.694955964771818</v>
      </c>
      <c r="G43" s="27" t="str">
        <f t="shared" si="8"/>
        <v/>
      </c>
      <c r="H43" s="6"/>
      <c r="I43" s="6"/>
      <c r="J43" s="29"/>
      <c r="K43" s="29"/>
      <c r="L43" s="29"/>
      <c r="N43" s="29"/>
      <c r="O43" s="29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Q43" s="245">
        <v>90.620566077231345</v>
      </c>
      <c r="AR43" s="245">
        <v>291.12345925777868</v>
      </c>
      <c r="AS43" s="242"/>
      <c r="AT43" s="705"/>
      <c r="BM43" s="6"/>
      <c r="BT43" s="6"/>
      <c r="CF43" s="110">
        <f t="shared" si="20"/>
        <v>31</v>
      </c>
      <c r="CG43" s="110">
        <f t="shared" si="21"/>
        <v>18.694955964771818</v>
      </c>
      <c r="CM43" s="242">
        <f t="shared" si="15"/>
        <v>39</v>
      </c>
      <c r="CN43" s="242">
        <f t="shared" si="9"/>
        <v>111.65306122448982</v>
      </c>
      <c r="CO43" s="242">
        <f t="shared" ref="CO43:CO65" si="23">FORECAST(CN43,$CG$5:$CG$54,$CF$5:$CF$54)</f>
        <v>22.039836608719433</v>
      </c>
      <c r="CP43" s="242">
        <f t="shared" ref="CP43:CP65" si="24">$CO43-$CJ$9*CR43</f>
        <v>21.539970697744987</v>
      </c>
      <c r="CQ43" s="242">
        <f t="shared" ref="CQ43:CQ65" si="25">$CO43+$CJ$9*CR43</f>
        <v>22.539702519693879</v>
      </c>
      <c r="CR43" s="242">
        <f t="shared" ref="CR43:CR65" si="26">$CJ$8*SQRT(1/$CJ$5+($CN43-$CJ$6)^2/$CJ$7)</f>
        <v>0.24732670209729032</v>
      </c>
      <c r="CT43" s="242">
        <f t="shared" si="10"/>
        <v>111.65306122448982</v>
      </c>
      <c r="CU43" s="242">
        <f t="shared" si="11"/>
        <v>22.039836608719433</v>
      </c>
      <c r="CV43" s="242">
        <f t="shared" si="12"/>
        <v>21.539970697744987</v>
      </c>
      <c r="CW43" s="242">
        <f t="shared" si="13"/>
        <v>22.539702519693879</v>
      </c>
      <c r="CX43" s="242">
        <f t="shared" si="22"/>
        <v>46.856131143410863</v>
      </c>
    </row>
    <row r="44" spans="1:102">
      <c r="A44" s="958">
        <v>31</v>
      </c>
      <c r="B44">
        <v>17.999738339042334</v>
      </c>
      <c r="C44" s="29">
        <f t="shared" si="14"/>
        <v>40</v>
      </c>
      <c r="D44" s="82">
        <v>31</v>
      </c>
      <c r="E44" s="94">
        <v>21.528334000800957</v>
      </c>
      <c r="G44" s="27" t="str">
        <f t="shared" si="8"/>
        <v/>
      </c>
      <c r="H44" s="6"/>
      <c r="I44" s="6"/>
      <c r="J44" s="29"/>
      <c r="K44" s="29"/>
      <c r="L44" s="29"/>
      <c r="N44" s="29"/>
      <c r="O44" s="29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Q44" s="245">
        <v>90.620566077231345</v>
      </c>
      <c r="AR44" s="245">
        <v>283.97210543877208</v>
      </c>
      <c r="AS44" s="242"/>
      <c r="AT44" s="705"/>
      <c r="BM44" s="6"/>
      <c r="BT44" s="6"/>
      <c r="CF44" s="110">
        <f t="shared" si="20"/>
        <v>31</v>
      </c>
      <c r="CG44" s="110">
        <f t="shared" si="21"/>
        <v>21.528334000800957</v>
      </c>
      <c r="CM44" s="242">
        <f t="shared" si="15"/>
        <v>40</v>
      </c>
      <c r="CN44" s="242">
        <f t="shared" si="9"/>
        <v>113.77551020408166</v>
      </c>
      <c r="CO44" s="242">
        <f t="shared" si="23"/>
        <v>22.089233460560692</v>
      </c>
      <c r="CP44" s="242">
        <f t="shared" si="24"/>
        <v>21.574504766759755</v>
      </c>
      <c r="CQ44" s="242">
        <f t="shared" si="25"/>
        <v>22.603962154361628</v>
      </c>
      <c r="CR44" s="242">
        <f t="shared" si="26"/>
        <v>0.25468060037232626</v>
      </c>
      <c r="CT44" s="242">
        <f t="shared" si="10"/>
        <v>113.77551020408166</v>
      </c>
      <c r="CU44" s="242">
        <f t="shared" si="11"/>
        <v>22.089233460560692</v>
      </c>
      <c r="CV44" s="242">
        <f t="shared" si="12"/>
        <v>21.574504766759755</v>
      </c>
      <c r="CW44" s="242">
        <f t="shared" si="13"/>
        <v>22.603962154361628</v>
      </c>
      <c r="CX44" s="242">
        <f t="shared" si="22"/>
        <v>85.217514739952946</v>
      </c>
    </row>
    <row r="45" spans="1:102">
      <c r="A45" s="958">
        <v>31</v>
      </c>
      <c r="B45">
        <v>18.029998421152847</v>
      </c>
      <c r="C45" s="29">
        <f t="shared" si="14"/>
        <v>41</v>
      </c>
      <c r="D45" s="82">
        <v>31</v>
      </c>
      <c r="E45" s="94">
        <v>18.798240351929614</v>
      </c>
      <c r="G45" s="27" t="str">
        <f t="shared" si="8"/>
        <v/>
      </c>
      <c r="H45" s="6"/>
      <c r="I45" s="6"/>
      <c r="J45" s="29"/>
      <c r="K45" s="29"/>
      <c r="L45" s="29"/>
      <c r="N45" s="29"/>
      <c r="O45" s="29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Q45" s="245">
        <v>90.620566077231345</v>
      </c>
      <c r="AR45" s="245">
        <v>305.2239541699974</v>
      </c>
      <c r="AS45" s="242"/>
      <c r="AT45" s="705"/>
      <c r="BM45" s="6"/>
      <c r="BT45" s="6"/>
      <c r="CF45" s="110">
        <f t="shared" si="20"/>
        <v>31</v>
      </c>
      <c r="CG45" s="110">
        <f t="shared" si="21"/>
        <v>18.798240351929614</v>
      </c>
      <c r="CM45" s="242">
        <f t="shared" si="15"/>
        <v>41</v>
      </c>
      <c r="CN45" s="242">
        <f t="shared" si="9"/>
        <v>115.89795918367349</v>
      </c>
      <c r="CO45" s="242">
        <f t="shared" si="23"/>
        <v>22.138630312401954</v>
      </c>
      <c r="CP45" s="242">
        <f t="shared" si="24"/>
        <v>21.608433627679965</v>
      </c>
      <c r="CQ45" s="242">
        <f t="shared" si="25"/>
        <v>22.668826997123944</v>
      </c>
      <c r="CR45" s="242">
        <f t="shared" si="26"/>
        <v>0.26233394719711262</v>
      </c>
      <c r="CT45" s="242">
        <f t="shared" si="10"/>
        <v>115.89795918367349</v>
      </c>
      <c r="CU45" s="242">
        <f t="shared" si="11"/>
        <v>22.138630312401954</v>
      </c>
      <c r="CV45" s="242">
        <f t="shared" si="12"/>
        <v>21.608433627679965</v>
      </c>
      <c r="CW45" s="242">
        <f t="shared" si="13"/>
        <v>22.668826997123944</v>
      </c>
      <c r="CX45" s="242">
        <f t="shared" si="22"/>
        <v>48.25450860837023</v>
      </c>
    </row>
    <row r="46" spans="1:102">
      <c r="A46" s="958">
        <v>31</v>
      </c>
      <c r="B46">
        <v>18.318371031032893</v>
      </c>
      <c r="C46" s="29">
        <f t="shared" si="14"/>
        <v>42</v>
      </c>
      <c r="D46" s="82">
        <v>31</v>
      </c>
      <c r="E46" s="94">
        <v>19.835868694955966</v>
      </c>
      <c r="G46" s="27" t="str">
        <f t="shared" si="8"/>
        <v/>
      </c>
      <c r="H46" s="6"/>
      <c r="I46" s="6"/>
      <c r="J46" s="29"/>
      <c r="K46" s="29"/>
      <c r="L46" s="29"/>
      <c r="N46" s="29"/>
      <c r="O46" s="29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BM46" s="6"/>
      <c r="BT46" s="6"/>
      <c r="CF46" s="110">
        <f t="shared" si="20"/>
        <v>31</v>
      </c>
      <c r="CG46" s="110">
        <f t="shared" si="21"/>
        <v>19.835868694955966</v>
      </c>
      <c r="CM46" s="242">
        <f t="shared" si="15"/>
        <v>42</v>
      </c>
      <c r="CN46" s="242">
        <f t="shared" si="9"/>
        <v>118.02040816326533</v>
      </c>
      <c r="CO46" s="1">
        <f t="shared" si="23"/>
        <v>22.188027164243213</v>
      </c>
      <c r="CP46" s="1">
        <f t="shared" si="24"/>
        <v>21.641808693520346</v>
      </c>
      <c r="CQ46" s="1">
        <f t="shared" si="25"/>
        <v>22.734245634966079</v>
      </c>
      <c r="CR46" s="1">
        <f t="shared" si="26"/>
        <v>0.27026130412685523</v>
      </c>
      <c r="CT46" s="242">
        <f t="shared" si="10"/>
        <v>118.02040816326533</v>
      </c>
      <c r="CU46" s="242">
        <f t="shared" si="11"/>
        <v>22.188027164243213</v>
      </c>
      <c r="CV46" s="242">
        <f t="shared" si="12"/>
        <v>21.641808693520346</v>
      </c>
      <c r="CW46" s="242">
        <f t="shared" si="13"/>
        <v>22.734245634966079</v>
      </c>
      <c r="CX46" s="242">
        <f t="shared" si="22"/>
        <v>62.303060686956655</v>
      </c>
    </row>
    <row r="47" spans="1:102">
      <c r="C47" s="29">
        <f t="shared" si="14"/>
        <v>43</v>
      </c>
      <c r="D47" s="110"/>
      <c r="E47" s="950"/>
      <c r="F47" s="29"/>
      <c r="G47" s="27" t="str">
        <f t="shared" si="8"/>
        <v/>
      </c>
      <c r="H47" s="6"/>
      <c r="I47" s="6"/>
      <c r="J47" s="29"/>
      <c r="K47" s="29"/>
      <c r="L47" s="29"/>
      <c r="N47" s="29"/>
      <c r="O47" s="29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BM47" s="6"/>
      <c r="BT47" s="6"/>
      <c r="CF47" s="110" t="str">
        <f t="shared" si="20"/>
        <v/>
      </c>
      <c r="CG47" s="110" t="str">
        <f t="shared" si="21"/>
        <v/>
      </c>
      <c r="CJ47" s="96">
        <f>CN54-CN5</f>
        <v>104</v>
      </c>
      <c r="CM47" s="242">
        <f t="shared" si="15"/>
        <v>43</v>
      </c>
      <c r="CN47" s="242">
        <f t="shared" si="9"/>
        <v>120.14285714285717</v>
      </c>
      <c r="CO47" s="242">
        <f t="shared" si="23"/>
        <v>22.237424016084475</v>
      </c>
      <c r="CP47" s="242">
        <f t="shared" si="24"/>
        <v>21.674677263070357</v>
      </c>
      <c r="CQ47" s="242">
        <f t="shared" si="25"/>
        <v>22.800170769098592</v>
      </c>
      <c r="CR47" s="242">
        <f t="shared" si="26"/>
        <v>0.27843926837822597</v>
      </c>
      <c r="CT47" s="242">
        <f t="shared" si="10"/>
        <v>120.14285714285717</v>
      </c>
      <c r="CU47" s="242">
        <f t="shared" ref="CU47:CW48" si="27">IF(CO47="","",CO47)</f>
        <v>22.237424016084475</v>
      </c>
      <c r="CV47" s="242">
        <f t="shared" si="27"/>
        <v>21.674677263070357</v>
      </c>
      <c r="CW47" s="242">
        <f t="shared" si="27"/>
        <v>22.800170769098592</v>
      </c>
      <c r="CX47" s="242">
        <f t="shared" si="22"/>
        <v>-206.25671435960231</v>
      </c>
    </row>
    <row r="48" spans="1:102">
      <c r="C48" s="29">
        <f t="shared" si="14"/>
        <v>44</v>
      </c>
      <c r="D48" s="110"/>
      <c r="E48" s="950"/>
      <c r="F48" s="29"/>
      <c r="G48" s="27" t="str">
        <f t="shared" si="8"/>
        <v/>
      </c>
      <c r="H48" s="6"/>
      <c r="I48" s="6"/>
      <c r="J48" s="29"/>
      <c r="K48" s="29"/>
      <c r="L48" s="29"/>
      <c r="N48" s="29"/>
      <c r="O48" s="29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BM48" s="6"/>
      <c r="BT48" s="6"/>
      <c r="CF48" s="110" t="str">
        <f t="shared" si="20"/>
        <v/>
      </c>
      <c r="CG48" s="110" t="str">
        <f t="shared" si="21"/>
        <v/>
      </c>
      <c r="CM48" s="242">
        <f t="shared" si="15"/>
        <v>44</v>
      </c>
      <c r="CN48" s="242">
        <f t="shared" si="9"/>
        <v>122.265306122449</v>
      </c>
      <c r="CO48" s="242">
        <f t="shared" si="23"/>
        <v>22.286820867925734</v>
      </c>
      <c r="CP48" s="242">
        <f t="shared" si="24"/>
        <v>21.70708265519735</v>
      </c>
      <c r="CQ48" s="242">
        <f t="shared" si="25"/>
        <v>22.866559080654117</v>
      </c>
      <c r="CR48" s="242">
        <f t="shared" si="26"/>
        <v>0.28684640637800768</v>
      </c>
      <c r="CT48" s="242">
        <f>IF(CN48="","",CN48)</f>
        <v>122.265306122449</v>
      </c>
      <c r="CU48" s="242">
        <f t="shared" si="27"/>
        <v>22.286820867925734</v>
      </c>
      <c r="CV48" s="242">
        <f t="shared" si="27"/>
        <v>21.70708265519735</v>
      </c>
      <c r="CW48" s="242">
        <f t="shared" si="27"/>
        <v>22.866559080654117</v>
      </c>
      <c r="CX48" s="242">
        <f t="shared" si="22"/>
        <v>-206.25671435960231</v>
      </c>
    </row>
    <row r="49" spans="3:102">
      <c r="C49" s="29">
        <f t="shared" si="14"/>
        <v>45</v>
      </c>
      <c r="D49" s="110"/>
      <c r="E49" s="950"/>
      <c r="F49" s="29"/>
      <c r="G49" s="27" t="str">
        <f t="shared" si="8"/>
        <v/>
      </c>
      <c r="H49" s="6"/>
      <c r="I49" s="6"/>
      <c r="J49" s="29"/>
      <c r="K49" s="29"/>
      <c r="L49" s="29"/>
      <c r="N49" s="29"/>
      <c r="O49" s="29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BM49" s="6"/>
      <c r="BT49" s="6"/>
      <c r="CF49" s="110" t="str">
        <f t="shared" si="20"/>
        <v/>
      </c>
      <c r="CG49" s="110" t="str">
        <f t="shared" si="21"/>
        <v/>
      </c>
      <c r="CM49" s="242">
        <f t="shared" si="15"/>
        <v>45</v>
      </c>
      <c r="CN49" s="242">
        <f t="shared" si="9"/>
        <v>124.38775510204084</v>
      </c>
      <c r="CO49" s="242">
        <f t="shared" si="23"/>
        <v>22.336217719766996</v>
      </c>
      <c r="CP49" s="242">
        <f t="shared" si="24"/>
        <v>21.739064406481759</v>
      </c>
      <c r="CQ49" s="242">
        <f t="shared" si="25"/>
        <v>22.933371033052232</v>
      </c>
      <c r="CR49" s="242">
        <f t="shared" si="26"/>
        <v>0.29546315597596035</v>
      </c>
      <c r="CT49" s="242">
        <f t="shared" si="10"/>
        <v>124.38775510204084</v>
      </c>
      <c r="CU49" s="242">
        <f t="shared" si="11"/>
        <v>22.336217719766996</v>
      </c>
      <c r="CV49" s="242">
        <f t="shared" si="12"/>
        <v>21.739064406481759</v>
      </c>
      <c r="CW49" s="242">
        <f t="shared" si="13"/>
        <v>22.933371033052232</v>
      </c>
      <c r="CX49" s="242">
        <f t="shared" si="22"/>
        <v>-206.25671435960231</v>
      </c>
    </row>
    <row r="50" spans="3:102" ht="28.5">
      <c r="C50" s="29">
        <f t="shared" si="14"/>
        <v>46</v>
      </c>
      <c r="D50" s="110"/>
      <c r="E50" s="950"/>
      <c r="F50" s="29"/>
      <c r="G50" s="27" t="str">
        <f t="shared" si="8"/>
        <v/>
      </c>
      <c r="H50" s="6"/>
      <c r="I50" s="6"/>
      <c r="J50" s="298"/>
      <c r="K50" s="298"/>
      <c r="L50" s="298"/>
      <c r="M50" s="298"/>
      <c r="N50" s="298"/>
      <c r="O50" s="298"/>
      <c r="P50" s="298"/>
      <c r="Q50" s="301"/>
      <c r="R50" s="298"/>
      <c r="S50" s="355"/>
      <c r="T50" s="35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BM50" s="6"/>
      <c r="BT50" s="6"/>
      <c r="CF50" s="110" t="str">
        <f t="shared" si="20"/>
        <v/>
      </c>
      <c r="CG50" s="110" t="str">
        <f t="shared" si="21"/>
        <v/>
      </c>
      <c r="CM50" s="242">
        <f t="shared" si="15"/>
        <v>46</v>
      </c>
      <c r="CN50" s="242">
        <f t="shared" si="9"/>
        <v>126.51020408163268</v>
      </c>
      <c r="CO50" s="242">
        <f t="shared" si="23"/>
        <v>22.385614571608254</v>
      </c>
      <c r="CP50" s="242">
        <f t="shared" si="24"/>
        <v>21.770658507455668</v>
      </c>
      <c r="CQ50" s="242">
        <f t="shared" si="25"/>
        <v>23.000570635760841</v>
      </c>
      <c r="CR50" s="242">
        <f t="shared" si="26"/>
        <v>0.30427170955725469</v>
      </c>
      <c r="CT50" s="242">
        <f t="shared" si="10"/>
        <v>126.51020408163268</v>
      </c>
      <c r="CU50" s="242">
        <f t="shared" si="11"/>
        <v>22.385614571608254</v>
      </c>
      <c r="CV50" s="242">
        <f t="shared" si="12"/>
        <v>21.770658507455668</v>
      </c>
      <c r="CW50" s="242">
        <f t="shared" si="13"/>
        <v>23.000570635760841</v>
      </c>
      <c r="CX50" s="242">
        <f t="shared" si="22"/>
        <v>-206.25671435960231</v>
      </c>
    </row>
    <row r="51" spans="3:102" ht="28.5">
      <c r="C51" s="29">
        <f t="shared" si="14"/>
        <v>47</v>
      </c>
      <c r="D51" s="110"/>
      <c r="E51" s="950"/>
      <c r="F51" s="29"/>
      <c r="G51" s="27" t="str">
        <f t="shared" si="8"/>
        <v/>
      </c>
      <c r="H51" s="6"/>
      <c r="I51" s="443"/>
      <c r="J51" s="444"/>
      <c r="K51" s="444"/>
      <c r="L51" s="444"/>
      <c r="M51" s="441"/>
      <c r="N51" s="441"/>
      <c r="O51" s="444"/>
      <c r="P51" s="442"/>
      <c r="Q51" s="442"/>
      <c r="R51" s="445"/>
      <c r="S51" s="299"/>
      <c r="T51" s="300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BM51" s="6"/>
      <c r="BT51" s="6"/>
      <c r="BV51" s="12"/>
      <c r="BW51" s="12"/>
      <c r="BX51" s="12"/>
      <c r="BY51" s="12"/>
      <c r="BZ51" s="12"/>
      <c r="CA51" s="12"/>
      <c r="CB51" s="12"/>
      <c r="CC51" s="12"/>
      <c r="CF51" s="110" t="str">
        <f t="shared" si="20"/>
        <v/>
      </c>
      <c r="CG51" s="110" t="str">
        <f t="shared" si="21"/>
        <v/>
      </c>
      <c r="CM51" s="242">
        <f t="shared" si="15"/>
        <v>47</v>
      </c>
      <c r="CN51" s="242">
        <f t="shared" si="9"/>
        <v>128.63265306122452</v>
      </c>
      <c r="CO51" s="242">
        <f t="shared" si="23"/>
        <v>22.435011423449517</v>
      </c>
      <c r="CP51" s="242">
        <f t="shared" si="24"/>
        <v>21.801897658704974</v>
      </c>
      <c r="CQ51" s="242">
        <f t="shared" si="25"/>
        <v>23.06812518819406</v>
      </c>
      <c r="CR51" s="242">
        <f t="shared" si="26"/>
        <v>0.31325588732669679</v>
      </c>
      <c r="CS51" s="12"/>
      <c r="CT51" s="242">
        <f t="shared" si="10"/>
        <v>128.63265306122452</v>
      </c>
      <c r="CU51" s="242">
        <f t="shared" si="11"/>
        <v>22.435011423449517</v>
      </c>
      <c r="CV51" s="242">
        <f t="shared" si="12"/>
        <v>21.801897658704974</v>
      </c>
      <c r="CW51" s="242">
        <f t="shared" si="13"/>
        <v>23.06812518819406</v>
      </c>
      <c r="CX51" s="242">
        <f t="shared" si="22"/>
        <v>-206.25671435960231</v>
      </c>
    </row>
    <row r="52" spans="3:102" ht="28.5">
      <c r="C52" s="29">
        <f t="shared" si="14"/>
        <v>48</v>
      </c>
      <c r="D52" s="110"/>
      <c r="E52" s="950"/>
      <c r="F52" s="29"/>
      <c r="G52" s="27" t="str">
        <f t="shared" si="8"/>
        <v/>
      </c>
      <c r="H52" s="6"/>
      <c r="I52" s="443"/>
      <c r="J52" s="444"/>
      <c r="K52" s="444"/>
      <c r="L52" s="444"/>
      <c r="M52" s="441"/>
      <c r="N52" s="441"/>
      <c r="O52" s="444"/>
      <c r="P52" s="442"/>
      <c r="Q52" s="442"/>
      <c r="R52" s="445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12"/>
      <c r="AQ52" s="12"/>
      <c r="AR52" s="12"/>
      <c r="AS52" s="12"/>
      <c r="AU52" s="11"/>
      <c r="AV52" s="11"/>
      <c r="AW52" s="11"/>
      <c r="AX52" s="11"/>
      <c r="AY52" s="12"/>
      <c r="AZ52" s="12"/>
      <c r="BA52" s="12"/>
      <c r="BB52" s="12"/>
      <c r="BC52" s="12"/>
      <c r="BD52" s="12"/>
      <c r="BE52" s="12"/>
      <c r="BF52" s="12"/>
      <c r="BM52" s="6"/>
      <c r="BT52" s="6"/>
      <c r="BU52" s="12"/>
      <c r="BV52" s="12"/>
      <c r="BW52" s="12"/>
      <c r="BX52" s="12"/>
      <c r="BY52" s="12"/>
      <c r="BZ52" s="12"/>
      <c r="CA52" s="12"/>
      <c r="CB52" s="12"/>
      <c r="CC52" s="12"/>
      <c r="CF52" s="110" t="str">
        <f t="shared" si="20"/>
        <v/>
      </c>
      <c r="CG52" s="110" t="str">
        <f t="shared" si="21"/>
        <v/>
      </c>
      <c r="CH52" s="12"/>
      <c r="CI52" s="12"/>
      <c r="CJ52" s="12"/>
      <c r="CM52" s="242">
        <f t="shared" si="15"/>
        <v>48</v>
      </c>
      <c r="CN52" s="242">
        <f t="shared" si="9"/>
        <v>130.75510204081635</v>
      </c>
      <c r="CO52" s="242">
        <f t="shared" si="23"/>
        <v>22.484408275290775</v>
      </c>
      <c r="CP52" s="242">
        <f t="shared" si="24"/>
        <v>21.832811533140816</v>
      </c>
      <c r="CQ52" s="242">
        <f t="shared" si="25"/>
        <v>23.136005017440734</v>
      </c>
      <c r="CR52" s="242">
        <f t="shared" si="26"/>
        <v>0.32240100754045442</v>
      </c>
      <c r="CS52" s="12"/>
      <c r="CT52" s="242">
        <f t="shared" si="10"/>
        <v>130.75510204081635</v>
      </c>
      <c r="CU52" s="242">
        <f t="shared" si="11"/>
        <v>22.484408275290775</v>
      </c>
      <c r="CV52" s="242">
        <f t="shared" si="12"/>
        <v>21.832811533140816</v>
      </c>
      <c r="CW52" s="242">
        <f t="shared" si="13"/>
        <v>23.136005017440734</v>
      </c>
      <c r="CX52" s="242">
        <f t="shared" si="22"/>
        <v>-206.25671435960231</v>
      </c>
    </row>
    <row r="53" spans="3:102" s="12" customFormat="1" ht="28.5">
      <c r="C53" s="11">
        <f t="shared" si="14"/>
        <v>49</v>
      </c>
      <c r="D53" s="110"/>
      <c r="E53" s="950"/>
      <c r="F53" s="29"/>
      <c r="G53" s="27" t="str">
        <f t="shared" si="8"/>
        <v/>
      </c>
      <c r="H53" s="6"/>
      <c r="I53" s="446"/>
      <c r="J53" s="444"/>
      <c r="K53" s="444"/>
      <c r="L53" s="444"/>
      <c r="M53" s="441"/>
      <c r="N53" s="441"/>
      <c r="O53" s="444"/>
      <c r="P53" s="442"/>
      <c r="Q53" s="442"/>
      <c r="R53" s="445"/>
      <c r="S53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T53" s="288"/>
      <c r="AU53" s="11"/>
      <c r="AV53" s="11"/>
      <c r="AW53" s="11"/>
      <c r="AX53" s="11"/>
      <c r="BM53" s="6"/>
      <c r="BT53" s="6"/>
      <c r="CF53" s="110" t="str">
        <f t="shared" si="20"/>
        <v/>
      </c>
      <c r="CG53" s="110" t="str">
        <f t="shared" si="21"/>
        <v/>
      </c>
      <c r="CM53" s="242">
        <f t="shared" si="15"/>
        <v>49</v>
      </c>
      <c r="CN53" s="242">
        <f t="shared" si="9"/>
        <v>132.87755102040819</v>
      </c>
      <c r="CO53" s="242">
        <f t="shared" si="23"/>
        <v>22.533805127132037</v>
      </c>
      <c r="CP53" s="242">
        <f t="shared" si="24"/>
        <v>21.86342703481969</v>
      </c>
      <c r="CQ53" s="242">
        <f t="shared" si="25"/>
        <v>23.204183219444385</v>
      </c>
      <c r="CR53" s="242">
        <f t="shared" si="26"/>
        <v>0.33169375844547677</v>
      </c>
      <c r="CT53" s="242">
        <f t="shared" si="10"/>
        <v>132.87755102040819</v>
      </c>
      <c r="CU53" s="242">
        <f t="shared" si="11"/>
        <v>22.533805127132037</v>
      </c>
      <c r="CV53" s="242">
        <f t="shared" si="12"/>
        <v>21.86342703481969</v>
      </c>
      <c r="CW53" s="242">
        <f t="shared" si="13"/>
        <v>23.204183219444385</v>
      </c>
      <c r="CX53" s="242">
        <f t="shared" si="22"/>
        <v>-206.25671435960231</v>
      </c>
    </row>
    <row r="54" spans="3:102" s="12" customFormat="1" ht="28.5">
      <c r="C54" s="11">
        <f t="shared" si="14"/>
        <v>50</v>
      </c>
      <c r="D54" s="110"/>
      <c r="E54" s="950"/>
      <c r="F54" s="29"/>
      <c r="G54" s="27" t="str">
        <f t="shared" si="8"/>
        <v/>
      </c>
      <c r="H54" s="6"/>
      <c r="I54" s="447"/>
      <c r="J54" s="444"/>
      <c r="K54" s="444"/>
      <c r="L54" s="444"/>
      <c r="M54" s="441"/>
      <c r="N54" s="441"/>
      <c r="O54" s="444"/>
      <c r="P54" s="442"/>
      <c r="Q54" s="442"/>
      <c r="R54" s="445"/>
      <c r="S54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T54" s="288"/>
      <c r="AU54" s="11"/>
      <c r="AV54" s="11"/>
      <c r="AW54" s="11"/>
      <c r="AX54" s="11"/>
      <c r="BM54" s="6"/>
      <c r="BT54" s="6"/>
      <c r="CF54" s="110" t="str">
        <f t="shared" si="20"/>
        <v/>
      </c>
      <c r="CG54" s="110" t="str">
        <f t="shared" si="21"/>
        <v/>
      </c>
      <c r="CM54" s="29" t="s">
        <v>168</v>
      </c>
      <c r="CN54" s="97">
        <f>MAX($D$5:$D$54)</f>
        <v>135</v>
      </c>
      <c r="CO54" s="242">
        <f t="shared" si="23"/>
        <v>22.583201978973296</v>
      </c>
      <c r="CP54" s="242">
        <f t="shared" si="24"/>
        <v>21.893768547868664</v>
      </c>
      <c r="CQ54" s="242">
        <f t="shared" si="25"/>
        <v>23.272635410077928</v>
      </c>
      <c r="CR54" s="242">
        <f t="shared" si="26"/>
        <v>0.34112207511475201</v>
      </c>
      <c r="CT54" s="242">
        <f>IF(CN54="","",CN54)</f>
        <v>135</v>
      </c>
      <c r="CU54" s="242">
        <f>IF(CO54="","",CO54)</f>
        <v>22.583201978973296</v>
      </c>
      <c r="CV54" s="242">
        <f>IF(CP54="","",CP54)</f>
        <v>21.893768547868664</v>
      </c>
      <c r="CW54" s="242">
        <f>IF(CQ54="","",CQ54)</f>
        <v>23.272635410077928</v>
      </c>
      <c r="CX54" s="242">
        <f t="shared" si="22"/>
        <v>-206.25671435960231</v>
      </c>
    </row>
    <row r="55" spans="3:102" s="16" customFormat="1" ht="28.5">
      <c r="D55" s="844"/>
      <c r="E55" s="951"/>
      <c r="F55" s="14"/>
      <c r="G55" s="27"/>
      <c r="I55" s="450"/>
      <c r="J55" s="451"/>
      <c r="K55" s="451"/>
      <c r="L55" s="451"/>
      <c r="M55" s="452"/>
      <c r="N55" s="452"/>
      <c r="O55" s="451"/>
      <c r="P55" s="453"/>
      <c r="Q55" s="453"/>
      <c r="R55" s="454"/>
      <c r="AP55" s="12"/>
      <c r="AQ55" s="12"/>
      <c r="AR55" s="12"/>
      <c r="AS55" s="12"/>
      <c r="AT55" s="288"/>
      <c r="AU55" s="11"/>
      <c r="AV55" s="11"/>
      <c r="AW55" s="11"/>
      <c r="AX55" s="11"/>
      <c r="AY55" s="12"/>
      <c r="AZ55" s="12"/>
      <c r="BA55" s="12"/>
      <c r="BB55" s="12"/>
      <c r="BC55" s="12"/>
      <c r="BD55" s="12"/>
      <c r="BE55" s="12"/>
      <c r="BF55" s="12"/>
      <c r="BU55" s="12"/>
      <c r="CF55" s="14" t="str">
        <f t="shared" si="20"/>
        <v/>
      </c>
      <c r="CG55" s="14" t="str">
        <f t="shared" si="21"/>
        <v/>
      </c>
      <c r="CJ55" s="12"/>
      <c r="CM55" s="29"/>
      <c r="CN55" s="11">
        <f t="shared" ref="CN55:CN65" si="28">CN54+CN53-CN52</f>
        <v>137.12244897959184</v>
      </c>
      <c r="CO55" s="242">
        <f t="shared" si="23"/>
        <v>22.632598830814558</v>
      </c>
      <c r="CP55" s="242">
        <f t="shared" si="24"/>
        <v>21.923858171477491</v>
      </c>
      <c r="CQ55" s="242">
        <f t="shared" si="25"/>
        <v>23.341339490151626</v>
      </c>
      <c r="CR55" s="242">
        <f t="shared" si="26"/>
        <v>0.35067502317648019</v>
      </c>
      <c r="CS55" s="12"/>
      <c r="CT55" s="11">
        <f>CT54+CT53-CT52</f>
        <v>137.12244897959184</v>
      </c>
      <c r="CU55" s="242">
        <f t="shared" ref="CU55:CU65" si="29">IF(CO55="","",CO55)</f>
        <v>22.632598830814558</v>
      </c>
      <c r="CV55" s="242">
        <f t="shared" ref="CV55:CV65" si="30">IF(CP55="","",CP55)</f>
        <v>21.923858171477491</v>
      </c>
      <c r="CW55" s="242">
        <f t="shared" ref="CW55:CW65" si="31">IF(CQ55="","",CQ55)</f>
        <v>23.341339490151626</v>
      </c>
      <c r="CX55" s="242">
        <f t="shared" si="22"/>
        <v>-206.25671435960231</v>
      </c>
    </row>
    <row r="56" spans="3:102" s="6" customFormat="1" ht="28.5">
      <c r="C56" s="6" t="s">
        <v>196</v>
      </c>
      <c r="D56" s="29">
        <f>MIN(D5:D54)</f>
        <v>31</v>
      </c>
      <c r="E56" s="518">
        <f>MIN(E5:E54)</f>
        <v>17.716240511386335</v>
      </c>
      <c r="F56" s="29">
        <f>MIN(F5:F54)</f>
        <v>20.36214</v>
      </c>
      <c r="I56" s="443"/>
      <c r="J56" s="444"/>
      <c r="K56" s="444"/>
      <c r="L56" s="444"/>
      <c r="M56" s="441"/>
      <c r="N56" s="441"/>
      <c r="O56" s="444"/>
      <c r="P56" s="442"/>
      <c r="Q56" s="442"/>
      <c r="R56" s="445"/>
      <c r="AP56" s="16"/>
      <c r="AQ56" s="16"/>
      <c r="AR56" s="16"/>
      <c r="AS56" s="16"/>
      <c r="AT56" s="288"/>
      <c r="AU56" s="14"/>
      <c r="AV56" s="14"/>
      <c r="AW56" s="14"/>
      <c r="AX56" s="14"/>
      <c r="AY56" s="16"/>
      <c r="AZ56" s="16"/>
      <c r="BA56" s="16"/>
      <c r="BB56" s="16"/>
      <c r="BC56" s="16"/>
      <c r="BD56" s="16"/>
      <c r="BE56" s="16"/>
      <c r="BF56" s="16"/>
      <c r="BN56" s="12"/>
      <c r="BO56" s="12"/>
      <c r="BP56" s="12"/>
      <c r="BQ56" s="12"/>
      <c r="BR56" s="12"/>
      <c r="BS56" s="12"/>
      <c r="BU56" s="16"/>
      <c r="CF56" s="29">
        <f t="shared" si="20"/>
        <v>31</v>
      </c>
      <c r="CG56" s="29">
        <f t="shared" si="21"/>
        <v>17.716240511386335</v>
      </c>
      <c r="CM56" s="29" t="s">
        <v>168</v>
      </c>
      <c r="CN56" s="11">
        <f t="shared" si="28"/>
        <v>139.24489795918362</v>
      </c>
      <c r="CO56" s="242">
        <f t="shared" si="23"/>
        <v>22.681995682655817</v>
      </c>
      <c r="CP56" s="242">
        <f t="shared" si="24"/>
        <v>21.953715938690053</v>
      </c>
      <c r="CQ56" s="242">
        <f t="shared" si="25"/>
        <v>23.410275426621581</v>
      </c>
      <c r="CR56" s="242">
        <f t="shared" si="26"/>
        <v>0.36034269055910839</v>
      </c>
      <c r="CT56" s="11">
        <f t="shared" ref="CT56:CT65" si="32">CT55+CT54-CT53</f>
        <v>139.24489795918362</v>
      </c>
      <c r="CU56" s="242">
        <f t="shared" si="29"/>
        <v>22.681995682655817</v>
      </c>
      <c r="CV56" s="242">
        <f t="shared" si="30"/>
        <v>21.953715938690053</v>
      </c>
      <c r="CW56" s="242">
        <f t="shared" si="31"/>
        <v>23.410275426621581</v>
      </c>
      <c r="CX56" s="242">
        <f t="shared" si="22"/>
        <v>33.605206465600588</v>
      </c>
    </row>
    <row r="57" spans="3:102" s="6" customFormat="1" ht="28.5">
      <c r="C57" s="6" t="s">
        <v>197</v>
      </c>
      <c r="D57" s="29">
        <f>MAX(D5:D54)</f>
        <v>135</v>
      </c>
      <c r="E57" s="518">
        <f>MAX(E5:E54)</f>
        <v>24.574100000000001</v>
      </c>
      <c r="F57" s="493">
        <f>MAX(F5:F10)</f>
        <v>23.718962755306368</v>
      </c>
      <c r="I57" s="447"/>
      <c r="J57" s="441"/>
      <c r="K57" s="441"/>
      <c r="L57" s="441"/>
      <c r="M57" s="441"/>
      <c r="N57" s="441"/>
      <c r="O57" s="441"/>
      <c r="P57" s="442"/>
      <c r="Q57" s="442"/>
      <c r="R57" s="448"/>
      <c r="AT57" s="288"/>
      <c r="AU57" s="29"/>
      <c r="AV57" s="29"/>
      <c r="AW57" s="29"/>
      <c r="AX57" s="29"/>
      <c r="BN57" s="12"/>
      <c r="BO57" s="12"/>
      <c r="BP57" s="12"/>
      <c r="BQ57" s="12"/>
      <c r="BR57" s="12"/>
      <c r="BS57" s="12"/>
      <c r="CM57" s="29"/>
      <c r="CN57" s="11">
        <f t="shared" si="28"/>
        <v>141.36734693877543</v>
      </c>
      <c r="CO57" s="242">
        <f t="shared" si="23"/>
        <v>22.731392534497076</v>
      </c>
      <c r="CP57" s="242">
        <f t="shared" si="24"/>
        <v>21.983360017994883</v>
      </c>
      <c r="CQ57" s="242">
        <f t="shared" si="25"/>
        <v>23.479425050999268</v>
      </c>
      <c r="CR57" s="242">
        <f t="shared" si="26"/>
        <v>0.37011608774714455</v>
      </c>
      <c r="CT57" s="11">
        <f t="shared" si="32"/>
        <v>141.36734693877543</v>
      </c>
      <c r="CU57" s="242">
        <f t="shared" si="29"/>
        <v>22.731392534497076</v>
      </c>
      <c r="CV57" s="242">
        <f t="shared" si="30"/>
        <v>21.983360017994883</v>
      </c>
      <c r="CW57" s="242">
        <f t="shared" si="31"/>
        <v>23.479425050999268</v>
      </c>
      <c r="CX57" s="242">
        <f t="shared" si="22"/>
        <v>126.45443983602166</v>
      </c>
    </row>
    <row r="58" spans="3:102" s="6" customFormat="1" ht="28.5">
      <c r="D58" s="29"/>
      <c r="E58" s="518"/>
      <c r="F58" s="493">
        <f>AVERAGE(F5:F10)</f>
        <v>21.96893469694805</v>
      </c>
      <c r="I58" s="447"/>
      <c r="J58" s="442"/>
      <c r="K58" s="442"/>
      <c r="L58" s="442"/>
      <c r="M58" s="442"/>
      <c r="N58" s="442"/>
      <c r="O58" s="442"/>
      <c r="P58" s="442"/>
      <c r="Q58" s="442"/>
      <c r="R58" s="448"/>
      <c r="AT58" s="288"/>
      <c r="AU58" s="29"/>
      <c r="AV58" s="29"/>
      <c r="AW58" s="29"/>
      <c r="AX58" s="29"/>
      <c r="BN58" s="12"/>
      <c r="BO58" s="12"/>
      <c r="BP58" s="12"/>
      <c r="BQ58" s="12"/>
      <c r="BR58" s="12"/>
      <c r="BS58" s="12"/>
      <c r="CM58" s="29"/>
      <c r="CN58" s="11">
        <f t="shared" si="28"/>
        <v>143.48979591836721</v>
      </c>
      <c r="CO58" s="242">
        <f t="shared" si="23"/>
        <v>22.780789386338334</v>
      </c>
      <c r="CP58" s="242">
        <f t="shared" si="24"/>
        <v>22.012806897593421</v>
      </c>
      <c r="CQ58" s="242">
        <f t="shared" si="25"/>
        <v>23.548771875083247</v>
      </c>
      <c r="CR58" s="242">
        <f t="shared" si="26"/>
        <v>0.37998705660778587</v>
      </c>
      <c r="CT58" s="11">
        <f t="shared" si="32"/>
        <v>143.48979591836721</v>
      </c>
      <c r="CU58" s="242">
        <f t="shared" si="29"/>
        <v>22.780789386338334</v>
      </c>
      <c r="CV58" s="242">
        <f t="shared" si="30"/>
        <v>22.012806897593421</v>
      </c>
      <c r="CW58" s="242">
        <f t="shared" si="31"/>
        <v>23.548771875083247</v>
      </c>
      <c r="CX58" s="242">
        <f t="shared" si="22"/>
        <v>-206.25671435960231</v>
      </c>
    </row>
    <row r="59" spans="3:102" s="6" customFormat="1" ht="28.5">
      <c r="D59" s="29"/>
      <c r="E59" s="518"/>
      <c r="F59" s="29"/>
      <c r="I59" s="449"/>
      <c r="J59" s="441"/>
      <c r="K59" s="441"/>
      <c r="L59" s="441"/>
      <c r="M59" s="441"/>
      <c r="N59" s="441"/>
      <c r="O59" s="441"/>
      <c r="P59" s="442"/>
      <c r="Q59" s="442"/>
      <c r="R59" s="448"/>
      <c r="AT59" s="288"/>
      <c r="AU59" s="29"/>
      <c r="AV59" s="29"/>
      <c r="AW59" s="29"/>
      <c r="AX59" s="29"/>
      <c r="BN59" s="12"/>
      <c r="BO59" s="12"/>
      <c r="BP59" s="12"/>
      <c r="BQ59" s="12"/>
      <c r="BR59" s="12"/>
      <c r="BS59" s="12"/>
      <c r="CM59" s="29"/>
      <c r="CN59" s="11">
        <f t="shared" si="28"/>
        <v>145.61224489795904</v>
      </c>
      <c r="CO59" s="242">
        <f t="shared" si="23"/>
        <v>22.830186238179596</v>
      </c>
      <c r="CP59" s="242">
        <f t="shared" si="24"/>
        <v>22.042071552811073</v>
      </c>
      <c r="CQ59" s="242">
        <f t="shared" si="25"/>
        <v>23.618300923548119</v>
      </c>
      <c r="CR59" s="242">
        <f t="shared" si="26"/>
        <v>0.38994818755825461</v>
      </c>
      <c r="CT59" s="11">
        <f t="shared" si="32"/>
        <v>145.61224489795904</v>
      </c>
      <c r="CU59" s="242">
        <f t="shared" si="29"/>
        <v>22.830186238179596</v>
      </c>
      <c r="CV59" s="242">
        <f t="shared" si="30"/>
        <v>22.042071552811073</v>
      </c>
      <c r="CW59" s="242">
        <f t="shared" si="31"/>
        <v>23.618300923548119</v>
      </c>
      <c r="CX59" s="242">
        <f t="shared" si="22"/>
        <v>-206.25671435960231</v>
      </c>
    </row>
    <row r="60" spans="3:102" s="6" customFormat="1" ht="28.5">
      <c r="D60" s="29"/>
      <c r="E60" s="518"/>
      <c r="F60" s="29"/>
      <c r="I60" s="447"/>
      <c r="J60" s="441"/>
      <c r="K60" s="441"/>
      <c r="L60" s="441"/>
      <c r="M60" s="441"/>
      <c r="N60" s="441"/>
      <c r="O60" s="441"/>
      <c r="P60" s="442"/>
      <c r="Q60" s="442"/>
      <c r="R60" s="448"/>
      <c r="AT60" s="288"/>
      <c r="AU60" s="29"/>
      <c r="AV60" s="29"/>
      <c r="AW60" s="29"/>
      <c r="AX60" s="29"/>
      <c r="BN60" s="12"/>
      <c r="BO60" s="12"/>
      <c r="BP60" s="12"/>
      <c r="BQ60" s="12"/>
      <c r="BR60" s="12"/>
      <c r="BS60" s="12"/>
      <c r="CM60" s="29"/>
      <c r="CN60" s="11">
        <f t="shared" si="28"/>
        <v>147.73469387755085</v>
      </c>
      <c r="CO60" s="242">
        <f t="shared" si="23"/>
        <v>22.879583090020855</v>
      </c>
      <c r="CP60" s="242">
        <f t="shared" si="24"/>
        <v>22.07116759748704</v>
      </c>
      <c r="CQ60" s="242">
        <f t="shared" si="25"/>
        <v>23.68799858255467</v>
      </c>
      <c r="CR60" s="242">
        <f t="shared" si="26"/>
        <v>0.39999274466021101</v>
      </c>
      <c r="CT60" s="11">
        <f t="shared" si="32"/>
        <v>147.73469387755085</v>
      </c>
      <c r="CU60" s="242">
        <f t="shared" si="29"/>
        <v>22.879583090020855</v>
      </c>
      <c r="CV60" s="242">
        <f t="shared" si="30"/>
        <v>22.07116759748704</v>
      </c>
      <c r="CW60" s="242">
        <f t="shared" si="31"/>
        <v>23.68799858255467</v>
      </c>
      <c r="CX60" s="242">
        <f t="shared" si="22"/>
        <v>-206.25671435960231</v>
      </c>
    </row>
    <row r="61" spans="3:102" s="6" customFormat="1" ht="28.5">
      <c r="D61" s="29"/>
      <c r="E61" s="518"/>
      <c r="F61" s="29"/>
      <c r="P61" s="298"/>
      <c r="Q61" s="301"/>
      <c r="R61"/>
      <c r="S61" s="354"/>
      <c r="T61"/>
      <c r="AT61" s="288"/>
      <c r="AU61" s="29"/>
      <c r="AV61" s="29"/>
      <c r="AW61" s="29"/>
      <c r="AX61" s="29"/>
      <c r="BN61" s="12"/>
      <c r="BO61" s="12"/>
      <c r="BP61" s="12"/>
      <c r="BQ61" s="12"/>
      <c r="BR61" s="12"/>
      <c r="BS61" s="12"/>
      <c r="CM61" s="29"/>
      <c r="CN61" s="11">
        <f t="shared" si="28"/>
        <v>149.85714285714269</v>
      </c>
      <c r="CO61" s="242">
        <f t="shared" si="23"/>
        <v>22.928979941862117</v>
      </c>
      <c r="CP61" s="242">
        <f t="shared" si="24"/>
        <v>22.100107420394359</v>
      </c>
      <c r="CQ61" s="242">
        <f t="shared" si="25"/>
        <v>23.757852463329876</v>
      </c>
      <c r="CR61" s="242">
        <f t="shared" si="26"/>
        <v>0.4101145981210278</v>
      </c>
      <c r="CT61" s="11">
        <f t="shared" si="32"/>
        <v>149.85714285714269</v>
      </c>
      <c r="CU61" s="242">
        <f t="shared" si="29"/>
        <v>22.928979941862117</v>
      </c>
      <c r="CV61" s="242">
        <f t="shared" si="30"/>
        <v>22.100107420394359</v>
      </c>
      <c r="CW61" s="242">
        <f t="shared" si="31"/>
        <v>23.757852463329876</v>
      </c>
      <c r="CX61" s="242">
        <f t="shared" si="22"/>
        <v>-206.25671435960231</v>
      </c>
    </row>
    <row r="62" spans="3:102" s="6" customFormat="1" ht="23.25">
      <c r="D62" s="29"/>
      <c r="E62" s="518"/>
      <c r="F62" s="29"/>
      <c r="P62" s="298"/>
      <c r="Q62" s="301"/>
      <c r="AT62" s="288"/>
      <c r="AU62" s="29"/>
      <c r="AV62" s="29"/>
      <c r="AW62" s="29"/>
      <c r="AX62" s="29"/>
      <c r="BN62" s="12"/>
      <c r="BO62" s="12"/>
      <c r="BP62" s="12"/>
      <c r="BQ62" s="12"/>
      <c r="BR62" s="12"/>
      <c r="BS62" s="12"/>
      <c r="CM62" s="29"/>
      <c r="CN62" s="11">
        <f t="shared" si="28"/>
        <v>151.97959183673447</v>
      </c>
      <c r="CO62" s="242">
        <f t="shared" si="23"/>
        <v>22.978376793703376</v>
      </c>
      <c r="CP62" s="242">
        <f t="shared" si="24"/>
        <v>22.128902307847319</v>
      </c>
      <c r="CQ62" s="242">
        <f t="shared" si="25"/>
        <v>23.827851279559432</v>
      </c>
      <c r="CR62" s="242">
        <f t="shared" si="26"/>
        <v>0.42030816362932732</v>
      </c>
      <c r="CT62" s="11">
        <f t="shared" si="32"/>
        <v>151.97959183673447</v>
      </c>
      <c r="CU62" s="242">
        <f t="shared" si="29"/>
        <v>22.978376793703376</v>
      </c>
      <c r="CV62" s="242">
        <f t="shared" si="30"/>
        <v>22.128902307847319</v>
      </c>
      <c r="CW62" s="242">
        <f t="shared" si="31"/>
        <v>23.827851279559432</v>
      </c>
      <c r="CX62" s="242">
        <f t="shared" si="22"/>
        <v>-206.25671435960231</v>
      </c>
    </row>
    <row r="63" spans="3:102" s="6" customFormat="1" ht="23.25">
      <c r="D63" s="29"/>
      <c r="E63" s="518"/>
      <c r="F63" s="29"/>
      <c r="P63" s="298"/>
      <c r="Q63" s="301"/>
      <c r="AT63" s="288"/>
      <c r="AU63" s="29"/>
      <c r="AV63" s="29"/>
      <c r="AW63" s="29"/>
      <c r="AX63" s="29"/>
      <c r="BN63" s="12"/>
      <c r="BO63" s="12"/>
      <c r="BP63" s="12"/>
      <c r="BQ63" s="12"/>
      <c r="BR63" s="12"/>
      <c r="BS63" s="12"/>
      <c r="CM63" s="29"/>
      <c r="CN63" s="11">
        <f t="shared" si="28"/>
        <v>154.10204081632628</v>
      </c>
      <c r="CO63" s="242">
        <f t="shared" si="23"/>
        <v>23.027773645544634</v>
      </c>
      <c r="CP63" s="242">
        <f t="shared" si="24"/>
        <v>22.157562553684176</v>
      </c>
      <c r="CQ63" s="242">
        <f t="shared" si="25"/>
        <v>23.897984737405093</v>
      </c>
      <c r="CR63" s="242">
        <f t="shared" si="26"/>
        <v>0.43056834793707832</v>
      </c>
      <c r="CT63" s="11">
        <f t="shared" si="32"/>
        <v>154.10204081632628</v>
      </c>
      <c r="CU63" s="242">
        <f t="shared" si="29"/>
        <v>23.027773645544634</v>
      </c>
      <c r="CV63" s="242">
        <f t="shared" si="30"/>
        <v>22.157562553684176</v>
      </c>
      <c r="CW63" s="242">
        <f t="shared" si="31"/>
        <v>23.897984737405093</v>
      </c>
      <c r="CX63" s="242">
        <f t="shared" si="22"/>
        <v>-206.25671435960231</v>
      </c>
    </row>
    <row r="64" spans="3:102" s="6" customFormat="1" ht="23.25">
      <c r="D64" s="29"/>
      <c r="E64" s="518"/>
      <c r="F64" s="29"/>
      <c r="P64" s="717"/>
      <c r="Q64" s="717"/>
      <c r="AT64" s="288"/>
      <c r="AU64" s="29"/>
      <c r="AV64" s="29"/>
      <c r="AW64" s="29"/>
      <c r="AX64" s="29"/>
      <c r="BN64" s="12"/>
      <c r="BO64" s="12"/>
      <c r="BP64" s="12"/>
      <c r="BQ64" s="12"/>
      <c r="BR64" s="12"/>
      <c r="BS64" s="12"/>
      <c r="CM64" s="29"/>
      <c r="CN64" s="11">
        <f t="shared" si="28"/>
        <v>156.22448979591806</v>
      </c>
      <c r="CO64" s="242">
        <f t="shared" si="23"/>
        <v>23.077170497385893</v>
      </c>
      <c r="CP64" s="242">
        <f t="shared" si="24"/>
        <v>22.186097557793406</v>
      </c>
      <c r="CQ64" s="242">
        <f t="shared" si="25"/>
        <v>23.96824343697838</v>
      </c>
      <c r="CR64" s="242">
        <f t="shared" si="26"/>
        <v>0.44089050011016845</v>
      </c>
      <c r="CT64" s="11">
        <f t="shared" si="32"/>
        <v>156.22448979591806</v>
      </c>
      <c r="CU64" s="242">
        <f t="shared" si="29"/>
        <v>23.077170497385893</v>
      </c>
      <c r="CV64" s="242">
        <f t="shared" si="30"/>
        <v>22.186097557793406</v>
      </c>
      <c r="CW64" s="242">
        <f t="shared" si="31"/>
        <v>23.96824343697838</v>
      </c>
      <c r="CX64" s="242">
        <f t="shared" si="22"/>
        <v>-206.25671435960231</v>
      </c>
    </row>
    <row r="65" spans="4:102" s="6" customFormat="1" ht="23.25">
      <c r="D65" s="29"/>
      <c r="E65" s="518"/>
      <c r="F65" s="29"/>
      <c r="P65" s="717"/>
      <c r="Q65"/>
      <c r="AT65" s="288"/>
      <c r="AU65" s="29"/>
      <c r="AV65" s="29"/>
      <c r="AW65" s="29"/>
      <c r="AX65" s="29"/>
      <c r="BN65" s="12"/>
      <c r="BO65" s="12"/>
      <c r="BP65" s="12"/>
      <c r="BQ65" s="12"/>
      <c r="BR65" s="12"/>
      <c r="BS65" s="12"/>
      <c r="CM65" s="29"/>
      <c r="CN65" s="11">
        <f t="shared" si="28"/>
        <v>158.3469387755099</v>
      </c>
      <c r="CO65" s="242">
        <f t="shared" si="23"/>
        <v>23.126567349227155</v>
      </c>
      <c r="CP65" s="242">
        <f t="shared" si="24"/>
        <v>22.214515914300655</v>
      </c>
      <c r="CQ65" s="242">
        <f t="shared" si="25"/>
        <v>24.038618784153655</v>
      </c>
      <c r="CR65" s="242">
        <f t="shared" si="26"/>
        <v>0.45127036789473157</v>
      </c>
      <c r="CT65" s="11">
        <f t="shared" si="32"/>
        <v>158.3469387755099</v>
      </c>
      <c r="CU65" s="242">
        <f t="shared" si="29"/>
        <v>23.126567349227155</v>
      </c>
      <c r="CV65" s="242">
        <f t="shared" si="30"/>
        <v>22.214515914300655</v>
      </c>
      <c r="CW65" s="242">
        <f t="shared" si="31"/>
        <v>24.038618784153655</v>
      </c>
      <c r="CX65" s="242">
        <f t="shared" si="22"/>
        <v>-206.25671435960231</v>
      </c>
    </row>
    <row r="66" spans="4:102" s="6" customFormat="1" ht="23.25">
      <c r="D66" s="29"/>
      <c r="E66" s="518"/>
      <c r="F66" s="29"/>
      <c r="P66" s="717"/>
      <c r="Q66"/>
      <c r="AT66" s="288"/>
      <c r="AU66" s="29"/>
      <c r="AV66" s="29"/>
      <c r="AW66" s="29"/>
      <c r="AX66" s="29"/>
      <c r="BN66" s="12"/>
      <c r="BO66" s="12"/>
      <c r="BP66" s="12"/>
      <c r="BQ66" s="12"/>
      <c r="BR66" s="12"/>
      <c r="BS66" s="12"/>
      <c r="CM66" s="29"/>
      <c r="CT66" s="11"/>
    </row>
    <row r="67" spans="4:102" s="6" customFormat="1" ht="23.25">
      <c r="D67" s="29"/>
      <c r="E67" s="518"/>
      <c r="F67" s="29"/>
      <c r="P67"/>
      <c r="Q67"/>
      <c r="AT67" s="288"/>
      <c r="AU67" s="29"/>
      <c r="AV67" s="29"/>
      <c r="AW67" s="29"/>
      <c r="AX67" s="29"/>
      <c r="BN67" s="12"/>
      <c r="BO67" s="12"/>
      <c r="BP67" s="12"/>
      <c r="BQ67" s="12"/>
      <c r="BR67" s="12"/>
      <c r="BS67" s="12"/>
      <c r="CM67" s="29"/>
      <c r="CN67" s="29">
        <f>MAX(D5:D54)</f>
        <v>135</v>
      </c>
    </row>
    <row r="68" spans="4:102" s="6" customFormat="1" ht="23.25">
      <c r="D68" s="29"/>
      <c r="E68" s="518"/>
      <c r="F68" s="29"/>
      <c r="P68"/>
      <c r="Q68"/>
      <c r="AT68" s="288"/>
      <c r="AU68" s="29"/>
      <c r="AV68" s="29"/>
      <c r="AW68" s="29"/>
      <c r="AX68" s="29"/>
      <c r="BN68" s="12"/>
      <c r="BO68" s="12"/>
      <c r="BP68" s="12"/>
      <c r="BQ68" s="12"/>
      <c r="BR68" s="12"/>
      <c r="BS68" s="12"/>
      <c r="CM68" s="29"/>
    </row>
    <row r="69" spans="4:102" s="6" customFormat="1" ht="23.25">
      <c r="D69" s="29"/>
      <c r="E69" s="518"/>
      <c r="F69" s="29"/>
      <c r="P69" s="717"/>
      <c r="Q69" s="717"/>
      <c r="AT69" s="288"/>
      <c r="AU69" s="29"/>
      <c r="AV69" s="29"/>
      <c r="AW69" s="29"/>
      <c r="AX69" s="29"/>
      <c r="BN69" s="12"/>
      <c r="BO69" s="12"/>
      <c r="BP69" s="12"/>
      <c r="BQ69" s="12"/>
      <c r="BR69" s="12"/>
      <c r="BS69" s="12"/>
      <c r="CM69" s="29"/>
    </row>
    <row r="70" spans="4:102" s="6" customFormat="1" ht="28.5">
      <c r="D70" s="29"/>
      <c r="E70" s="518"/>
      <c r="F70" s="29"/>
      <c r="P70" s="298"/>
      <c r="Q70" s="301"/>
      <c r="R70" s="298"/>
      <c r="S70" s="354"/>
      <c r="T70" s="354"/>
      <c r="AT70" s="288"/>
      <c r="AU70" s="29"/>
      <c r="AV70" s="29"/>
      <c r="AW70" s="29"/>
      <c r="AX70" s="29"/>
      <c r="BN70" s="12"/>
      <c r="BO70" s="12"/>
      <c r="BP70" s="12"/>
      <c r="BQ70" s="12"/>
      <c r="BR70" s="12"/>
      <c r="BS70" s="12"/>
      <c r="CM70" s="29"/>
    </row>
    <row r="71" spans="4:102" s="6" customFormat="1" ht="23.25">
      <c r="D71" s="29"/>
      <c r="E71" s="518"/>
      <c r="F71" s="29"/>
      <c r="P71" s="304"/>
      <c r="Q71" s="304"/>
      <c r="R71" s="304"/>
      <c r="AT71" s="288"/>
      <c r="AU71" s="29"/>
      <c r="AV71" s="29"/>
      <c r="AW71" s="29"/>
      <c r="AX71" s="29"/>
      <c r="BN71" s="12"/>
      <c r="BO71" s="12"/>
      <c r="BP71" s="12"/>
      <c r="BQ71" s="12"/>
      <c r="BR71" s="12"/>
      <c r="BS71" s="12"/>
      <c r="CM71" s="29"/>
    </row>
    <row r="72" spans="4:102" s="6" customFormat="1" ht="23.25">
      <c r="D72" s="29"/>
      <c r="E72" s="518"/>
      <c r="F72" s="29"/>
      <c r="P72" s="304"/>
      <c r="Q72" s="304"/>
      <c r="R72" s="304"/>
      <c r="AT72" s="288"/>
      <c r="AU72" s="29"/>
      <c r="AV72" s="29"/>
      <c r="AW72" s="29"/>
      <c r="AX72" s="29"/>
      <c r="BN72" s="12"/>
      <c r="BO72" s="12"/>
      <c r="BP72" s="12"/>
      <c r="BQ72" s="12"/>
      <c r="BR72" s="12"/>
      <c r="BS72" s="12"/>
      <c r="CM72" s="29"/>
    </row>
    <row r="73" spans="4:102" s="6" customFormat="1" ht="23.25">
      <c r="D73" s="29"/>
      <c r="E73" s="518"/>
      <c r="F73" s="29"/>
      <c r="P73" s="17"/>
      <c r="Q73" s="17"/>
      <c r="R73" s="17"/>
      <c r="AT73" s="288"/>
      <c r="AU73" s="29"/>
      <c r="AV73" s="29"/>
      <c r="AW73" s="29"/>
      <c r="AX73" s="29"/>
      <c r="BN73" s="12"/>
      <c r="BO73" s="12"/>
      <c r="BP73" s="12"/>
      <c r="BQ73" s="12"/>
      <c r="BR73" s="12"/>
      <c r="BS73" s="12"/>
      <c r="CM73" s="29"/>
    </row>
    <row r="74" spans="4:102" s="6" customFormat="1" ht="23.25">
      <c r="D74" s="29"/>
      <c r="E74" s="518"/>
      <c r="F74" s="29"/>
      <c r="P74" s="17"/>
      <c r="Q74" s="17"/>
      <c r="R74" s="17"/>
      <c r="AT74" s="288"/>
      <c r="AU74" s="29"/>
      <c r="AV74" s="29"/>
      <c r="AW74" s="29"/>
      <c r="AX74" s="29"/>
      <c r="BN74" s="12"/>
      <c r="BO74" s="12"/>
      <c r="BP74" s="12"/>
      <c r="BQ74" s="12"/>
      <c r="BR74" s="12"/>
      <c r="BS74" s="12"/>
      <c r="CM74" s="29"/>
    </row>
    <row r="75" spans="4:102" s="6" customFormat="1" ht="23.25">
      <c r="D75" s="29"/>
      <c r="E75" s="518"/>
      <c r="F75" s="29"/>
      <c r="P75" s="303"/>
      <c r="Q75" s="367"/>
      <c r="R75"/>
      <c r="AT75" s="288"/>
      <c r="AU75" s="29"/>
      <c r="AV75" s="29"/>
      <c r="AW75" s="29"/>
      <c r="AX75" s="29"/>
      <c r="BN75" s="12"/>
      <c r="BO75" s="12"/>
      <c r="BP75" s="12"/>
      <c r="BQ75" s="12"/>
      <c r="BR75" s="12"/>
      <c r="BS75" s="12"/>
      <c r="CM75" s="29"/>
    </row>
    <row r="76" spans="4:102" s="6" customFormat="1" ht="23.25">
      <c r="D76" s="29"/>
      <c r="E76" s="518"/>
      <c r="F76" s="29"/>
      <c r="P76" s="303"/>
      <c r="Q76" s="367"/>
      <c r="R76"/>
      <c r="AT76" s="288"/>
      <c r="AU76" s="29"/>
      <c r="AV76" s="29"/>
      <c r="AW76" s="29"/>
      <c r="AX76" s="29"/>
      <c r="BN76" s="12"/>
      <c r="BO76" s="12"/>
      <c r="BP76" s="12"/>
      <c r="BQ76" s="12"/>
      <c r="BR76" s="12"/>
      <c r="BS76" s="12"/>
      <c r="CM76" s="29"/>
    </row>
    <row r="77" spans="4:102" s="6" customFormat="1" ht="23.25">
      <c r="D77" s="29"/>
      <c r="E77" s="518"/>
      <c r="F77" s="29"/>
      <c r="AT77" s="288"/>
      <c r="AU77" s="29"/>
      <c r="AV77" s="29"/>
      <c r="AW77" s="29"/>
      <c r="AX77" s="29"/>
      <c r="BN77" s="12"/>
      <c r="BO77" s="12"/>
      <c r="BP77" s="12"/>
      <c r="BQ77" s="12"/>
      <c r="BR77" s="12"/>
      <c r="BS77" s="12"/>
      <c r="CM77" s="29"/>
    </row>
    <row r="78" spans="4:102" s="6" customFormat="1" ht="23.25">
      <c r="D78" s="29"/>
      <c r="E78" s="518"/>
      <c r="F78" s="29"/>
      <c r="AT78" s="288"/>
      <c r="AU78" s="29"/>
      <c r="AV78" s="29"/>
      <c r="AW78" s="29"/>
      <c r="AX78" s="29"/>
      <c r="BN78" s="12"/>
      <c r="BO78" s="12"/>
      <c r="BP78" s="12"/>
      <c r="BQ78" s="12"/>
      <c r="BR78" s="12"/>
      <c r="BS78" s="12"/>
      <c r="CM78" s="29"/>
    </row>
    <row r="79" spans="4:102" s="6" customFormat="1" ht="23.25">
      <c r="D79" s="29"/>
      <c r="E79" s="518"/>
      <c r="F79" s="29"/>
      <c r="AT79" s="288"/>
      <c r="AU79" s="29"/>
      <c r="AV79" s="29"/>
      <c r="AW79" s="29"/>
      <c r="AX79" s="29"/>
      <c r="BN79" s="12"/>
      <c r="BO79" s="12"/>
      <c r="BP79" s="12"/>
      <c r="BQ79" s="12"/>
      <c r="BR79" s="12"/>
      <c r="BS79" s="12"/>
      <c r="CM79" s="29"/>
    </row>
    <row r="80" spans="4:102" s="6" customFormat="1" ht="23.25">
      <c r="D80" s="29"/>
      <c r="E80" s="518"/>
      <c r="F80" s="29"/>
      <c r="I80" s="980" t="s">
        <v>295</v>
      </c>
      <c r="J80" s="980"/>
      <c r="K80" s="980"/>
      <c r="L80" s="980"/>
      <c r="M80" s="980"/>
      <c r="N80" s="980"/>
      <c r="O80" s="980"/>
      <c r="AT80" s="288"/>
      <c r="AU80" s="29"/>
      <c r="AV80" s="29"/>
      <c r="AW80" s="29"/>
      <c r="AX80" s="29"/>
      <c r="BN80" s="12"/>
      <c r="BO80" s="12"/>
      <c r="BP80" s="12"/>
      <c r="BQ80" s="12"/>
      <c r="BR80" s="12"/>
      <c r="BS80" s="12"/>
      <c r="CM80" s="29"/>
    </row>
    <row r="81" spans="3:91" s="6" customFormat="1" ht="24" thickBot="1">
      <c r="C81" s="6">
        <f t="shared" ref="C81:C112" si="33">C6</f>
        <v>2</v>
      </c>
      <c r="D81" s="242">
        <f t="shared" ref="D81:D112" si="34">IF(D6=$D$5,1,"")</f>
        <v>1</v>
      </c>
      <c r="E81" s="518"/>
      <c r="F81" s="29"/>
      <c r="I81" s="981"/>
      <c r="J81" s="981"/>
      <c r="K81" s="981"/>
      <c r="L81" s="981"/>
      <c r="M81" s="981"/>
      <c r="N81" s="981"/>
      <c r="O81" s="981"/>
      <c r="AT81" s="288"/>
      <c r="AU81" s="29"/>
      <c r="AV81" s="29"/>
      <c r="AW81" s="29"/>
      <c r="AX81" s="29"/>
      <c r="BN81" s="12"/>
      <c r="BO81" s="12"/>
      <c r="BP81" s="12"/>
      <c r="BQ81" s="12"/>
      <c r="BR81" s="12"/>
      <c r="BS81" s="12"/>
      <c r="CM81" s="29"/>
    </row>
    <row r="82" spans="3:91" s="6" customFormat="1" ht="24" thickBot="1">
      <c r="C82" s="6">
        <f t="shared" si="33"/>
        <v>3</v>
      </c>
      <c r="D82" s="242">
        <f t="shared" si="34"/>
        <v>1</v>
      </c>
      <c r="E82" s="518"/>
      <c r="F82" s="29"/>
      <c r="I82" s="977" t="s">
        <v>294</v>
      </c>
      <c r="J82" s="978"/>
      <c r="K82" s="978"/>
      <c r="L82" s="978"/>
      <c r="M82" s="978"/>
      <c r="N82" s="978"/>
      <c r="O82" s="979"/>
      <c r="AT82" s="288"/>
      <c r="AU82" s="29"/>
      <c r="AV82" s="29"/>
      <c r="AW82" s="29"/>
      <c r="AX82" s="29"/>
      <c r="BN82" s="12"/>
      <c r="BO82" s="12"/>
      <c r="BP82" s="12"/>
      <c r="BQ82" s="12"/>
      <c r="BR82" s="12"/>
      <c r="BS82" s="12"/>
      <c r="CM82" s="29"/>
    </row>
    <row r="83" spans="3:91" s="6" customFormat="1" ht="27" thickBot="1">
      <c r="C83" s="6">
        <f t="shared" si="33"/>
        <v>4</v>
      </c>
      <c r="D83" s="242">
        <f t="shared" si="34"/>
        <v>1</v>
      </c>
      <c r="E83" s="518"/>
      <c r="F83" s="29"/>
      <c r="I83" s="718">
        <f>I6</f>
        <v>95</v>
      </c>
      <c r="J83" s="719" t="str">
        <f>J6</f>
        <v>% C.I.</v>
      </c>
      <c r="K83" s="718" t="str">
        <f>K6</f>
        <v>p=</v>
      </c>
      <c r="L83" s="720">
        <f>L6</f>
        <v>5.0000000000000044E-2</v>
      </c>
      <c r="M83" s="721"/>
      <c r="N83" s="722" t="s">
        <v>293</v>
      </c>
      <c r="O83" s="723">
        <f>Q10</f>
        <v>0.31510242956587831</v>
      </c>
      <c r="AT83" s="288"/>
      <c r="AU83" s="29"/>
      <c r="AV83" s="29"/>
      <c r="AW83" s="29"/>
      <c r="AX83" s="29"/>
      <c r="BN83" s="12"/>
      <c r="BO83" s="12"/>
      <c r="BP83" s="12"/>
      <c r="BQ83" s="12"/>
      <c r="BR83" s="12"/>
      <c r="BS83" s="12"/>
      <c r="CM83" s="29"/>
    </row>
    <row r="84" spans="3:91" s="6" customFormat="1" ht="27" thickBot="1">
      <c r="C84" s="6">
        <f t="shared" si="33"/>
        <v>5</v>
      </c>
      <c r="D84" s="242">
        <f t="shared" si="34"/>
        <v>1</v>
      </c>
      <c r="E84" s="518"/>
      <c r="F84" s="29"/>
      <c r="I84" s="724"/>
      <c r="J84" s="725" t="s">
        <v>175</v>
      </c>
      <c r="K84" s="726" t="s">
        <v>291</v>
      </c>
      <c r="L84" s="725" t="s">
        <v>292</v>
      </c>
      <c r="M84" s="726" t="str">
        <f>M7</f>
        <v>Range</v>
      </c>
      <c r="N84" s="725" t="str">
        <f>O7</f>
        <v>CV</v>
      </c>
      <c r="O84" s="721" t="s">
        <v>152</v>
      </c>
      <c r="AT84" s="288"/>
      <c r="AU84" s="29"/>
      <c r="AV84" s="29"/>
      <c r="AW84" s="29"/>
      <c r="AX84" s="29"/>
      <c r="BN84" s="12"/>
      <c r="BO84" s="12"/>
      <c r="BP84" s="12"/>
      <c r="BQ84" s="12"/>
      <c r="BR84" s="12"/>
      <c r="BS84" s="12"/>
      <c r="CM84" s="29"/>
    </row>
    <row r="85" spans="3:91" s="6" customFormat="1">
      <c r="C85" s="6">
        <f t="shared" si="33"/>
        <v>6</v>
      </c>
      <c r="D85" s="242">
        <f t="shared" si="34"/>
        <v>1</v>
      </c>
      <c r="E85" s="518"/>
      <c r="F85" s="29"/>
      <c r="I85" s="727" t="s">
        <v>288</v>
      </c>
      <c r="J85" s="728" t="str">
        <f>K8</f>
        <v>?</v>
      </c>
      <c r="K85" s="729" t="str">
        <f>J8</f>
        <v>?</v>
      </c>
      <c r="L85" s="728" t="str">
        <f>L8</f>
        <v>?</v>
      </c>
      <c r="M85" s="729" t="str">
        <f>M8</f>
        <v>?</v>
      </c>
      <c r="N85" s="728" t="str">
        <f>O8</f>
        <v>?</v>
      </c>
      <c r="O85" s="730" t="str">
        <f>P8</f>
        <v>?</v>
      </c>
      <c r="AT85" s="288"/>
      <c r="AU85" s="29"/>
      <c r="AV85" s="29"/>
      <c r="AW85" s="29"/>
      <c r="AX85" s="29"/>
      <c r="BN85" s="12"/>
      <c r="BO85" s="12"/>
      <c r="BP85" s="12"/>
      <c r="BQ85" s="12"/>
      <c r="BR85" s="12"/>
      <c r="BS85" s="12"/>
      <c r="CM85" s="29"/>
    </row>
    <row r="86" spans="3:91" s="6" customFormat="1">
      <c r="C86" s="6">
        <f t="shared" si="33"/>
        <v>7</v>
      </c>
      <c r="D86" s="242">
        <f t="shared" si="34"/>
        <v>1</v>
      </c>
      <c r="E86" s="518"/>
      <c r="F86" s="29"/>
      <c r="I86" s="731" t="s">
        <v>289</v>
      </c>
      <c r="J86" s="732">
        <f>K9</f>
        <v>108.60659804554332</v>
      </c>
      <c r="K86" s="733">
        <f>J9</f>
        <v>227.2069377331411</v>
      </c>
      <c r="L86" s="732">
        <f>L9</f>
        <v>-9.9937416420544452</v>
      </c>
      <c r="M86" s="733">
        <f>M9</f>
        <v>237.20067937519553</v>
      </c>
      <c r="N86" s="734">
        <f>O9</f>
        <v>54.031522938385756</v>
      </c>
      <c r="O86" s="735">
        <f>P9</f>
        <v>22.17963520991923</v>
      </c>
      <c r="AT86" s="288"/>
      <c r="AU86" s="29"/>
      <c r="AV86" s="29"/>
      <c r="AW86" s="29"/>
      <c r="AX86" s="29"/>
      <c r="BN86" s="12"/>
      <c r="BO86" s="12"/>
      <c r="BP86" s="12"/>
      <c r="BQ86" s="12"/>
      <c r="BR86" s="12"/>
      <c r="BS86" s="12"/>
      <c r="CM86" s="29"/>
    </row>
    <row r="87" spans="3:91" s="6" customFormat="1" ht="27" thickBot="1">
      <c r="C87" s="6">
        <f t="shared" si="33"/>
        <v>8</v>
      </c>
      <c r="D87" s="242" t="str">
        <f t="shared" si="34"/>
        <v/>
      </c>
      <c r="E87" s="518"/>
      <c r="F87" s="29"/>
      <c r="I87" s="736" t="s">
        <v>290</v>
      </c>
      <c r="J87" s="737">
        <f>K10</f>
        <v>108.60659804554342</v>
      </c>
      <c r="K87" s="738">
        <f>J10</f>
        <v>154.56235764208179</v>
      </c>
      <c r="L87" s="737">
        <f>L10</f>
        <v>62.650838449005057</v>
      </c>
      <c r="M87" s="738">
        <f>M10</f>
        <v>91.911519193076742</v>
      </c>
      <c r="N87" s="739">
        <f>O10</f>
        <v>20.936362284727583</v>
      </c>
      <c r="O87" s="740">
        <f>P10</f>
        <v>9.282860195240902</v>
      </c>
      <c r="AT87" s="288"/>
      <c r="AU87" s="29"/>
      <c r="AV87" s="29"/>
      <c r="AW87" s="29"/>
      <c r="AX87" s="29"/>
      <c r="BN87" s="12"/>
      <c r="BO87" s="12"/>
      <c r="BP87" s="12"/>
      <c r="BQ87" s="12"/>
      <c r="BR87" s="12"/>
      <c r="BS87" s="12"/>
      <c r="CM87" s="29"/>
    </row>
    <row r="88" spans="3:91" s="6" customFormat="1" ht="23.25">
      <c r="C88" s="6">
        <f t="shared" si="33"/>
        <v>9</v>
      </c>
      <c r="D88" s="242" t="str">
        <f t="shared" si="34"/>
        <v/>
      </c>
      <c r="E88" s="518"/>
      <c r="F88" s="29"/>
      <c r="I88" s="741"/>
      <c r="J88" s="741"/>
      <c r="K88" s="742"/>
      <c r="L88" s="741"/>
      <c r="M88" s="741"/>
      <c r="N88" s="741"/>
      <c r="O88" s="741"/>
      <c r="AT88" s="288"/>
      <c r="AU88" s="29"/>
      <c r="AV88" s="29"/>
      <c r="AW88" s="29"/>
      <c r="AX88" s="29"/>
      <c r="BN88" s="12"/>
      <c r="BO88" s="12"/>
      <c r="BP88" s="12"/>
      <c r="BQ88" s="12"/>
      <c r="BR88" s="12"/>
      <c r="BS88" s="12"/>
      <c r="CM88" s="29"/>
    </row>
    <row r="89" spans="3:91" s="6" customFormat="1" ht="23.25">
      <c r="C89" s="6">
        <f t="shared" si="33"/>
        <v>10</v>
      </c>
      <c r="D89" s="242" t="str">
        <f t="shared" si="34"/>
        <v/>
      </c>
      <c r="E89" s="518"/>
      <c r="F89" s="29"/>
      <c r="I89" s="743"/>
      <c r="J89" s="744"/>
      <c r="K89" s="742"/>
      <c r="L89" s="744"/>
      <c r="M89" s="744"/>
      <c r="N89" s="744"/>
      <c r="O89" s="744"/>
      <c r="AT89" s="288"/>
      <c r="AU89" s="29"/>
      <c r="AV89" s="29"/>
      <c r="AW89" s="29"/>
      <c r="AX89" s="29"/>
      <c r="BN89" s="12"/>
      <c r="BO89" s="12"/>
      <c r="BP89" s="12"/>
      <c r="BQ89" s="12"/>
      <c r="BR89" s="12"/>
      <c r="BS89" s="12"/>
      <c r="CM89" s="29"/>
    </row>
    <row r="90" spans="3:91" s="6" customFormat="1" ht="28.5">
      <c r="C90" s="6">
        <f t="shared" si="33"/>
        <v>11</v>
      </c>
      <c r="D90" s="242" t="str">
        <f t="shared" si="34"/>
        <v/>
      </c>
      <c r="E90" s="518"/>
      <c r="F90" s="29"/>
      <c r="I90" s="745"/>
      <c r="J90" s="746"/>
      <c r="K90" s="747"/>
      <c r="L90" s="748">
        <v>419.79511804721881</v>
      </c>
      <c r="M90" s="749"/>
      <c r="N90" s="749"/>
      <c r="O90" s="749"/>
      <c r="AT90" s="288"/>
      <c r="AU90" s="29"/>
      <c r="AV90" s="29"/>
      <c r="AW90" s="29"/>
      <c r="AX90" s="29"/>
      <c r="BN90" s="12"/>
      <c r="BO90" s="12"/>
      <c r="BP90" s="12"/>
      <c r="BQ90" s="12"/>
      <c r="BR90" s="12"/>
      <c r="BS90" s="12"/>
      <c r="CM90" s="29"/>
    </row>
    <row r="91" spans="3:91" s="6" customFormat="1" ht="28.5">
      <c r="C91" s="6">
        <f t="shared" si="33"/>
        <v>12</v>
      </c>
      <c r="D91" s="242" t="str">
        <f t="shared" si="34"/>
        <v/>
      </c>
      <c r="E91" s="518"/>
      <c r="F91" s="29"/>
      <c r="I91" s="745"/>
      <c r="J91" s="746"/>
      <c r="K91" s="747"/>
      <c r="L91" s="748">
        <v>391.44193031637963</v>
      </c>
      <c r="M91" s="749"/>
      <c r="N91" s="749"/>
      <c r="O91" s="749"/>
      <c r="AT91" s="288"/>
      <c r="AU91" s="29"/>
      <c r="AV91" s="29"/>
      <c r="AW91" s="29"/>
      <c r="AX91" s="29"/>
      <c r="BN91" s="12"/>
      <c r="BO91" s="12"/>
      <c r="BP91" s="12"/>
      <c r="BQ91" s="12"/>
      <c r="BR91" s="12"/>
      <c r="BS91" s="12"/>
      <c r="CM91" s="29"/>
    </row>
    <row r="92" spans="3:91" s="6" customFormat="1" ht="28.5">
      <c r="C92" s="6">
        <f t="shared" si="33"/>
        <v>13</v>
      </c>
      <c r="D92" s="242" t="str">
        <f t="shared" si="34"/>
        <v/>
      </c>
      <c r="E92" s="518"/>
      <c r="F92" s="29"/>
      <c r="I92" s="745" t="s">
        <v>296</v>
      </c>
      <c r="J92" s="746">
        <f>AVERAGE(L90:L96)</f>
        <v>436.98255345430562</v>
      </c>
      <c r="K92" s="747"/>
      <c r="L92" s="748">
        <v>462.76251501802159</v>
      </c>
      <c r="M92" s="745"/>
      <c r="N92" s="745"/>
      <c r="O92" s="745"/>
      <c r="AT92" s="288"/>
      <c r="AU92" s="29"/>
      <c r="AV92" s="29"/>
      <c r="AW92" s="29"/>
      <c r="AX92" s="29"/>
      <c r="BN92" s="12"/>
      <c r="BO92" s="12"/>
      <c r="BP92" s="12"/>
      <c r="BQ92" s="12"/>
      <c r="BR92" s="12"/>
      <c r="BS92" s="12"/>
      <c r="CM92" s="29"/>
    </row>
    <row r="93" spans="3:91" s="6" customFormat="1" ht="28.5">
      <c r="C93" s="6">
        <f t="shared" si="33"/>
        <v>14</v>
      </c>
      <c r="D93" s="242" t="str">
        <f t="shared" si="34"/>
        <v/>
      </c>
      <c r="E93" s="518"/>
      <c r="F93" s="29"/>
      <c r="I93" s="746" t="s">
        <v>298</v>
      </c>
      <c r="J93" s="746">
        <f>J92</f>
        <v>436.98255345430562</v>
      </c>
      <c r="K93" s="747"/>
      <c r="L93" s="748">
        <v>457.14362980769238</v>
      </c>
      <c r="M93" s="745"/>
      <c r="N93" s="745"/>
      <c r="O93" s="745"/>
      <c r="AT93" s="288"/>
      <c r="AU93" s="29"/>
      <c r="AV93" s="29"/>
      <c r="AW93" s="29"/>
      <c r="AX93" s="29"/>
      <c r="BN93" s="12"/>
      <c r="BO93" s="12"/>
      <c r="BP93" s="12"/>
      <c r="BQ93" s="12"/>
      <c r="BR93" s="12"/>
      <c r="BS93" s="12"/>
      <c r="CM93" s="29"/>
    </row>
    <row r="94" spans="3:91" s="6" customFormat="1" ht="28.5">
      <c r="C94" s="6">
        <f t="shared" si="33"/>
        <v>15</v>
      </c>
      <c r="D94" s="242" t="str">
        <f t="shared" si="34"/>
        <v/>
      </c>
      <c r="E94" s="518"/>
      <c r="F94" s="29"/>
      <c r="I94" s="745" t="s">
        <v>297</v>
      </c>
      <c r="J94" s="750">
        <f>J92-J93</f>
        <v>0</v>
      </c>
      <c r="K94" s="747"/>
      <c r="L94" s="748">
        <v>452.70341521869381</v>
      </c>
      <c r="M94" s="746"/>
      <c r="N94" s="746"/>
      <c r="O94" s="746"/>
      <c r="AT94" s="288"/>
      <c r="AU94" s="29"/>
      <c r="AV94" s="29"/>
      <c r="AW94" s="29"/>
      <c r="AX94" s="29"/>
      <c r="BN94" s="12"/>
      <c r="BO94" s="12"/>
      <c r="BP94" s="12"/>
      <c r="BQ94" s="12"/>
      <c r="BR94" s="12"/>
      <c r="BS94" s="12"/>
      <c r="CM94" s="29"/>
    </row>
    <row r="95" spans="3:91" s="6" customFormat="1" ht="28.5">
      <c r="C95" s="6">
        <f t="shared" si="33"/>
        <v>16</v>
      </c>
      <c r="D95" s="242" t="str">
        <f t="shared" si="34"/>
        <v/>
      </c>
      <c r="E95" s="518"/>
      <c r="F95" s="29"/>
      <c r="I95" s="746"/>
      <c r="J95" s="744"/>
      <c r="K95" s="747"/>
      <c r="L95" s="748">
        <v>438.04871231782784</v>
      </c>
      <c r="M95" s="746"/>
      <c r="N95" s="746"/>
      <c r="O95" s="746"/>
      <c r="AT95" s="288"/>
      <c r="AU95" s="29"/>
      <c r="AV95" s="29"/>
      <c r="AW95" s="29"/>
      <c r="AX95" s="29"/>
      <c r="BN95" s="12"/>
      <c r="BO95" s="12"/>
      <c r="BP95" s="12"/>
      <c r="BQ95" s="12"/>
      <c r="BR95" s="12"/>
      <c r="BS95" s="12"/>
      <c r="CM95" s="29"/>
    </row>
    <row r="96" spans="3:91" s="6" customFormat="1" ht="28.5">
      <c r="C96" s="6">
        <f t="shared" si="33"/>
        <v>17</v>
      </c>
      <c r="D96" s="242" t="str">
        <f t="shared" si="34"/>
        <v/>
      </c>
      <c r="E96" s="518"/>
      <c r="F96" s="29"/>
      <c r="I96" s="746"/>
      <c r="J96" s="744"/>
      <c r="K96" s="747"/>
      <c r="L96" s="748">
        <v>436.98255345430562</v>
      </c>
      <c r="M96" s="746"/>
      <c r="N96" s="746"/>
      <c r="O96" s="746"/>
      <c r="AT96" s="288"/>
      <c r="AU96" s="29"/>
      <c r="AV96" s="29"/>
      <c r="AW96" s="29"/>
      <c r="AX96" s="29"/>
      <c r="BN96" s="12"/>
      <c r="BO96" s="12"/>
      <c r="BP96" s="12"/>
      <c r="BQ96" s="12"/>
      <c r="BR96" s="12"/>
      <c r="BS96" s="12"/>
      <c r="CM96" s="29"/>
    </row>
    <row r="97" spans="3:91" s="6" customFormat="1" ht="28.5">
      <c r="C97" s="6">
        <f t="shared" si="33"/>
        <v>18</v>
      </c>
      <c r="D97" s="242" t="str">
        <f t="shared" si="34"/>
        <v/>
      </c>
      <c r="E97" s="518"/>
      <c r="F97" s="29"/>
      <c r="I97" s="746"/>
      <c r="J97" s="744"/>
      <c r="K97" s="747"/>
      <c r="L97" s="746">
        <v>436.98255345430562</v>
      </c>
      <c r="M97" s="746"/>
      <c r="N97" s="746"/>
      <c r="O97" s="746"/>
      <c r="AT97" s="288"/>
      <c r="AU97" s="29"/>
      <c r="AV97" s="29"/>
      <c r="AW97" s="29"/>
      <c r="AX97" s="29"/>
      <c r="BN97" s="12"/>
      <c r="BO97" s="12"/>
      <c r="BP97" s="12"/>
      <c r="BQ97" s="12"/>
      <c r="BR97" s="12"/>
      <c r="BS97" s="12"/>
      <c r="CM97" s="29"/>
    </row>
    <row r="98" spans="3:91" s="6" customFormat="1" ht="23.25">
      <c r="C98" s="6">
        <f t="shared" si="33"/>
        <v>19</v>
      </c>
      <c r="D98" s="242" t="str">
        <f t="shared" si="34"/>
        <v/>
      </c>
      <c r="E98" s="518"/>
      <c r="F98" s="29"/>
      <c r="AT98" s="288"/>
      <c r="AU98" s="29"/>
      <c r="AV98" s="29"/>
      <c r="AW98" s="29"/>
      <c r="AX98" s="29"/>
      <c r="BN98" s="12"/>
      <c r="BO98" s="12"/>
      <c r="BP98" s="12"/>
      <c r="BQ98" s="12"/>
      <c r="BR98" s="12"/>
      <c r="BS98" s="12"/>
      <c r="CM98" s="29"/>
    </row>
    <row r="99" spans="3:91" s="6" customFormat="1" ht="23.25">
      <c r="C99" s="6">
        <f t="shared" si="33"/>
        <v>20</v>
      </c>
      <c r="D99" s="242" t="str">
        <f t="shared" si="34"/>
        <v/>
      </c>
      <c r="E99" s="518"/>
      <c r="F99" s="29"/>
      <c r="AT99" s="288"/>
      <c r="AU99" s="29"/>
      <c r="AV99" s="29"/>
      <c r="AW99" s="29"/>
      <c r="AX99" s="29"/>
      <c r="BN99" s="12"/>
      <c r="BO99" s="12"/>
      <c r="BP99" s="12"/>
      <c r="BQ99" s="12"/>
      <c r="BR99" s="12"/>
      <c r="BS99" s="12"/>
      <c r="CM99" s="29"/>
    </row>
    <row r="100" spans="3:91" s="6" customFormat="1" ht="23.25">
      <c r="C100" s="6">
        <f t="shared" si="33"/>
        <v>21</v>
      </c>
      <c r="D100" s="242" t="str">
        <f t="shared" si="34"/>
        <v/>
      </c>
      <c r="E100" s="518"/>
      <c r="F100" s="29"/>
      <c r="AT100" s="288"/>
      <c r="AU100" s="29"/>
      <c r="AV100" s="29"/>
      <c r="AW100" s="29"/>
      <c r="AX100" s="29"/>
      <c r="BN100" s="12"/>
      <c r="BO100" s="12"/>
      <c r="BP100" s="12"/>
      <c r="BQ100" s="12"/>
      <c r="BR100" s="12"/>
      <c r="BS100" s="12"/>
      <c r="CM100" s="29"/>
    </row>
    <row r="101" spans="3:91" s="6" customFormat="1" ht="23.25">
      <c r="C101" s="6">
        <f t="shared" si="33"/>
        <v>22</v>
      </c>
      <c r="D101" s="242" t="str">
        <f t="shared" si="34"/>
        <v/>
      </c>
      <c r="E101" s="518"/>
      <c r="F101" s="29"/>
      <c r="AT101" s="288"/>
      <c r="AU101" s="29"/>
      <c r="AV101" s="29"/>
      <c r="AW101" s="29"/>
      <c r="AX101" s="29"/>
      <c r="BN101" s="12"/>
      <c r="BO101" s="12"/>
      <c r="BP101" s="12"/>
      <c r="BQ101" s="12"/>
      <c r="BR101" s="12"/>
      <c r="BS101" s="12"/>
      <c r="CM101" s="29"/>
    </row>
    <row r="102" spans="3:91" s="6" customFormat="1" ht="23.25">
      <c r="C102" s="6">
        <f t="shared" si="33"/>
        <v>23</v>
      </c>
      <c r="D102" s="242" t="str">
        <f t="shared" si="34"/>
        <v/>
      </c>
      <c r="E102" s="518"/>
      <c r="F102" s="29"/>
      <c r="AT102" s="288"/>
      <c r="AU102" s="29"/>
      <c r="AV102" s="29"/>
      <c r="AW102" s="29"/>
      <c r="AX102" s="29"/>
      <c r="BN102" s="12"/>
      <c r="BO102" s="12"/>
      <c r="BP102" s="12"/>
      <c r="BQ102" s="12"/>
      <c r="BR102" s="12"/>
      <c r="BS102" s="12"/>
      <c r="CM102" s="29"/>
    </row>
    <row r="103" spans="3:91" s="6" customFormat="1" ht="23.25">
      <c r="C103" s="6">
        <f t="shared" si="33"/>
        <v>24</v>
      </c>
      <c r="D103" s="242" t="str">
        <f t="shared" si="34"/>
        <v/>
      </c>
      <c r="E103" s="518"/>
      <c r="F103" s="29"/>
      <c r="AT103" s="288"/>
      <c r="AU103" s="29"/>
      <c r="AV103" s="29"/>
      <c r="AW103" s="29"/>
      <c r="AX103" s="29"/>
      <c r="BN103" s="12"/>
      <c r="BO103" s="12"/>
      <c r="BP103" s="12"/>
      <c r="BQ103" s="12"/>
      <c r="BR103" s="12"/>
      <c r="BS103" s="12"/>
      <c r="CM103" s="29"/>
    </row>
    <row r="104" spans="3:91" s="6" customFormat="1" ht="23.25">
      <c r="C104" s="6">
        <f t="shared" si="33"/>
        <v>25</v>
      </c>
      <c r="D104" s="242" t="str">
        <f t="shared" si="34"/>
        <v/>
      </c>
      <c r="E104" s="518"/>
      <c r="F104" s="29"/>
      <c r="AT104" s="288"/>
      <c r="AU104" s="29"/>
      <c r="AV104" s="29"/>
      <c r="AW104" s="29"/>
      <c r="AX104" s="29"/>
      <c r="BN104" s="12"/>
      <c r="BO104" s="12"/>
      <c r="BP104" s="12"/>
      <c r="BQ104" s="12"/>
      <c r="BR104" s="12"/>
      <c r="BS104" s="12"/>
      <c r="CM104" s="29"/>
    </row>
    <row r="105" spans="3:91" s="6" customFormat="1" ht="23.25">
      <c r="C105" s="6">
        <f t="shared" si="33"/>
        <v>26</v>
      </c>
      <c r="D105" s="242" t="str">
        <f t="shared" si="34"/>
        <v/>
      </c>
      <c r="E105" s="518"/>
      <c r="F105" s="29"/>
      <c r="AT105" s="288"/>
      <c r="AU105" s="29"/>
      <c r="AV105" s="29"/>
      <c r="AW105" s="29"/>
      <c r="AX105" s="29"/>
      <c r="BN105" s="12"/>
      <c r="BO105" s="12"/>
      <c r="BP105" s="12"/>
      <c r="BQ105" s="12"/>
      <c r="BR105" s="12"/>
      <c r="BS105" s="12"/>
      <c r="CM105" s="29"/>
    </row>
    <row r="106" spans="3:91" s="6" customFormat="1" ht="27" thickBot="1">
      <c r="C106" s="6">
        <f t="shared" si="33"/>
        <v>27</v>
      </c>
      <c r="D106" s="242" t="str">
        <f t="shared" si="34"/>
        <v/>
      </c>
      <c r="E106" s="518"/>
      <c r="F106" s="29"/>
      <c r="J106" s="29"/>
      <c r="K106" s="29"/>
      <c r="L106" s="29"/>
      <c r="M106" s="226"/>
      <c r="N106" s="29"/>
      <c r="O106" s="29"/>
      <c r="AT106" s="288"/>
      <c r="AU106" s="29"/>
      <c r="AV106" s="29"/>
      <c r="AW106" s="29"/>
      <c r="AX106" s="29"/>
      <c r="BN106" s="12"/>
      <c r="BO106" s="12"/>
      <c r="BP106" s="12"/>
      <c r="BQ106" s="12"/>
      <c r="BR106" s="12"/>
      <c r="BS106" s="12"/>
      <c r="CM106" s="29"/>
    </row>
    <row r="107" spans="3:91" s="6" customFormat="1">
      <c r="C107" s="6">
        <f t="shared" si="33"/>
        <v>28</v>
      </c>
      <c r="D107" s="242" t="str">
        <f t="shared" si="34"/>
        <v/>
      </c>
      <c r="E107" s="518"/>
      <c r="F107" s="29"/>
      <c r="I107" s="232"/>
      <c r="J107" s="233" t="s">
        <v>101</v>
      </c>
      <c r="K107" s="233" t="s">
        <v>88</v>
      </c>
      <c r="L107" s="233" t="s">
        <v>102</v>
      </c>
      <c r="M107" s="234" t="s">
        <v>108</v>
      </c>
      <c r="N107" s="233" t="s">
        <v>110</v>
      </c>
      <c r="O107" s="235" t="s">
        <v>104</v>
      </c>
      <c r="AT107" s="288"/>
      <c r="AU107" s="29"/>
      <c r="AV107" s="29"/>
      <c r="AW107" s="29"/>
      <c r="AX107" s="29"/>
      <c r="BN107" s="12"/>
      <c r="BO107" s="12"/>
      <c r="BP107" s="12"/>
      <c r="BQ107" s="12"/>
      <c r="BR107" s="12"/>
      <c r="BS107" s="12"/>
      <c r="CM107" s="29"/>
    </row>
    <row r="108" spans="3:91" s="6" customFormat="1" ht="23.25">
      <c r="C108" s="6">
        <f t="shared" si="33"/>
        <v>29</v>
      </c>
      <c r="D108" s="242" t="str">
        <f t="shared" si="34"/>
        <v/>
      </c>
      <c r="E108" s="518"/>
      <c r="F108" s="29"/>
      <c r="I108" s="236"/>
      <c r="J108" s="964" t="s">
        <v>111</v>
      </c>
      <c r="K108" s="964"/>
      <c r="L108" s="964"/>
      <c r="M108" s="964"/>
      <c r="N108" s="964"/>
      <c r="O108" s="965"/>
      <c r="AT108" s="288"/>
      <c r="AU108" s="29"/>
      <c r="AV108" s="29"/>
      <c r="AW108" s="29"/>
      <c r="AX108" s="29"/>
      <c r="BN108" s="12"/>
      <c r="BO108" s="12"/>
      <c r="BP108" s="12"/>
      <c r="BQ108" s="12"/>
      <c r="BR108" s="12"/>
      <c r="BS108" s="12"/>
      <c r="CM108" s="29"/>
    </row>
    <row r="109" spans="3:91" s="6" customFormat="1">
      <c r="C109" s="6">
        <f t="shared" si="33"/>
        <v>30</v>
      </c>
      <c r="D109" s="242" t="str">
        <f t="shared" si="34"/>
        <v/>
      </c>
      <c r="E109" s="518"/>
      <c r="F109" s="29"/>
      <c r="I109" s="236" t="s">
        <v>103</v>
      </c>
      <c r="J109" s="228" t="s">
        <v>40</v>
      </c>
      <c r="K109" s="228" t="s">
        <v>40</v>
      </c>
      <c r="L109" s="228" t="s">
        <v>40</v>
      </c>
      <c r="M109" s="229" t="s">
        <v>40</v>
      </c>
      <c r="N109" s="228" t="s">
        <v>40</v>
      </c>
      <c r="O109" s="237" t="s">
        <v>40</v>
      </c>
      <c r="AT109" s="288"/>
      <c r="AU109" s="29"/>
      <c r="AV109" s="29"/>
      <c r="AW109" s="29"/>
      <c r="AX109" s="29"/>
      <c r="BN109" s="12"/>
      <c r="BO109" s="12"/>
      <c r="BP109" s="12"/>
      <c r="BQ109" s="12"/>
      <c r="BR109" s="12"/>
      <c r="BS109" s="12"/>
      <c r="CM109" s="29"/>
    </row>
    <row r="110" spans="3:91" s="6" customFormat="1">
      <c r="C110" s="6">
        <f t="shared" si="33"/>
        <v>31</v>
      </c>
      <c r="D110" s="242" t="str">
        <f t="shared" si="34"/>
        <v/>
      </c>
      <c r="E110" s="518"/>
      <c r="F110" s="29"/>
      <c r="I110" s="236" t="s">
        <v>100</v>
      </c>
      <c r="J110" s="239">
        <v>52.128359978823873</v>
      </c>
      <c r="K110" s="239">
        <v>47.7049180327869</v>
      </c>
      <c r="L110" s="239">
        <v>43.281476086749926</v>
      </c>
      <c r="M110" s="240">
        <v>8.8468838920739472</v>
      </c>
      <c r="N110" s="239">
        <v>2.0475403273437371</v>
      </c>
      <c r="O110" s="241">
        <v>4.2920948442600668</v>
      </c>
      <c r="AT110" s="288"/>
      <c r="AU110" s="29"/>
      <c r="AV110" s="29"/>
      <c r="AW110" s="29"/>
      <c r="AX110" s="29"/>
      <c r="BN110" s="12"/>
      <c r="BO110" s="12"/>
      <c r="BP110" s="12"/>
      <c r="BQ110" s="12"/>
      <c r="BR110" s="12"/>
      <c r="BS110" s="12"/>
      <c r="CM110" s="29"/>
    </row>
    <row r="111" spans="3:91" s="6" customFormat="1">
      <c r="C111" s="6">
        <f t="shared" si="33"/>
        <v>32</v>
      </c>
      <c r="D111" s="242" t="str">
        <f t="shared" si="34"/>
        <v/>
      </c>
      <c r="E111" s="518"/>
      <c r="F111" s="29"/>
      <c r="I111" s="236" t="s">
        <v>107</v>
      </c>
      <c r="J111" s="239">
        <v>50.737989869085176</v>
      </c>
      <c r="K111" s="239">
        <v>47.704918032786892</v>
      </c>
      <c r="L111" s="239">
        <v>44.671846196488609</v>
      </c>
      <c r="M111" s="240">
        <v>6.0661436725965672</v>
      </c>
      <c r="N111" s="239">
        <v>1.4039603042863908</v>
      </c>
      <c r="O111" s="241">
        <v>2.9430095725591006</v>
      </c>
      <c r="AT111" s="288"/>
      <c r="AU111" s="29"/>
      <c r="AV111" s="29"/>
      <c r="AW111" s="29"/>
      <c r="AX111" s="29"/>
      <c r="BN111" s="12"/>
      <c r="BO111" s="12"/>
      <c r="BP111" s="12"/>
      <c r="BQ111" s="12"/>
      <c r="BR111" s="12"/>
      <c r="BS111" s="12"/>
      <c r="CM111" s="29"/>
    </row>
    <row r="112" spans="3:91" s="6" customFormat="1" ht="23.25">
      <c r="C112" s="6">
        <f t="shared" si="33"/>
        <v>33</v>
      </c>
      <c r="D112" s="242" t="str">
        <f t="shared" si="34"/>
        <v/>
      </c>
      <c r="E112" s="518"/>
      <c r="F112" s="29"/>
      <c r="I112" s="236"/>
      <c r="J112" s="964" t="s">
        <v>112</v>
      </c>
      <c r="K112" s="964"/>
      <c r="L112" s="964"/>
      <c r="M112" s="964"/>
      <c r="N112" s="964"/>
      <c r="O112" s="965"/>
      <c r="AT112" s="288"/>
      <c r="AU112" s="29"/>
      <c r="AV112" s="29"/>
      <c r="AW112" s="29"/>
      <c r="AX112" s="29"/>
      <c r="BN112" s="12"/>
      <c r="BO112" s="12"/>
      <c r="BP112" s="12"/>
      <c r="BQ112" s="12"/>
      <c r="BR112" s="12"/>
      <c r="BS112" s="12"/>
      <c r="CM112" s="29"/>
    </row>
    <row r="113" spans="3:91" s="6" customFormat="1">
      <c r="C113" s="6">
        <f t="shared" ref="C113:C129" si="35">C38</f>
        <v>34</v>
      </c>
      <c r="D113" s="242" t="str">
        <f t="shared" ref="D113:D129" si="36">IF(D38=$D$5,1,"")</f>
        <v/>
      </c>
      <c r="E113" s="518"/>
      <c r="F113" s="29"/>
      <c r="I113" s="236" t="s">
        <v>103</v>
      </c>
      <c r="J113" s="230" t="s">
        <v>40</v>
      </c>
      <c r="K113" s="230" t="s">
        <v>40</v>
      </c>
      <c r="L113" s="230" t="s">
        <v>40</v>
      </c>
      <c r="M113" s="231" t="s">
        <v>40</v>
      </c>
      <c r="N113" s="230" t="s">
        <v>40</v>
      </c>
      <c r="O113" s="238" t="s">
        <v>40</v>
      </c>
      <c r="AT113" s="288"/>
      <c r="AU113" s="29"/>
      <c r="AV113" s="29"/>
      <c r="AW113" s="29"/>
      <c r="AX113" s="29"/>
      <c r="BN113" s="12"/>
      <c r="BO113" s="12"/>
      <c r="BP113" s="12"/>
      <c r="BQ113" s="12"/>
      <c r="BR113" s="12"/>
      <c r="BS113" s="12"/>
      <c r="CM113" s="29"/>
    </row>
    <row r="114" spans="3:91" s="6" customFormat="1">
      <c r="C114" s="6">
        <f t="shared" si="35"/>
        <v>35</v>
      </c>
      <c r="D114" s="242" t="str">
        <f t="shared" si="36"/>
        <v/>
      </c>
      <c r="E114" s="518"/>
      <c r="F114" s="29"/>
      <c r="I114" s="236" t="s">
        <v>100</v>
      </c>
      <c r="J114" s="239">
        <v>38.357868175545178</v>
      </c>
      <c r="K114" s="239">
        <v>33.934426229508205</v>
      </c>
      <c r="L114" s="239">
        <v>29.510984283471227</v>
      </c>
      <c r="M114" s="240">
        <v>8.8468838920739508</v>
      </c>
      <c r="N114" s="239">
        <v>2.0475403273437385</v>
      </c>
      <c r="O114" s="241">
        <v>6.0338144912061846</v>
      </c>
      <c r="AT114" s="288"/>
      <c r="AU114" s="29"/>
      <c r="AV114" s="29"/>
      <c r="AW114" s="29"/>
      <c r="AX114" s="29"/>
      <c r="BN114" s="12"/>
      <c r="BO114" s="12"/>
      <c r="BP114" s="12"/>
      <c r="BQ114" s="12"/>
      <c r="BR114" s="12"/>
      <c r="BS114" s="12"/>
      <c r="CM114" s="29"/>
    </row>
    <row r="115" spans="3:91" s="6" customFormat="1">
      <c r="C115" s="6">
        <f t="shared" si="35"/>
        <v>36</v>
      </c>
      <c r="D115" s="242" t="str">
        <f t="shared" si="36"/>
        <v/>
      </c>
      <c r="E115" s="518"/>
      <c r="F115" s="29"/>
      <c r="I115" s="236" t="s">
        <v>107</v>
      </c>
      <c r="J115" s="239">
        <v>36.652557882647606</v>
      </c>
      <c r="K115" s="239">
        <v>33.934426229508205</v>
      </c>
      <c r="L115" s="239">
        <v>31.216294576368803</v>
      </c>
      <c r="M115" s="240">
        <v>5.4362633062788035</v>
      </c>
      <c r="N115" s="239">
        <v>1.2581795449624078</v>
      </c>
      <c r="O115" s="241">
        <v>3.7076788523046793</v>
      </c>
      <c r="AT115" s="288"/>
      <c r="AU115" s="29"/>
      <c r="AV115" s="29"/>
      <c r="AW115" s="29"/>
      <c r="AX115" s="29"/>
      <c r="BN115" s="12"/>
      <c r="BO115" s="12"/>
      <c r="BP115" s="12"/>
      <c r="BQ115" s="12"/>
      <c r="BR115" s="12"/>
      <c r="BS115" s="12"/>
      <c r="CM115" s="29"/>
    </row>
    <row r="116" spans="3:91" s="6" customFormat="1" ht="23.25">
      <c r="C116" s="6">
        <f t="shared" si="35"/>
        <v>37</v>
      </c>
      <c r="D116" s="242" t="str">
        <f t="shared" si="36"/>
        <v/>
      </c>
      <c r="E116" s="518"/>
      <c r="F116" s="29"/>
      <c r="I116" s="236"/>
      <c r="J116" s="964" t="s">
        <v>113</v>
      </c>
      <c r="K116" s="964"/>
      <c r="L116" s="964"/>
      <c r="M116" s="964"/>
      <c r="N116" s="964"/>
      <c r="O116" s="965"/>
      <c r="AT116" s="288"/>
      <c r="AU116" s="29"/>
      <c r="AV116" s="29"/>
      <c r="AW116" s="29"/>
      <c r="AX116" s="29"/>
      <c r="BN116" s="12"/>
      <c r="BO116" s="12"/>
      <c r="BP116" s="12"/>
      <c r="BQ116" s="12"/>
      <c r="BR116" s="12"/>
      <c r="BS116" s="12"/>
      <c r="CM116" s="29"/>
    </row>
    <row r="117" spans="3:91" s="6" customFormat="1">
      <c r="C117" s="6">
        <f t="shared" si="35"/>
        <v>38</v>
      </c>
      <c r="D117" s="242" t="str">
        <f t="shared" si="36"/>
        <v/>
      </c>
      <c r="E117" s="518"/>
      <c r="F117" s="29"/>
      <c r="I117" s="236" t="s">
        <v>103</v>
      </c>
      <c r="J117" s="230" t="s">
        <v>40</v>
      </c>
      <c r="K117" s="230" t="s">
        <v>40</v>
      </c>
      <c r="L117" s="230" t="s">
        <v>40</v>
      </c>
      <c r="M117" s="231" t="s">
        <v>40</v>
      </c>
      <c r="N117" s="230" t="s">
        <v>40</v>
      </c>
      <c r="O117" s="238" t="s">
        <v>40</v>
      </c>
      <c r="AT117" s="288"/>
      <c r="AU117" s="29"/>
      <c r="AV117" s="29"/>
      <c r="AW117" s="29"/>
      <c r="AX117" s="29"/>
      <c r="BN117" s="12"/>
      <c r="BO117" s="12"/>
      <c r="BP117" s="12"/>
      <c r="BQ117" s="12"/>
      <c r="BR117" s="12"/>
      <c r="BS117" s="12"/>
      <c r="CM117" s="29"/>
    </row>
    <row r="118" spans="3:91" s="6" customFormat="1">
      <c r="C118" s="6">
        <f t="shared" si="35"/>
        <v>39</v>
      </c>
      <c r="D118" s="242" t="str">
        <f t="shared" si="36"/>
        <v/>
      </c>
      <c r="E118" s="518"/>
      <c r="F118" s="29"/>
      <c r="I118" s="236" t="s">
        <v>100</v>
      </c>
      <c r="J118" s="239">
        <v>14.751310798495982</v>
      </c>
      <c r="K118" s="239">
        <v>10.327868852459019</v>
      </c>
      <c r="L118" s="239">
        <v>5.9044269064220556</v>
      </c>
      <c r="M118" s="240">
        <v>8.8468838920739259</v>
      </c>
      <c r="N118" s="239">
        <v>2.0475403273437323</v>
      </c>
      <c r="O118" s="241">
        <v>19.825390471105973</v>
      </c>
      <c r="AT118" s="288"/>
      <c r="AU118" s="29"/>
      <c r="AV118" s="29"/>
      <c r="AW118" s="29"/>
      <c r="AX118" s="29"/>
      <c r="BN118" s="12"/>
      <c r="BO118" s="12"/>
      <c r="BP118" s="12"/>
      <c r="BQ118" s="12"/>
      <c r="BR118" s="12"/>
      <c r="BS118" s="12"/>
      <c r="CM118" s="29"/>
    </row>
    <row r="119" spans="3:91" s="6" customFormat="1" ht="27" thickBot="1">
      <c r="C119" s="6">
        <f t="shared" si="35"/>
        <v>40</v>
      </c>
      <c r="D119" s="242" t="str">
        <f t="shared" si="36"/>
        <v/>
      </c>
      <c r="E119" s="518"/>
      <c r="F119" s="29"/>
      <c r="I119" s="259" t="s">
        <v>107</v>
      </c>
      <c r="J119" s="260">
        <v>13.433744773760012</v>
      </c>
      <c r="K119" s="260">
        <v>10.327868852459018</v>
      </c>
      <c r="L119" s="260">
        <v>7.2219929311580247</v>
      </c>
      <c r="M119" s="261">
        <v>6.2117518426019869</v>
      </c>
      <c r="N119" s="260">
        <v>1.4376601474982962</v>
      </c>
      <c r="O119" s="262">
        <v>13.920201428158105</v>
      </c>
      <c r="AT119" s="288"/>
      <c r="AU119" s="29"/>
      <c r="AV119" s="29"/>
      <c r="AW119" s="29"/>
      <c r="AX119" s="29"/>
      <c r="BN119" s="12"/>
      <c r="BO119" s="12"/>
      <c r="BP119" s="12"/>
      <c r="BQ119" s="12"/>
      <c r="BR119" s="12"/>
      <c r="BS119" s="12"/>
      <c r="CM119" s="29"/>
    </row>
    <row r="120" spans="3:91" s="6" customFormat="1">
      <c r="C120" s="6">
        <f t="shared" si="35"/>
        <v>41</v>
      </c>
      <c r="D120" s="242" t="str">
        <f t="shared" si="36"/>
        <v/>
      </c>
      <c r="E120" s="518"/>
      <c r="F120" s="29"/>
      <c r="J120" s="29"/>
      <c r="K120" s="29"/>
      <c r="L120" s="29"/>
      <c r="M120" s="226"/>
      <c r="N120" s="29"/>
      <c r="O120" s="29"/>
      <c r="AT120" s="288"/>
      <c r="AU120" s="29"/>
      <c r="AV120" s="29"/>
      <c r="AW120" s="29"/>
      <c r="AX120" s="29"/>
      <c r="BN120" s="12"/>
      <c r="BO120" s="12"/>
      <c r="BP120" s="12"/>
      <c r="BQ120" s="12"/>
      <c r="BR120" s="12"/>
      <c r="BS120" s="12"/>
      <c r="CM120" s="29"/>
    </row>
    <row r="121" spans="3:91" s="6" customFormat="1">
      <c r="C121" s="6">
        <f t="shared" si="35"/>
        <v>42</v>
      </c>
      <c r="D121" s="242" t="str">
        <f t="shared" si="36"/>
        <v/>
      </c>
      <c r="E121" s="518"/>
      <c r="F121" s="29"/>
      <c r="J121" s="29">
        <v>95</v>
      </c>
      <c r="K121" s="29" t="s">
        <v>41</v>
      </c>
      <c r="L121" s="29" t="s">
        <v>98</v>
      </c>
      <c r="M121" s="226">
        <v>5.0000000000000044E-2</v>
      </c>
      <c r="N121" s="29"/>
      <c r="O121" s="29"/>
      <c r="AT121" s="288"/>
      <c r="AU121" s="29"/>
      <c r="AV121" s="29"/>
      <c r="AW121" s="29"/>
      <c r="AX121" s="29"/>
      <c r="BN121" s="12"/>
      <c r="BO121" s="12"/>
      <c r="BP121" s="12"/>
      <c r="BQ121" s="12"/>
      <c r="BR121" s="12"/>
      <c r="BS121" s="12"/>
      <c r="CM121" s="29"/>
    </row>
    <row r="122" spans="3:91" s="6" customFormat="1">
      <c r="C122" s="6">
        <f t="shared" si="35"/>
        <v>43</v>
      </c>
      <c r="D122" s="242" t="str">
        <f t="shared" si="36"/>
        <v/>
      </c>
      <c r="E122" s="518"/>
      <c r="F122" s="29"/>
      <c r="J122" s="29"/>
      <c r="K122" s="29" t="s">
        <v>101</v>
      </c>
      <c r="L122" s="29" t="s">
        <v>88</v>
      </c>
      <c r="M122" s="226" t="s">
        <v>102</v>
      </c>
      <c r="N122" s="29" t="s">
        <v>108</v>
      </c>
      <c r="O122" s="29" t="s">
        <v>110</v>
      </c>
      <c r="P122" s="6" t="s">
        <v>39</v>
      </c>
      <c r="Q122" s="6" t="s">
        <v>114</v>
      </c>
      <c r="AT122" s="288"/>
      <c r="AU122" s="29"/>
      <c r="AV122" s="29"/>
      <c r="AW122" s="29"/>
      <c r="AX122" s="29"/>
      <c r="BN122" s="12"/>
      <c r="BO122" s="12"/>
      <c r="BP122" s="12"/>
      <c r="BQ122" s="12"/>
      <c r="BR122" s="12"/>
      <c r="BS122" s="12"/>
      <c r="CM122" s="29"/>
    </row>
    <row r="123" spans="3:91" s="6" customFormat="1">
      <c r="C123" s="6">
        <f t="shared" si="35"/>
        <v>44</v>
      </c>
      <c r="D123" s="242" t="str">
        <f t="shared" si="36"/>
        <v/>
      </c>
      <c r="E123" s="518"/>
      <c r="F123" s="29"/>
      <c r="I123" s="6" t="s">
        <v>107</v>
      </c>
      <c r="J123" s="29">
        <v>1</v>
      </c>
      <c r="K123" s="29">
        <v>38.35541608145892</v>
      </c>
      <c r="L123" s="29">
        <v>33.934426229508205</v>
      </c>
      <c r="M123" s="226">
        <v>29.51343637755749</v>
      </c>
      <c r="N123" s="29">
        <v>8.8419797039014298</v>
      </c>
      <c r="O123" s="29">
        <v>2.0464052923213942</v>
      </c>
      <c r="P123" s="6">
        <v>6.0304697020099045</v>
      </c>
      <c r="Q123" s="6">
        <v>0.77346849787554928</v>
      </c>
      <c r="AT123" s="288"/>
      <c r="AU123" s="29"/>
      <c r="AV123" s="29"/>
      <c r="AW123" s="29"/>
      <c r="AX123" s="29"/>
      <c r="BN123" s="12"/>
      <c r="BO123" s="12"/>
      <c r="BP123" s="12"/>
      <c r="BQ123" s="12"/>
      <c r="BR123" s="12"/>
      <c r="BS123" s="12"/>
      <c r="CM123" s="29"/>
    </row>
    <row r="124" spans="3:91" s="6" customFormat="1">
      <c r="C124" s="6">
        <f t="shared" si="35"/>
        <v>45</v>
      </c>
      <c r="D124" s="242" t="str">
        <f t="shared" si="36"/>
        <v/>
      </c>
      <c r="E124" s="518"/>
      <c r="F124" s="29"/>
      <c r="I124" s="6" t="s">
        <v>107</v>
      </c>
      <c r="J124" s="29">
        <v>3</v>
      </c>
      <c r="K124" s="29">
        <v>36.652557882647606</v>
      </c>
      <c r="L124" s="29">
        <v>33.934426229508205</v>
      </c>
      <c r="M124" s="226">
        <v>31.216294576368803</v>
      </c>
      <c r="N124" s="29">
        <v>5.4362633062788035</v>
      </c>
      <c r="O124" s="29">
        <v>1.2581795449624078</v>
      </c>
      <c r="P124" s="6">
        <v>3.7076788523046793</v>
      </c>
      <c r="Q124" s="6">
        <v>0.47554716866270574</v>
      </c>
      <c r="AT124" s="288"/>
      <c r="AU124" s="29"/>
      <c r="AV124" s="29"/>
      <c r="AW124" s="29"/>
      <c r="AX124" s="29"/>
      <c r="BN124" s="12"/>
      <c r="BO124" s="12"/>
      <c r="BP124" s="12"/>
      <c r="BQ124" s="12"/>
      <c r="BR124" s="12"/>
      <c r="BS124" s="12"/>
      <c r="CM124" s="29"/>
    </row>
    <row r="125" spans="3:91" s="6" customFormat="1">
      <c r="C125" s="6">
        <f t="shared" si="35"/>
        <v>46</v>
      </c>
      <c r="D125" s="242" t="str">
        <f t="shared" si="36"/>
        <v/>
      </c>
      <c r="E125" s="518"/>
      <c r="F125" s="29"/>
      <c r="I125" s="6" t="s">
        <v>107</v>
      </c>
      <c r="J125" s="29">
        <v>5</v>
      </c>
      <c r="K125" s="29">
        <v>36.16082632076489</v>
      </c>
      <c r="L125" s="29">
        <v>33.934426229508205</v>
      </c>
      <c r="M125" s="226">
        <v>31.708026138251519</v>
      </c>
      <c r="N125" s="29">
        <v>4.4528001825133714</v>
      </c>
      <c r="O125" s="29">
        <v>1.0305648920596762</v>
      </c>
      <c r="P125" s="6">
        <v>3.0369303582434894</v>
      </c>
      <c r="Q125" s="6">
        <v>0.38951691632914665</v>
      </c>
      <c r="AT125" s="288"/>
      <c r="AU125" s="29"/>
      <c r="AV125" s="29"/>
      <c r="AW125" s="29"/>
      <c r="AX125" s="29"/>
      <c r="BN125" s="12"/>
      <c r="BO125" s="12"/>
      <c r="BP125" s="12"/>
      <c r="BQ125" s="12"/>
      <c r="BR125" s="12"/>
      <c r="BS125" s="12"/>
      <c r="CM125" s="29"/>
    </row>
    <row r="126" spans="3:91" s="6" customFormat="1">
      <c r="C126" s="6">
        <f t="shared" si="35"/>
        <v>47</v>
      </c>
      <c r="D126" s="242" t="str">
        <f t="shared" si="36"/>
        <v/>
      </c>
      <c r="E126" s="518"/>
      <c r="F126" s="29"/>
      <c r="I126" s="6" t="s">
        <v>107</v>
      </c>
      <c r="J126" s="29">
        <v>7</v>
      </c>
      <c r="K126" s="29">
        <v>35.913020774419991</v>
      </c>
      <c r="L126" s="29">
        <v>33.934426229508205</v>
      </c>
      <c r="M126" s="226">
        <v>31.955831684596422</v>
      </c>
      <c r="N126" s="29">
        <v>3.9571890898235687</v>
      </c>
      <c r="O126" s="29">
        <v>0.91585967931573786</v>
      </c>
      <c r="P126" s="6">
        <v>2.6989101660995165</v>
      </c>
      <c r="Q126" s="6">
        <v>0.34616242104297268</v>
      </c>
      <c r="AT126" s="288"/>
      <c r="AU126" s="29"/>
      <c r="AV126" s="29"/>
      <c r="AW126" s="29"/>
      <c r="AX126" s="29"/>
      <c r="BN126" s="12"/>
      <c r="BO126" s="12"/>
      <c r="BP126" s="12"/>
      <c r="BQ126" s="12"/>
      <c r="BR126" s="12"/>
      <c r="BS126" s="12"/>
      <c r="CM126" s="29"/>
    </row>
    <row r="127" spans="3:91" s="6" customFormat="1">
      <c r="C127" s="6">
        <f t="shared" si="35"/>
        <v>48</v>
      </c>
      <c r="D127" s="242" t="str">
        <f t="shared" si="36"/>
        <v/>
      </c>
      <c r="E127" s="518"/>
      <c r="F127" s="29"/>
      <c r="I127" s="6" t="s">
        <v>107</v>
      </c>
      <c r="J127" s="29">
        <v>9</v>
      </c>
      <c r="K127" s="29">
        <v>35.760880669504104</v>
      </c>
      <c r="L127" s="29">
        <v>33.934426229508205</v>
      </c>
      <c r="M127" s="226">
        <v>32.107971789512305</v>
      </c>
      <c r="N127" s="29">
        <v>3.6529088799917986</v>
      </c>
      <c r="O127" s="29">
        <v>0.8454364649903694</v>
      </c>
      <c r="P127" s="6">
        <v>2.4913828195368368</v>
      </c>
      <c r="Q127" s="6">
        <v>0.31954494795286892</v>
      </c>
      <c r="AT127" s="288"/>
      <c r="AU127" s="29"/>
      <c r="AV127" s="29"/>
      <c r="AW127" s="29"/>
      <c r="AX127" s="29"/>
      <c r="BN127" s="12"/>
      <c r="BO127" s="12"/>
      <c r="BP127" s="12"/>
      <c r="BQ127" s="12"/>
      <c r="BR127" s="12"/>
      <c r="BS127" s="12"/>
      <c r="CM127" s="29"/>
    </row>
    <row r="128" spans="3:91" s="6" customFormat="1">
      <c r="C128" s="6">
        <f t="shared" si="35"/>
        <v>49</v>
      </c>
      <c r="D128" s="242" t="str">
        <f t="shared" si="36"/>
        <v/>
      </c>
      <c r="E128" s="518"/>
      <c r="F128" s="29"/>
      <c r="J128" s="29"/>
      <c r="K128" s="29"/>
      <c r="L128" s="29"/>
      <c r="M128" s="226"/>
      <c r="N128" s="29"/>
      <c r="O128" s="29"/>
      <c r="AT128" s="288"/>
      <c r="AU128" s="29"/>
      <c r="AV128" s="29"/>
      <c r="AW128" s="29"/>
      <c r="AX128" s="29"/>
      <c r="BN128" s="12"/>
      <c r="BO128" s="12"/>
      <c r="BP128" s="12"/>
      <c r="BQ128" s="12"/>
      <c r="BR128" s="12"/>
      <c r="BS128" s="12"/>
      <c r="CM128" s="29"/>
    </row>
    <row r="129" spans="3:91" s="6" customFormat="1">
      <c r="C129" s="6">
        <f t="shared" si="35"/>
        <v>50</v>
      </c>
      <c r="D129" s="242" t="str">
        <f t="shared" si="36"/>
        <v/>
      </c>
      <c r="E129" s="518"/>
      <c r="F129" s="29"/>
      <c r="J129" s="29"/>
      <c r="K129" s="29"/>
      <c r="L129" s="29"/>
      <c r="M129" s="226"/>
      <c r="N129" s="29"/>
      <c r="O129" s="29"/>
      <c r="AT129" s="288"/>
      <c r="AU129" s="29"/>
      <c r="AV129" s="29"/>
      <c r="AW129" s="29"/>
      <c r="AX129" s="29"/>
      <c r="BN129" s="12"/>
      <c r="BO129" s="12"/>
      <c r="BP129" s="12"/>
      <c r="BQ129" s="12"/>
      <c r="BR129" s="12"/>
      <c r="BS129" s="12"/>
      <c r="CM129" s="29"/>
    </row>
    <row r="130" spans="3:91" s="6" customFormat="1">
      <c r="D130" s="29">
        <f>COUNT(D81:D129)+1</f>
        <v>7</v>
      </c>
      <c r="E130" s="518"/>
      <c r="F130" s="29"/>
      <c r="J130" s="29"/>
      <c r="K130" s="29"/>
      <c r="L130" s="29"/>
      <c r="M130" s="226"/>
      <c r="N130" s="29"/>
      <c r="O130" s="29"/>
      <c r="AT130" s="288"/>
      <c r="AU130" s="29"/>
      <c r="AV130" s="29"/>
      <c r="AW130" s="29"/>
      <c r="AX130" s="29"/>
      <c r="BN130" s="12"/>
      <c r="BO130" s="12"/>
      <c r="BP130" s="12"/>
      <c r="BQ130" s="12"/>
      <c r="BR130" s="12"/>
      <c r="BS130" s="12"/>
      <c r="CM130" s="29"/>
    </row>
    <row r="131" spans="3:91" s="6" customFormat="1">
      <c r="D131" s="29"/>
      <c r="E131" s="518"/>
      <c r="F131" s="29"/>
      <c r="J131" s="29"/>
      <c r="K131" s="29"/>
      <c r="L131" s="29"/>
      <c r="M131" s="226"/>
      <c r="N131" s="29"/>
      <c r="O131" s="29"/>
      <c r="AT131" s="288"/>
      <c r="AU131" s="29"/>
      <c r="AV131" s="29"/>
      <c r="AW131" s="29"/>
      <c r="AX131" s="29"/>
      <c r="BN131" s="12"/>
      <c r="BO131" s="12"/>
      <c r="BP131" s="12"/>
      <c r="BQ131" s="12"/>
      <c r="BR131" s="12"/>
      <c r="BS131" s="12"/>
      <c r="CM131" s="29"/>
    </row>
    <row r="132" spans="3:91" s="6" customFormat="1">
      <c r="C132" s="6">
        <f>C81</f>
        <v>2</v>
      </c>
      <c r="D132" s="29" t="str">
        <f>IF(NOT(D6=D5),1,"")</f>
        <v/>
      </c>
      <c r="E132" s="518"/>
      <c r="F132" s="29"/>
      <c r="J132" s="29"/>
      <c r="K132" s="29"/>
      <c r="L132" s="29"/>
      <c r="M132" s="226"/>
      <c r="N132" s="29"/>
      <c r="O132" s="29"/>
      <c r="AT132" s="288"/>
      <c r="AU132" s="29"/>
      <c r="AV132" s="29"/>
      <c r="AW132" s="29"/>
      <c r="AX132" s="29"/>
      <c r="BN132" s="12"/>
      <c r="BO132" s="12"/>
      <c r="BP132" s="12"/>
      <c r="BQ132" s="12"/>
      <c r="BR132" s="12"/>
      <c r="BS132" s="12"/>
      <c r="CM132" s="29"/>
    </row>
    <row r="133" spans="3:91" s="6" customFormat="1">
      <c r="C133" s="6">
        <f t="shared" ref="C133:C180" si="37">C82</f>
        <v>3</v>
      </c>
      <c r="D133" s="29" t="str">
        <f t="shared" ref="D133:D180" si="38">IF(NOT(D7=D6),1,"")</f>
        <v/>
      </c>
      <c r="E133" s="518"/>
      <c r="F133" s="29"/>
      <c r="J133" s="29"/>
      <c r="K133" s="29"/>
      <c r="L133" s="29"/>
      <c r="M133" s="226"/>
      <c r="N133" s="29"/>
      <c r="O133" s="29"/>
      <c r="AT133" s="288"/>
      <c r="AU133" s="29"/>
      <c r="AV133" s="29"/>
      <c r="AW133" s="29"/>
      <c r="AX133" s="29"/>
      <c r="BN133" s="12"/>
      <c r="BO133" s="12"/>
      <c r="BP133" s="12"/>
      <c r="BQ133" s="12"/>
      <c r="BR133" s="12"/>
      <c r="BS133" s="12"/>
      <c r="CM133" s="29"/>
    </row>
    <row r="134" spans="3:91" s="6" customFormat="1">
      <c r="C134" s="6">
        <f t="shared" si="37"/>
        <v>4</v>
      </c>
      <c r="D134" s="29" t="str">
        <f t="shared" si="38"/>
        <v/>
      </c>
      <c r="E134" s="518"/>
      <c r="F134" s="29"/>
      <c r="J134" s="29"/>
      <c r="K134" s="29"/>
      <c r="L134" s="29"/>
      <c r="M134" s="226"/>
      <c r="N134" s="29"/>
      <c r="O134" s="29"/>
      <c r="AT134" s="288"/>
      <c r="AU134" s="29"/>
      <c r="AV134" s="29"/>
      <c r="AW134" s="29"/>
      <c r="AX134" s="29"/>
      <c r="BN134" s="12"/>
      <c r="BO134" s="12"/>
      <c r="BP134" s="12"/>
      <c r="BQ134" s="12"/>
      <c r="BR134" s="12"/>
      <c r="BS134" s="12"/>
      <c r="CM134" s="29"/>
    </row>
    <row r="135" spans="3:91" s="6" customFormat="1">
      <c r="C135" s="6">
        <f t="shared" si="37"/>
        <v>5</v>
      </c>
      <c r="D135" s="29" t="str">
        <f t="shared" si="38"/>
        <v/>
      </c>
      <c r="E135" s="518"/>
      <c r="F135" s="29"/>
      <c r="J135" s="29"/>
      <c r="K135" s="29"/>
      <c r="L135" s="29"/>
      <c r="M135" s="226"/>
      <c r="N135" s="29"/>
      <c r="O135" s="29"/>
      <c r="AT135" s="288"/>
      <c r="AU135" s="29"/>
      <c r="AV135" s="29"/>
      <c r="AW135" s="29"/>
      <c r="AX135" s="29"/>
      <c r="BN135" s="12"/>
      <c r="BO135" s="12"/>
      <c r="BP135" s="12"/>
      <c r="BQ135" s="12"/>
      <c r="BR135" s="12"/>
      <c r="BS135" s="12"/>
      <c r="CM135" s="29"/>
    </row>
    <row r="136" spans="3:91" s="6" customFormat="1">
      <c r="C136" s="6">
        <f t="shared" si="37"/>
        <v>6</v>
      </c>
      <c r="D136" s="29" t="str">
        <f t="shared" si="38"/>
        <v/>
      </c>
      <c r="E136" s="518"/>
      <c r="F136" s="29"/>
      <c r="J136" s="29"/>
      <c r="K136" s="29"/>
      <c r="L136" s="29"/>
      <c r="M136" s="226"/>
      <c r="N136" s="29"/>
      <c r="O136" s="29"/>
      <c r="AT136" s="288"/>
      <c r="AU136" s="29"/>
      <c r="AV136" s="29"/>
      <c r="AW136" s="29"/>
      <c r="AX136" s="29"/>
      <c r="BN136" s="12"/>
      <c r="BO136" s="12"/>
      <c r="BP136" s="12"/>
      <c r="BQ136" s="12"/>
      <c r="BR136" s="12"/>
      <c r="BS136" s="12"/>
      <c r="CM136" s="29"/>
    </row>
    <row r="137" spans="3:91" s="6" customFormat="1">
      <c r="C137" s="6">
        <f t="shared" si="37"/>
        <v>7</v>
      </c>
      <c r="D137" s="29" t="str">
        <f t="shared" si="38"/>
        <v/>
      </c>
      <c r="E137" s="518"/>
      <c r="F137" s="29"/>
      <c r="J137" s="29"/>
      <c r="K137" s="29"/>
      <c r="L137" s="29"/>
      <c r="M137" s="226"/>
      <c r="N137" s="29"/>
      <c r="O137" s="29"/>
      <c r="AT137" s="288"/>
      <c r="AU137" s="29"/>
      <c r="AV137" s="29"/>
      <c r="AW137" s="29"/>
      <c r="AX137" s="29"/>
      <c r="BN137" s="12"/>
      <c r="BO137" s="12"/>
      <c r="BP137" s="12"/>
      <c r="BQ137" s="12"/>
      <c r="BR137" s="12"/>
      <c r="BS137" s="12"/>
      <c r="CM137" s="29"/>
    </row>
    <row r="138" spans="3:91" s="6" customFormat="1">
      <c r="C138" s="6">
        <f t="shared" si="37"/>
        <v>8</v>
      </c>
      <c r="D138" s="29">
        <f t="shared" si="38"/>
        <v>1</v>
      </c>
      <c r="E138" s="518"/>
      <c r="F138" s="29"/>
      <c r="J138" s="29"/>
      <c r="K138" s="29"/>
      <c r="L138" s="29"/>
      <c r="M138" s="226"/>
      <c r="N138" s="29"/>
      <c r="O138" s="29"/>
      <c r="AT138" s="288"/>
      <c r="AU138" s="29"/>
      <c r="AV138" s="29"/>
      <c r="AW138" s="29"/>
      <c r="AX138" s="29"/>
      <c r="BN138" s="12"/>
      <c r="BO138" s="12"/>
      <c r="BP138" s="12"/>
      <c r="BQ138" s="12"/>
      <c r="BR138" s="12"/>
      <c r="BS138" s="12"/>
      <c r="CM138" s="29"/>
    </row>
    <row r="139" spans="3:91" s="6" customFormat="1">
      <c r="C139" s="6">
        <f t="shared" si="37"/>
        <v>9</v>
      </c>
      <c r="D139" s="29" t="str">
        <f t="shared" si="38"/>
        <v/>
      </c>
      <c r="E139" s="518"/>
      <c r="F139" s="29"/>
      <c r="J139" s="29"/>
      <c r="K139" s="29"/>
      <c r="L139" s="29"/>
      <c r="M139" s="226"/>
      <c r="N139" s="29"/>
      <c r="O139" s="29"/>
      <c r="AT139" s="288"/>
      <c r="AU139" s="29"/>
      <c r="AV139" s="29"/>
      <c r="AW139" s="29"/>
      <c r="AX139" s="29"/>
      <c r="BN139" s="12"/>
      <c r="BO139" s="12"/>
      <c r="BP139" s="12"/>
      <c r="BQ139" s="12"/>
      <c r="BR139" s="12"/>
      <c r="BS139" s="12"/>
      <c r="CM139" s="29"/>
    </row>
    <row r="140" spans="3:91" s="6" customFormat="1">
      <c r="C140" s="6">
        <f t="shared" si="37"/>
        <v>10</v>
      </c>
      <c r="D140" s="29" t="str">
        <f t="shared" si="38"/>
        <v/>
      </c>
      <c r="E140" s="518"/>
      <c r="F140" s="29"/>
      <c r="J140" s="29"/>
      <c r="K140" s="29"/>
      <c r="L140" s="29"/>
      <c r="M140" s="226"/>
      <c r="N140" s="29"/>
      <c r="O140" s="29"/>
      <c r="AT140" s="288"/>
      <c r="AU140" s="29"/>
      <c r="AV140" s="29"/>
      <c r="AW140" s="29"/>
      <c r="AX140" s="29"/>
      <c r="BN140" s="12"/>
      <c r="BO140" s="12"/>
      <c r="BP140" s="12"/>
      <c r="BQ140" s="12"/>
      <c r="BR140" s="12"/>
      <c r="BS140" s="12"/>
      <c r="CM140" s="29"/>
    </row>
    <row r="141" spans="3:91" s="6" customFormat="1">
      <c r="C141" s="6">
        <f t="shared" si="37"/>
        <v>11</v>
      </c>
      <c r="D141" s="29" t="str">
        <f t="shared" si="38"/>
        <v/>
      </c>
      <c r="E141" s="518"/>
      <c r="F141" s="29"/>
      <c r="J141" s="29"/>
      <c r="K141" s="29"/>
      <c r="L141" s="29"/>
      <c r="M141" s="226"/>
      <c r="N141" s="29"/>
      <c r="O141" s="29"/>
      <c r="AT141" s="288"/>
      <c r="AU141" s="29"/>
      <c r="AV141" s="29"/>
      <c r="AW141" s="29"/>
      <c r="AX141" s="29"/>
      <c r="BN141" s="12"/>
      <c r="BO141" s="12"/>
      <c r="BP141" s="12"/>
      <c r="BQ141" s="12"/>
      <c r="BR141" s="12"/>
      <c r="BS141" s="12"/>
      <c r="CM141" s="29"/>
    </row>
    <row r="142" spans="3:91" s="6" customFormat="1">
      <c r="C142" s="6">
        <f t="shared" si="37"/>
        <v>12</v>
      </c>
      <c r="D142" s="29" t="str">
        <f t="shared" si="38"/>
        <v/>
      </c>
      <c r="E142" s="518"/>
      <c r="F142" s="29"/>
      <c r="J142" s="29"/>
      <c r="K142" s="29"/>
      <c r="L142" s="29"/>
      <c r="M142" s="226"/>
      <c r="N142" s="29"/>
      <c r="O142" s="29"/>
      <c r="AT142" s="288"/>
      <c r="AU142" s="29"/>
      <c r="AV142" s="29"/>
      <c r="AW142" s="29"/>
      <c r="AX142" s="29"/>
      <c r="BN142" s="12"/>
      <c r="BO142" s="12"/>
      <c r="BP142" s="12"/>
      <c r="BQ142" s="12"/>
      <c r="BR142" s="12"/>
      <c r="BS142" s="12"/>
      <c r="CM142" s="29"/>
    </row>
    <row r="143" spans="3:91" s="6" customFormat="1">
      <c r="C143" s="6">
        <f t="shared" si="37"/>
        <v>13</v>
      </c>
      <c r="D143" s="29" t="str">
        <f t="shared" si="38"/>
        <v/>
      </c>
      <c r="E143" s="518"/>
      <c r="F143" s="29"/>
      <c r="J143" s="29"/>
      <c r="K143" s="29"/>
      <c r="L143" s="29"/>
      <c r="M143" s="226"/>
      <c r="N143" s="29"/>
      <c r="O143" s="29"/>
      <c r="AT143" s="288"/>
      <c r="AU143" s="29"/>
      <c r="AV143" s="29"/>
      <c r="AW143" s="29"/>
      <c r="AX143" s="29"/>
      <c r="BN143" s="12"/>
      <c r="BO143" s="12"/>
      <c r="BP143" s="12"/>
      <c r="BQ143" s="12"/>
      <c r="BR143" s="12"/>
      <c r="BS143" s="12"/>
      <c r="CM143" s="29"/>
    </row>
    <row r="144" spans="3:91" s="6" customFormat="1">
      <c r="C144" s="6">
        <f t="shared" si="37"/>
        <v>14</v>
      </c>
      <c r="D144" s="29" t="str">
        <f t="shared" si="38"/>
        <v/>
      </c>
      <c r="E144" s="518"/>
      <c r="F144" s="29"/>
      <c r="J144" s="29"/>
      <c r="K144" s="29"/>
      <c r="L144" s="29"/>
      <c r="M144" s="226"/>
      <c r="N144" s="29"/>
      <c r="O144" s="29"/>
      <c r="AT144" s="288"/>
      <c r="AU144" s="29"/>
      <c r="AV144" s="29"/>
      <c r="AW144" s="29"/>
      <c r="AX144" s="29"/>
      <c r="BN144" s="12"/>
      <c r="BO144" s="12"/>
      <c r="BP144" s="12"/>
      <c r="BQ144" s="12"/>
      <c r="BR144" s="12"/>
      <c r="BS144" s="12"/>
      <c r="CM144" s="29"/>
    </row>
    <row r="145" spans="3:91" s="6" customFormat="1">
      <c r="C145" s="6">
        <f t="shared" si="37"/>
        <v>15</v>
      </c>
      <c r="D145" s="29">
        <f t="shared" si="38"/>
        <v>1</v>
      </c>
      <c r="E145" s="518"/>
      <c r="F145" s="29"/>
      <c r="J145" s="29"/>
      <c r="K145" s="29"/>
      <c r="L145" s="29"/>
      <c r="M145" s="226"/>
      <c r="N145" s="29"/>
      <c r="O145" s="29"/>
      <c r="AT145" s="288"/>
      <c r="AU145" s="29"/>
      <c r="AV145" s="29"/>
      <c r="AW145" s="29"/>
      <c r="AX145" s="29"/>
      <c r="BN145" s="12"/>
      <c r="BO145" s="12"/>
      <c r="BP145" s="12"/>
      <c r="BQ145" s="12"/>
      <c r="BR145" s="12"/>
      <c r="BS145" s="12"/>
      <c r="CM145" s="29"/>
    </row>
    <row r="146" spans="3:91" s="6" customFormat="1">
      <c r="C146" s="6">
        <f t="shared" si="37"/>
        <v>16</v>
      </c>
      <c r="D146" s="29" t="str">
        <f t="shared" si="38"/>
        <v/>
      </c>
      <c r="E146" s="518"/>
      <c r="F146" s="29"/>
      <c r="J146" s="29"/>
      <c r="K146" s="29"/>
      <c r="L146" s="29"/>
      <c r="M146" s="226"/>
      <c r="N146" s="29"/>
      <c r="O146" s="29"/>
      <c r="AT146" s="288"/>
      <c r="AU146" s="29"/>
      <c r="AV146" s="29"/>
      <c r="AW146" s="29"/>
      <c r="AX146" s="29"/>
      <c r="BN146" s="12"/>
      <c r="BO146" s="12"/>
      <c r="BP146" s="12"/>
      <c r="BQ146" s="12"/>
      <c r="BR146" s="12"/>
      <c r="BS146" s="12"/>
      <c r="CM146" s="29"/>
    </row>
    <row r="147" spans="3:91" s="6" customFormat="1">
      <c r="C147" s="6">
        <f t="shared" si="37"/>
        <v>17</v>
      </c>
      <c r="D147" s="29" t="str">
        <f t="shared" si="38"/>
        <v/>
      </c>
      <c r="E147" s="518"/>
      <c r="F147" s="29"/>
      <c r="J147" s="29"/>
      <c r="K147" s="29"/>
      <c r="L147" s="29"/>
      <c r="M147" s="226"/>
      <c r="N147" s="29"/>
      <c r="O147" s="29"/>
      <c r="AT147" s="288"/>
      <c r="AU147" s="29"/>
      <c r="AV147" s="29"/>
      <c r="AW147" s="29"/>
      <c r="AX147" s="29"/>
      <c r="BN147" s="12"/>
      <c r="BO147" s="12"/>
      <c r="BP147" s="12"/>
      <c r="BQ147" s="12"/>
      <c r="BR147" s="12"/>
      <c r="BS147" s="12"/>
      <c r="CM147" s="29"/>
    </row>
    <row r="148" spans="3:91" s="6" customFormat="1">
      <c r="C148" s="6">
        <f t="shared" si="37"/>
        <v>18</v>
      </c>
      <c r="D148" s="29" t="str">
        <f t="shared" si="38"/>
        <v/>
      </c>
      <c r="E148" s="518"/>
      <c r="F148" s="29"/>
      <c r="J148" s="29"/>
      <c r="K148" s="29"/>
      <c r="L148" s="29"/>
      <c r="M148" s="226"/>
      <c r="N148" s="29"/>
      <c r="O148" s="29"/>
      <c r="AT148" s="288"/>
      <c r="AU148" s="29"/>
      <c r="AV148" s="29"/>
      <c r="AW148" s="29"/>
      <c r="AX148" s="29"/>
      <c r="BN148" s="12"/>
      <c r="BO148" s="12"/>
      <c r="BP148" s="12"/>
      <c r="BQ148" s="12"/>
      <c r="BR148" s="12"/>
      <c r="BS148" s="12"/>
      <c r="CM148" s="29"/>
    </row>
    <row r="149" spans="3:91" s="6" customFormat="1">
      <c r="C149" s="6">
        <f t="shared" si="37"/>
        <v>19</v>
      </c>
      <c r="D149" s="29" t="str">
        <f t="shared" si="38"/>
        <v/>
      </c>
      <c r="E149" s="518"/>
      <c r="F149" s="29"/>
      <c r="J149" s="29"/>
      <c r="K149" s="29"/>
      <c r="L149" s="29"/>
      <c r="M149" s="226"/>
      <c r="N149" s="29"/>
      <c r="O149" s="29"/>
      <c r="AT149" s="288"/>
      <c r="AU149" s="29"/>
      <c r="AV149" s="29"/>
      <c r="AW149" s="29"/>
      <c r="AX149" s="29"/>
      <c r="BN149" s="12"/>
      <c r="BO149" s="12"/>
      <c r="BP149" s="12"/>
      <c r="BQ149" s="12"/>
      <c r="BR149" s="12"/>
      <c r="BS149" s="12"/>
      <c r="CM149" s="29"/>
    </row>
    <row r="150" spans="3:91" s="6" customFormat="1">
      <c r="C150" s="6">
        <f t="shared" si="37"/>
        <v>20</v>
      </c>
      <c r="D150" s="29" t="str">
        <f t="shared" si="38"/>
        <v/>
      </c>
      <c r="E150" s="518"/>
      <c r="F150" s="29"/>
      <c r="J150" s="29"/>
      <c r="K150" s="29"/>
      <c r="L150" s="29"/>
      <c r="M150" s="226"/>
      <c r="N150" s="29"/>
      <c r="O150" s="29"/>
      <c r="AT150" s="288"/>
      <c r="AU150" s="29"/>
      <c r="AV150" s="29"/>
      <c r="AW150" s="29"/>
      <c r="AX150" s="29"/>
      <c r="BN150" s="12"/>
      <c r="BO150" s="12"/>
      <c r="BP150" s="12"/>
      <c r="BQ150" s="12"/>
      <c r="BR150" s="12"/>
      <c r="BS150" s="12"/>
      <c r="CM150" s="29"/>
    </row>
    <row r="151" spans="3:91" s="6" customFormat="1">
      <c r="C151" s="6">
        <f t="shared" si="37"/>
        <v>21</v>
      </c>
      <c r="D151" s="29" t="str">
        <f t="shared" si="38"/>
        <v/>
      </c>
      <c r="E151" s="518"/>
      <c r="F151" s="29"/>
      <c r="J151" s="29"/>
      <c r="K151" s="29"/>
      <c r="L151" s="29"/>
      <c r="M151" s="226"/>
      <c r="N151" s="29"/>
      <c r="O151" s="29"/>
      <c r="AT151" s="288"/>
      <c r="AU151" s="29"/>
      <c r="AV151" s="29"/>
      <c r="AW151" s="29"/>
      <c r="AX151" s="29"/>
      <c r="BN151" s="12"/>
      <c r="BO151" s="12"/>
      <c r="BP151" s="12"/>
      <c r="BQ151" s="12"/>
      <c r="BR151" s="12"/>
      <c r="BS151" s="12"/>
      <c r="CM151" s="29"/>
    </row>
    <row r="152" spans="3:91" s="6" customFormat="1">
      <c r="C152" s="6">
        <f t="shared" si="37"/>
        <v>22</v>
      </c>
      <c r="D152" s="29">
        <f t="shared" si="38"/>
        <v>1</v>
      </c>
      <c r="E152" s="518"/>
      <c r="F152" s="29"/>
      <c r="J152" s="29"/>
      <c r="K152" s="29"/>
      <c r="L152" s="29"/>
      <c r="M152" s="226"/>
      <c r="N152" s="29"/>
      <c r="O152" s="29"/>
      <c r="AT152" s="288"/>
      <c r="AU152" s="29"/>
      <c r="AV152" s="29"/>
      <c r="AW152" s="29"/>
      <c r="AX152" s="29"/>
      <c r="BN152" s="12"/>
      <c r="BO152" s="12"/>
      <c r="BP152" s="12"/>
      <c r="BQ152" s="12"/>
      <c r="BR152" s="12"/>
      <c r="BS152" s="12"/>
      <c r="CM152" s="29"/>
    </row>
    <row r="153" spans="3:91" s="6" customFormat="1">
      <c r="C153" s="6">
        <f t="shared" si="37"/>
        <v>23</v>
      </c>
      <c r="D153" s="29" t="str">
        <f t="shared" si="38"/>
        <v/>
      </c>
      <c r="E153" s="518"/>
      <c r="F153" s="29"/>
      <c r="J153" s="29"/>
      <c r="K153" s="29"/>
      <c r="L153" s="29"/>
      <c r="M153" s="226"/>
      <c r="N153" s="29"/>
      <c r="O153" s="29"/>
      <c r="AT153" s="288"/>
      <c r="AU153" s="29"/>
      <c r="AV153" s="29"/>
      <c r="AW153" s="29"/>
      <c r="AX153" s="29"/>
      <c r="BN153" s="12"/>
      <c r="BO153" s="12"/>
      <c r="BP153" s="12"/>
      <c r="BQ153" s="12"/>
      <c r="BR153" s="12"/>
      <c r="BS153" s="12"/>
      <c r="CM153" s="29"/>
    </row>
    <row r="154" spans="3:91" s="6" customFormat="1">
      <c r="C154" s="6">
        <f t="shared" si="37"/>
        <v>24</v>
      </c>
      <c r="D154" s="29" t="str">
        <f t="shared" si="38"/>
        <v/>
      </c>
      <c r="E154" s="518"/>
      <c r="F154" s="29"/>
      <c r="J154" s="29"/>
      <c r="K154" s="29"/>
      <c r="L154" s="29"/>
      <c r="M154" s="226"/>
      <c r="N154" s="29"/>
      <c r="O154" s="29"/>
      <c r="AT154" s="288"/>
      <c r="AU154" s="29"/>
      <c r="AV154" s="29"/>
      <c r="AW154" s="29"/>
      <c r="AX154" s="29"/>
      <c r="BN154" s="12"/>
      <c r="BO154" s="12"/>
      <c r="BP154" s="12"/>
      <c r="BQ154" s="12"/>
      <c r="BR154" s="12"/>
      <c r="BS154" s="12"/>
      <c r="CM154" s="29"/>
    </row>
    <row r="155" spans="3:91" s="6" customFormat="1">
      <c r="C155" s="6">
        <f t="shared" si="37"/>
        <v>25</v>
      </c>
      <c r="D155" s="29" t="str">
        <f t="shared" si="38"/>
        <v/>
      </c>
      <c r="E155" s="518"/>
      <c r="F155" s="29"/>
      <c r="J155" s="29"/>
      <c r="K155" s="29"/>
      <c r="L155" s="29"/>
      <c r="M155" s="226"/>
      <c r="N155" s="29"/>
      <c r="O155" s="29"/>
      <c r="AT155" s="288"/>
      <c r="AU155" s="29"/>
      <c r="AV155" s="29"/>
      <c r="AW155" s="29"/>
      <c r="AX155" s="29"/>
      <c r="BN155" s="12"/>
      <c r="BO155" s="12"/>
      <c r="BP155" s="12"/>
      <c r="BQ155" s="12"/>
      <c r="BR155" s="12"/>
      <c r="BS155" s="12"/>
      <c r="CM155" s="29"/>
    </row>
    <row r="156" spans="3:91" s="6" customFormat="1">
      <c r="C156" s="6">
        <f t="shared" si="37"/>
        <v>26</v>
      </c>
      <c r="D156" s="29" t="str">
        <f t="shared" si="38"/>
        <v/>
      </c>
      <c r="E156" s="518"/>
      <c r="F156" s="29"/>
      <c r="J156" s="29"/>
      <c r="K156" s="29"/>
      <c r="L156" s="29"/>
      <c r="M156" s="226"/>
      <c r="N156" s="29"/>
      <c r="O156" s="29"/>
      <c r="AT156" s="288"/>
      <c r="AU156" s="29"/>
      <c r="AV156" s="29"/>
      <c r="AW156" s="29"/>
      <c r="AX156" s="29"/>
      <c r="BN156" s="12"/>
      <c r="BO156" s="12"/>
      <c r="BP156" s="12"/>
      <c r="BQ156" s="12"/>
      <c r="BR156" s="12"/>
      <c r="BS156" s="12"/>
      <c r="CM156" s="29"/>
    </row>
    <row r="157" spans="3:91" s="6" customFormat="1">
      <c r="C157" s="6">
        <f t="shared" si="37"/>
        <v>27</v>
      </c>
      <c r="D157" s="29" t="str">
        <f t="shared" si="38"/>
        <v/>
      </c>
      <c r="E157" s="518"/>
      <c r="F157" s="29"/>
      <c r="J157" s="29"/>
      <c r="K157" s="29"/>
      <c r="L157" s="29"/>
      <c r="M157" s="226"/>
      <c r="N157" s="29"/>
      <c r="O157" s="29"/>
      <c r="AT157" s="288"/>
      <c r="AU157" s="29"/>
      <c r="AV157" s="29"/>
      <c r="AW157" s="29"/>
      <c r="AX157" s="29"/>
      <c r="BN157" s="12"/>
      <c r="BO157" s="12"/>
      <c r="BP157" s="12"/>
      <c r="BQ157" s="12"/>
      <c r="BR157" s="12"/>
      <c r="BS157" s="12"/>
      <c r="CM157" s="29"/>
    </row>
    <row r="158" spans="3:91" s="6" customFormat="1">
      <c r="C158" s="6">
        <f t="shared" si="37"/>
        <v>28</v>
      </c>
      <c r="D158" s="29" t="str">
        <f t="shared" si="38"/>
        <v/>
      </c>
      <c r="E158" s="518"/>
      <c r="F158" s="29"/>
      <c r="J158" s="29"/>
      <c r="K158" s="29"/>
      <c r="L158" s="29"/>
      <c r="M158" s="226"/>
      <c r="N158" s="29"/>
      <c r="O158" s="29"/>
      <c r="AT158" s="288"/>
      <c r="AU158" s="29"/>
      <c r="AV158" s="29"/>
      <c r="AW158" s="29"/>
      <c r="AX158" s="29"/>
      <c r="BN158" s="12"/>
      <c r="BO158" s="12"/>
      <c r="BP158" s="12"/>
      <c r="BQ158" s="12"/>
      <c r="BR158" s="12"/>
      <c r="BS158" s="12"/>
      <c r="CM158" s="29"/>
    </row>
    <row r="159" spans="3:91" s="6" customFormat="1">
      <c r="C159" s="6">
        <f t="shared" si="37"/>
        <v>29</v>
      </c>
      <c r="D159" s="29">
        <f t="shared" si="38"/>
        <v>1</v>
      </c>
      <c r="E159" s="518"/>
      <c r="F159" s="29"/>
      <c r="J159" s="29"/>
      <c r="K159" s="29"/>
      <c r="L159" s="29"/>
      <c r="M159" s="226"/>
      <c r="N159" s="29"/>
      <c r="O159" s="29"/>
      <c r="AT159" s="288"/>
      <c r="AU159" s="29"/>
      <c r="AV159" s="29"/>
      <c r="AW159" s="29"/>
      <c r="AX159" s="29"/>
      <c r="BN159" s="12"/>
      <c r="BO159" s="12"/>
      <c r="BP159" s="12"/>
      <c r="BQ159" s="12"/>
      <c r="BR159" s="12"/>
      <c r="BS159" s="12"/>
      <c r="CM159" s="29"/>
    </row>
    <row r="160" spans="3:91" s="6" customFormat="1">
      <c r="C160" s="6">
        <f t="shared" si="37"/>
        <v>30</v>
      </c>
      <c r="D160" s="29" t="str">
        <f t="shared" si="38"/>
        <v/>
      </c>
      <c r="E160" s="518"/>
      <c r="F160" s="29"/>
      <c r="J160" s="29"/>
      <c r="K160" s="29"/>
      <c r="L160" s="29"/>
      <c r="M160" s="226"/>
      <c r="N160" s="29"/>
      <c r="O160" s="29"/>
      <c r="AT160" s="288"/>
      <c r="AU160" s="29"/>
      <c r="AV160" s="29"/>
      <c r="AW160" s="29"/>
      <c r="AX160" s="29"/>
      <c r="BN160" s="12"/>
      <c r="BO160" s="12"/>
      <c r="BP160" s="12"/>
      <c r="BQ160" s="12"/>
      <c r="BR160" s="12"/>
      <c r="BS160" s="12"/>
      <c r="CM160" s="29"/>
    </row>
    <row r="161" spans="3:91" s="6" customFormat="1">
      <c r="C161" s="6">
        <f t="shared" si="37"/>
        <v>31</v>
      </c>
      <c r="D161" s="29" t="str">
        <f t="shared" si="38"/>
        <v/>
      </c>
      <c r="E161" s="518"/>
      <c r="F161" s="29"/>
      <c r="J161" s="29"/>
      <c r="K161" s="29"/>
      <c r="L161" s="29"/>
      <c r="M161" s="226"/>
      <c r="N161" s="29"/>
      <c r="O161" s="29"/>
      <c r="AT161" s="288"/>
      <c r="AU161" s="29"/>
      <c r="AV161" s="29"/>
      <c r="AW161" s="29"/>
      <c r="AX161" s="29"/>
      <c r="BN161" s="12"/>
      <c r="BO161" s="12"/>
      <c r="BP161" s="12"/>
      <c r="BQ161" s="12"/>
      <c r="BR161" s="12"/>
      <c r="BS161" s="12"/>
      <c r="CM161" s="29"/>
    </row>
    <row r="162" spans="3:91" s="6" customFormat="1">
      <c r="C162" s="6">
        <f t="shared" si="37"/>
        <v>32</v>
      </c>
      <c r="D162" s="29" t="str">
        <f t="shared" si="38"/>
        <v/>
      </c>
      <c r="E162" s="518"/>
      <c r="F162" s="29"/>
      <c r="J162" s="29"/>
      <c r="K162" s="29"/>
      <c r="L162" s="29"/>
      <c r="M162" s="226"/>
      <c r="N162" s="29"/>
      <c r="O162" s="29"/>
      <c r="AT162" s="288"/>
      <c r="AU162" s="29"/>
      <c r="AV162" s="29"/>
      <c r="AW162" s="29"/>
      <c r="AX162" s="29"/>
      <c r="BN162" s="12"/>
      <c r="BO162" s="12"/>
      <c r="BP162" s="12"/>
      <c r="BQ162" s="12"/>
      <c r="BR162" s="12"/>
      <c r="BS162" s="12"/>
      <c r="CM162" s="29"/>
    </row>
    <row r="163" spans="3:91" s="6" customFormat="1">
      <c r="C163" s="6">
        <f t="shared" si="37"/>
        <v>33</v>
      </c>
      <c r="D163" s="29" t="str">
        <f t="shared" si="38"/>
        <v/>
      </c>
      <c r="E163" s="518"/>
      <c r="F163" s="29"/>
      <c r="J163" s="29"/>
      <c r="K163" s="29"/>
      <c r="L163" s="29"/>
      <c r="M163" s="226"/>
      <c r="N163" s="29"/>
      <c r="O163" s="29"/>
      <c r="AT163" s="288"/>
      <c r="AU163" s="29"/>
      <c r="AV163" s="29"/>
      <c r="AW163" s="29"/>
      <c r="AX163" s="29"/>
      <c r="BN163" s="12"/>
      <c r="BO163" s="12"/>
      <c r="BP163" s="12"/>
      <c r="BQ163" s="12"/>
      <c r="BR163" s="12"/>
      <c r="BS163" s="12"/>
      <c r="CM163" s="29"/>
    </row>
    <row r="164" spans="3:91" s="6" customFormat="1">
      <c r="C164" s="6">
        <f t="shared" si="37"/>
        <v>34</v>
      </c>
      <c r="D164" s="29" t="str">
        <f t="shared" si="38"/>
        <v/>
      </c>
      <c r="E164" s="518"/>
      <c r="F164" s="29"/>
      <c r="J164" s="29"/>
      <c r="K164" s="29"/>
      <c r="L164" s="29"/>
      <c r="M164" s="226"/>
      <c r="N164" s="29"/>
      <c r="O164" s="29"/>
      <c r="AT164" s="288"/>
      <c r="AU164" s="29"/>
      <c r="AV164" s="29"/>
      <c r="AW164" s="29"/>
      <c r="AX164" s="29"/>
      <c r="BN164" s="12"/>
      <c r="BO164" s="12"/>
      <c r="BP164" s="12"/>
      <c r="BQ164" s="12"/>
      <c r="BR164" s="12"/>
      <c r="BS164" s="12"/>
      <c r="CM164" s="29"/>
    </row>
    <row r="165" spans="3:91" s="6" customFormat="1">
      <c r="C165" s="6">
        <f t="shared" si="37"/>
        <v>35</v>
      </c>
      <c r="D165" s="29" t="str">
        <f t="shared" si="38"/>
        <v/>
      </c>
      <c r="E165" s="518"/>
      <c r="F165" s="29"/>
      <c r="J165" s="29"/>
      <c r="K165" s="29"/>
      <c r="L165" s="29"/>
      <c r="M165" s="226"/>
      <c r="N165" s="29"/>
      <c r="O165" s="29"/>
      <c r="AT165" s="288"/>
      <c r="AU165" s="29"/>
      <c r="AV165" s="29"/>
      <c r="AW165" s="29"/>
      <c r="AX165" s="29"/>
      <c r="BN165" s="12"/>
      <c r="BO165" s="12"/>
      <c r="BP165" s="12"/>
      <c r="BQ165" s="12"/>
      <c r="BR165" s="12"/>
      <c r="BS165" s="12"/>
      <c r="CM165" s="29"/>
    </row>
    <row r="166" spans="3:91" s="6" customFormat="1">
      <c r="C166" s="6">
        <f t="shared" si="37"/>
        <v>36</v>
      </c>
      <c r="D166" s="29">
        <f t="shared" si="38"/>
        <v>1</v>
      </c>
      <c r="E166" s="518"/>
      <c r="F166" s="29"/>
      <c r="J166" s="29"/>
      <c r="K166" s="29"/>
      <c r="L166" s="29"/>
      <c r="M166" s="226"/>
      <c r="N166" s="29"/>
      <c r="O166" s="29"/>
      <c r="AT166" s="288"/>
      <c r="AU166" s="29"/>
      <c r="AV166" s="29"/>
      <c r="AW166" s="29"/>
      <c r="AX166" s="29"/>
      <c r="BN166" s="12"/>
      <c r="BO166" s="12"/>
      <c r="BP166" s="12"/>
      <c r="BQ166" s="12"/>
      <c r="BR166" s="12"/>
      <c r="BS166" s="12"/>
      <c r="CM166" s="29"/>
    </row>
    <row r="167" spans="3:91" s="6" customFormat="1">
      <c r="C167" s="6">
        <f t="shared" si="37"/>
        <v>37</v>
      </c>
      <c r="D167" s="29" t="str">
        <f t="shared" si="38"/>
        <v/>
      </c>
      <c r="E167" s="518"/>
      <c r="F167" s="29"/>
      <c r="J167" s="29"/>
      <c r="K167" s="29"/>
      <c r="L167" s="29"/>
      <c r="M167" s="226"/>
      <c r="N167" s="29"/>
      <c r="O167" s="29"/>
      <c r="AT167" s="288"/>
      <c r="AU167" s="29"/>
      <c r="AV167" s="29"/>
      <c r="AW167" s="29"/>
      <c r="AX167" s="29"/>
      <c r="BN167" s="12"/>
      <c r="BO167" s="12"/>
      <c r="BP167" s="12"/>
      <c r="BQ167" s="12"/>
      <c r="BR167" s="12"/>
      <c r="BS167" s="12"/>
      <c r="CM167" s="29"/>
    </row>
    <row r="168" spans="3:91" s="6" customFormat="1">
      <c r="C168" s="6">
        <f t="shared" si="37"/>
        <v>38</v>
      </c>
      <c r="D168" s="29" t="str">
        <f t="shared" si="38"/>
        <v/>
      </c>
      <c r="E168" s="518"/>
      <c r="F168" s="29"/>
      <c r="J168" s="29"/>
      <c r="K168" s="29"/>
      <c r="L168" s="29"/>
      <c r="M168" s="226"/>
      <c r="N168" s="29"/>
      <c r="O168" s="29"/>
      <c r="AT168" s="288"/>
      <c r="AU168" s="29"/>
      <c r="AV168" s="29"/>
      <c r="AW168" s="29"/>
      <c r="AX168" s="29"/>
      <c r="BN168" s="12"/>
      <c r="BO168" s="12"/>
      <c r="BP168" s="12"/>
      <c r="BQ168" s="12"/>
      <c r="BR168" s="12"/>
      <c r="BS168" s="12"/>
      <c r="CM168" s="29"/>
    </row>
    <row r="169" spans="3:91" s="6" customFormat="1">
      <c r="C169" s="6">
        <f t="shared" si="37"/>
        <v>39</v>
      </c>
      <c r="D169" s="29" t="str">
        <f t="shared" si="38"/>
        <v/>
      </c>
      <c r="E169" s="518"/>
      <c r="F169" s="29"/>
      <c r="J169" s="29"/>
      <c r="K169" s="29"/>
      <c r="L169" s="29"/>
      <c r="M169" s="226"/>
      <c r="N169" s="29"/>
      <c r="O169" s="29"/>
      <c r="AT169" s="288"/>
      <c r="AU169" s="29"/>
      <c r="AV169" s="29"/>
      <c r="AW169" s="29"/>
      <c r="AX169" s="29"/>
      <c r="BN169" s="12"/>
      <c r="BO169" s="12"/>
      <c r="BP169" s="12"/>
      <c r="BQ169" s="12"/>
      <c r="BR169" s="12"/>
      <c r="BS169" s="12"/>
      <c r="CM169" s="29"/>
    </row>
    <row r="170" spans="3:91" s="6" customFormat="1">
      <c r="C170" s="6">
        <f t="shared" si="37"/>
        <v>40</v>
      </c>
      <c r="D170" s="29" t="str">
        <f t="shared" si="38"/>
        <v/>
      </c>
      <c r="E170" s="518"/>
      <c r="F170" s="29"/>
      <c r="J170" s="29"/>
      <c r="K170" s="29"/>
      <c r="L170" s="29"/>
      <c r="M170" s="226"/>
      <c r="N170" s="29"/>
      <c r="O170" s="29"/>
      <c r="AT170" s="288"/>
      <c r="AU170" s="29"/>
      <c r="AV170" s="29"/>
      <c r="AW170" s="29"/>
      <c r="AX170" s="29"/>
      <c r="BN170" s="12"/>
      <c r="BO170" s="12"/>
      <c r="BP170" s="12"/>
      <c r="BQ170" s="12"/>
      <c r="BR170" s="12"/>
      <c r="BS170" s="12"/>
      <c r="CM170" s="29"/>
    </row>
    <row r="171" spans="3:91" s="6" customFormat="1">
      <c r="C171" s="6">
        <f t="shared" si="37"/>
        <v>41</v>
      </c>
      <c r="D171" s="29" t="str">
        <f t="shared" si="38"/>
        <v/>
      </c>
      <c r="E171" s="518"/>
      <c r="F171" s="29"/>
      <c r="J171" s="29"/>
      <c r="K171" s="29"/>
      <c r="L171" s="29"/>
      <c r="M171" s="226"/>
      <c r="N171" s="29"/>
      <c r="O171" s="29"/>
      <c r="AT171" s="288"/>
      <c r="AU171" s="29"/>
      <c r="AV171" s="29"/>
      <c r="AW171" s="29"/>
      <c r="AX171" s="29"/>
      <c r="BN171" s="12"/>
      <c r="BO171" s="12"/>
      <c r="BP171" s="12"/>
      <c r="BQ171" s="12"/>
      <c r="BR171" s="12"/>
      <c r="BS171" s="12"/>
      <c r="CM171" s="29"/>
    </row>
    <row r="172" spans="3:91" s="6" customFormat="1">
      <c r="C172" s="6">
        <f t="shared" si="37"/>
        <v>42</v>
      </c>
      <c r="D172" s="29" t="str">
        <f t="shared" si="38"/>
        <v/>
      </c>
      <c r="E172" s="518"/>
      <c r="F172" s="29"/>
      <c r="J172" s="29"/>
      <c r="K172" s="29"/>
      <c r="L172" s="29"/>
      <c r="M172" s="226"/>
      <c r="N172" s="29"/>
      <c r="O172" s="29"/>
      <c r="AT172" s="288"/>
      <c r="AU172" s="29"/>
      <c r="AV172" s="29"/>
      <c r="AW172" s="29"/>
      <c r="AX172" s="29"/>
      <c r="BN172" s="12"/>
      <c r="BO172" s="12"/>
      <c r="BP172" s="12"/>
      <c r="BQ172" s="12"/>
      <c r="BR172" s="12"/>
      <c r="BS172" s="12"/>
      <c r="CM172" s="29"/>
    </row>
    <row r="173" spans="3:91">
      <c r="C173" s="6">
        <f t="shared" si="37"/>
        <v>43</v>
      </c>
      <c r="D173" s="29">
        <f t="shared" si="38"/>
        <v>1</v>
      </c>
      <c r="I173" s="6"/>
      <c r="J173" s="29"/>
      <c r="K173" s="29"/>
      <c r="L173" s="29"/>
      <c r="N173" s="29"/>
      <c r="O173" s="29"/>
      <c r="P173" s="6"/>
      <c r="Q173" s="6"/>
      <c r="R173" s="6"/>
      <c r="AP173" s="6"/>
      <c r="AQ173" s="6"/>
      <c r="AR173" s="6"/>
      <c r="AS173" s="6"/>
      <c r="AU173" s="29"/>
      <c r="AV173" s="29"/>
      <c r="AW173" s="29"/>
      <c r="AX173" s="29"/>
      <c r="AY173" s="6"/>
      <c r="AZ173" s="6"/>
      <c r="BA173" s="6"/>
      <c r="BB173" s="6"/>
      <c r="BC173" s="6"/>
      <c r="BD173" s="6"/>
      <c r="BE173" s="6"/>
      <c r="BF173" s="6"/>
      <c r="BU173" s="6"/>
    </row>
    <row r="174" spans="3:91">
      <c r="C174" s="6">
        <f t="shared" si="37"/>
        <v>44</v>
      </c>
      <c r="D174" s="29" t="str">
        <f t="shared" si="38"/>
        <v/>
      </c>
      <c r="I174" s="6"/>
      <c r="J174" s="29"/>
      <c r="K174" s="29"/>
      <c r="L174" s="29"/>
      <c r="N174" s="29"/>
      <c r="O174" s="29"/>
      <c r="P174" s="6"/>
      <c r="Q174" s="6"/>
      <c r="R174" s="6"/>
    </row>
    <row r="175" spans="3:91">
      <c r="C175" s="6">
        <f t="shared" si="37"/>
        <v>45</v>
      </c>
      <c r="D175" s="29" t="str">
        <f t="shared" si="38"/>
        <v/>
      </c>
      <c r="I175" s="6"/>
      <c r="J175" s="29"/>
      <c r="K175" s="29"/>
      <c r="L175" s="29"/>
      <c r="N175" s="29"/>
      <c r="O175" s="29"/>
      <c r="P175" s="6"/>
      <c r="Q175" s="6"/>
      <c r="R175" s="6"/>
    </row>
    <row r="176" spans="3:91">
      <c r="C176" s="6">
        <f t="shared" si="37"/>
        <v>46</v>
      </c>
      <c r="D176" s="29" t="str">
        <f t="shared" si="38"/>
        <v/>
      </c>
      <c r="I176" s="6"/>
      <c r="J176" s="29"/>
      <c r="K176" s="29"/>
      <c r="L176" s="29"/>
      <c r="N176" s="29"/>
      <c r="O176" s="29"/>
      <c r="P176" s="6"/>
      <c r="Q176" s="6"/>
      <c r="R176" s="6"/>
    </row>
    <row r="177" spans="3:18">
      <c r="C177" s="6">
        <f t="shared" si="37"/>
        <v>47</v>
      </c>
      <c r="D177" s="29" t="str">
        <f t="shared" si="38"/>
        <v/>
      </c>
      <c r="I177" s="6"/>
      <c r="J177" s="29"/>
      <c r="K177" s="29"/>
      <c r="L177" s="29"/>
      <c r="N177" s="29"/>
      <c r="O177" s="29"/>
      <c r="P177" s="6"/>
      <c r="Q177" s="6"/>
      <c r="R177" s="6"/>
    </row>
    <row r="178" spans="3:18">
      <c r="C178" s="6">
        <f t="shared" si="37"/>
        <v>48</v>
      </c>
      <c r="D178" s="29" t="str">
        <f t="shared" si="38"/>
        <v/>
      </c>
      <c r="I178" s="6"/>
      <c r="J178" s="29"/>
      <c r="K178" s="29"/>
      <c r="L178" s="29"/>
      <c r="N178" s="29"/>
      <c r="O178" s="29"/>
      <c r="P178" s="6"/>
      <c r="Q178" s="6"/>
      <c r="R178" s="6"/>
    </row>
    <row r="179" spans="3:18">
      <c r="C179" s="6">
        <f t="shared" si="37"/>
        <v>49</v>
      </c>
      <c r="D179" s="29" t="str">
        <f t="shared" si="38"/>
        <v/>
      </c>
      <c r="I179" s="6"/>
      <c r="J179" s="29"/>
      <c r="K179" s="29"/>
      <c r="L179" s="29"/>
      <c r="N179" s="29"/>
      <c r="O179" s="29"/>
      <c r="P179" s="6"/>
      <c r="Q179" s="6"/>
      <c r="R179" s="6"/>
    </row>
    <row r="180" spans="3:18">
      <c r="C180" s="6">
        <f t="shared" si="37"/>
        <v>50</v>
      </c>
      <c r="D180" s="29" t="str">
        <f t="shared" si="38"/>
        <v/>
      </c>
      <c r="I180" s="6"/>
      <c r="J180" s="29"/>
      <c r="K180" s="29"/>
      <c r="L180" s="29"/>
      <c r="N180" s="29"/>
      <c r="O180" s="29"/>
      <c r="P180" s="6"/>
      <c r="Q180" s="6"/>
      <c r="R180" s="6"/>
    </row>
    <row r="181" spans="3:18">
      <c r="C181" s="6"/>
      <c r="D181" s="29">
        <f>COUNT(D132:D180)</f>
        <v>6</v>
      </c>
      <c r="I181" s="6"/>
      <c r="J181" s="29"/>
      <c r="K181" s="29"/>
      <c r="L181" s="29"/>
      <c r="N181" s="29"/>
      <c r="O181" s="29"/>
      <c r="P181" s="6"/>
      <c r="Q181" s="6"/>
      <c r="R181" s="6"/>
    </row>
    <row r="182" spans="3:18">
      <c r="C182" s="6"/>
      <c r="D182" s="29"/>
      <c r="I182" s="6"/>
      <c r="J182" s="29"/>
      <c r="K182" s="29"/>
      <c r="L182" s="29"/>
      <c r="N182" s="29"/>
      <c r="O182" s="29"/>
      <c r="P182" s="6"/>
      <c r="Q182" s="6"/>
      <c r="R182" s="6"/>
    </row>
    <row r="183" spans="3:18">
      <c r="C183" s="6"/>
      <c r="D183" s="29"/>
      <c r="P183" s="6"/>
      <c r="Q183" s="6"/>
      <c r="R183" s="6"/>
    </row>
    <row r="184" spans="3:18">
      <c r="C184" s="6"/>
      <c r="D184" s="29"/>
      <c r="P184" s="6"/>
      <c r="Q184" s="6"/>
      <c r="R184" s="6"/>
    </row>
    <row r="185" spans="3:18">
      <c r="C185" s="6"/>
      <c r="D185" s="29"/>
      <c r="P185" s="6"/>
      <c r="Q185" s="6"/>
      <c r="R185" s="6"/>
    </row>
    <row r="186" spans="3:18">
      <c r="C186" s="6"/>
      <c r="D186" s="29"/>
      <c r="P186" s="6"/>
      <c r="Q186" s="6"/>
      <c r="R186" s="6"/>
    </row>
    <row r="187" spans="3:18">
      <c r="C187" s="6"/>
      <c r="D187" s="29"/>
      <c r="P187" s="6"/>
      <c r="Q187" s="6"/>
      <c r="R187" s="6"/>
    </row>
    <row r="188" spans="3:18">
      <c r="C188" s="6"/>
      <c r="D188" s="29"/>
      <c r="P188" s="6"/>
      <c r="Q188" s="6"/>
      <c r="R188" s="6"/>
    </row>
    <row r="189" spans="3:18">
      <c r="C189" s="6"/>
      <c r="D189" s="29"/>
      <c r="P189" s="6"/>
      <c r="Q189" s="6"/>
      <c r="R189" s="6"/>
    </row>
    <row r="190" spans="3:18">
      <c r="C190" s="6"/>
      <c r="D190" s="29"/>
      <c r="P190" s="6"/>
      <c r="Q190" s="6"/>
      <c r="R190" s="6"/>
    </row>
    <row r="191" spans="3:18">
      <c r="C191" s="6"/>
      <c r="D191" s="29"/>
      <c r="P191" s="6"/>
      <c r="Q191" s="6"/>
      <c r="R191" s="6"/>
    </row>
    <row r="192" spans="3:18">
      <c r="C192" s="6"/>
      <c r="D192" s="29"/>
      <c r="P192" s="6"/>
      <c r="Q192" s="6"/>
      <c r="R192" s="6"/>
    </row>
    <row r="193" spans="3:18">
      <c r="C193" s="6"/>
      <c r="D193" s="29"/>
      <c r="P193" s="6"/>
      <c r="Q193" s="6"/>
      <c r="R193" s="6"/>
    </row>
  </sheetData>
  <sortState ref="AQ5:AR47">
    <sortCondition ref="AQ5:AQ47"/>
  </sortState>
  <mergeCells count="11">
    <mergeCell ref="J108:O108"/>
    <mergeCell ref="J112:O112"/>
    <mergeCell ref="J116:O116"/>
    <mergeCell ref="D1:E2"/>
    <mergeCell ref="I1:S1"/>
    <mergeCell ref="I2:S2"/>
    <mergeCell ref="H4:S4"/>
    <mergeCell ref="N14:P23"/>
    <mergeCell ref="H3:S3"/>
    <mergeCell ref="I82:O82"/>
    <mergeCell ref="I80:O81"/>
  </mergeCells>
  <phoneticPr fontId="41" type="noConversion"/>
  <pageMargins left="0.7" right="0.7" top="0.75" bottom="0.75" header="0.3" footer="0.3"/>
  <pageSetup orientation="portrait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C497F-8635-B64A-84F9-EC9CF41E0F14}">
  <sheetPr>
    <tabColor rgb="FFFFC000"/>
  </sheetPr>
  <dimension ref="A1:AL138"/>
  <sheetViews>
    <sheetView zoomScale="80" zoomScaleNormal="80" workbookViewId="0">
      <selection activeCell="A30" sqref="A30:E48"/>
    </sheetView>
  </sheetViews>
  <sheetFormatPr defaultColWidth="8.75" defaultRowHeight="26.25"/>
  <cols>
    <col min="1" max="2" width="13.08203125" style="918" customWidth="1"/>
    <col min="3" max="3" width="11.4140625" style="916" customWidth="1"/>
    <col min="4" max="4" width="12.08203125" style="916" customWidth="1"/>
    <col min="5" max="5" width="10.58203125" style="916" customWidth="1"/>
    <col min="6" max="6" width="11.6640625" style="916" customWidth="1"/>
    <col min="7" max="15" width="11.9140625" style="916" customWidth="1"/>
    <col min="16" max="19" width="11.4140625" style="916" customWidth="1"/>
    <col min="20" max="23" width="11.4140625" style="921" customWidth="1"/>
    <col min="24" max="27" width="8.75" style="921"/>
    <col min="28" max="38" width="8.75" style="6"/>
  </cols>
  <sheetData>
    <row r="1" spans="1:38" s="17" customFormat="1" ht="60.95" customHeight="1">
      <c r="A1" s="912" t="s">
        <v>342</v>
      </c>
      <c r="B1" s="912" t="s">
        <v>343</v>
      </c>
      <c r="C1" s="982" t="s">
        <v>344</v>
      </c>
      <c r="D1" s="982"/>
      <c r="E1" s="982" t="s">
        <v>345</v>
      </c>
      <c r="F1" s="982"/>
      <c r="G1" s="923" t="s">
        <v>115</v>
      </c>
      <c r="H1" s="923" t="s">
        <v>119</v>
      </c>
      <c r="I1" s="923" t="s">
        <v>120</v>
      </c>
      <c r="J1" s="923" t="s">
        <v>121</v>
      </c>
      <c r="K1" s="924" t="s">
        <v>228</v>
      </c>
      <c r="L1" s="923" t="s">
        <v>346</v>
      </c>
      <c r="M1" s="923" t="s">
        <v>347</v>
      </c>
      <c r="N1" s="923" t="s">
        <v>122</v>
      </c>
      <c r="O1" s="923" t="s">
        <v>118</v>
      </c>
      <c r="P1" s="923" t="s">
        <v>123</v>
      </c>
      <c r="Q1" s="925" t="s">
        <v>126</v>
      </c>
      <c r="R1" s="925" t="s">
        <v>127</v>
      </c>
      <c r="S1" s="923" t="s">
        <v>348</v>
      </c>
      <c r="T1" s="913"/>
      <c r="U1" s="913"/>
      <c r="V1" s="913"/>
      <c r="W1" s="913"/>
      <c r="X1" s="914"/>
      <c r="Y1" s="914"/>
      <c r="Z1" s="914"/>
      <c r="AA1" s="914"/>
      <c r="AB1" s="902"/>
      <c r="AC1" s="902"/>
      <c r="AD1" s="902"/>
      <c r="AE1" s="902"/>
      <c r="AF1" s="902"/>
      <c r="AG1" s="902"/>
      <c r="AH1" s="902"/>
      <c r="AI1" s="902"/>
      <c r="AJ1" s="902"/>
      <c r="AK1" s="902"/>
      <c r="AL1" s="902"/>
    </row>
    <row r="2" spans="1:38" s="17" customFormat="1">
      <c r="A2" s="912"/>
      <c r="B2" s="912"/>
      <c r="G2" s="983" t="s">
        <v>349</v>
      </c>
      <c r="H2" s="983"/>
      <c r="I2" s="983"/>
      <c r="J2" s="983"/>
      <c r="K2" s="983"/>
      <c r="L2" s="983"/>
      <c r="M2" s="983"/>
      <c r="N2" s="983"/>
      <c r="O2" s="983"/>
      <c r="P2" s="983"/>
      <c r="Q2" s="983"/>
      <c r="R2" s="983"/>
      <c r="S2" s="983"/>
      <c r="T2" s="913"/>
      <c r="U2" s="913"/>
      <c r="V2" s="913"/>
      <c r="W2" s="913"/>
      <c r="X2" s="914"/>
      <c r="Y2" s="914"/>
      <c r="Z2" s="914"/>
      <c r="AA2" s="914"/>
      <c r="AB2" s="902"/>
      <c r="AC2" s="902"/>
      <c r="AD2" s="902"/>
      <c r="AE2" s="902"/>
      <c r="AF2" s="902"/>
      <c r="AG2" s="902"/>
      <c r="AH2" s="902"/>
      <c r="AI2" s="902"/>
      <c r="AJ2" s="902"/>
      <c r="AK2" s="902"/>
      <c r="AL2" s="902"/>
    </row>
    <row r="3" spans="1:38" s="17" customFormat="1" ht="30">
      <c r="A3" s="935"/>
      <c r="B3" s="935"/>
      <c r="C3" s="915" t="s">
        <v>88</v>
      </c>
      <c r="D3" s="915" t="s">
        <v>152</v>
      </c>
      <c r="E3" s="915" t="s">
        <v>88</v>
      </c>
      <c r="F3" s="915" t="s">
        <v>152</v>
      </c>
      <c r="G3" s="936" t="s">
        <v>365</v>
      </c>
      <c r="H3" s="936"/>
      <c r="I3" s="936"/>
      <c r="J3" s="936"/>
      <c r="K3" s="936"/>
      <c r="L3" s="936"/>
      <c r="M3" s="936"/>
      <c r="N3" s="936"/>
      <c r="O3" s="936"/>
      <c r="P3" s="936"/>
      <c r="Q3" s="936"/>
      <c r="R3" s="936"/>
      <c r="S3" s="936"/>
      <c r="T3" s="913"/>
      <c r="U3" s="913"/>
      <c r="V3" s="913"/>
      <c r="W3" s="913"/>
      <c r="X3" s="914"/>
      <c r="Y3" s="914"/>
      <c r="Z3" s="914"/>
      <c r="AA3" s="914"/>
      <c r="AB3" s="902"/>
      <c r="AC3" s="902"/>
      <c r="AD3" s="902"/>
      <c r="AE3" s="902"/>
      <c r="AF3" s="902"/>
      <c r="AG3" s="902"/>
      <c r="AH3" s="902"/>
      <c r="AI3" s="902"/>
      <c r="AJ3" s="902"/>
      <c r="AK3" s="902"/>
      <c r="AL3" s="902"/>
    </row>
    <row r="4" spans="1:38" s="930" customFormat="1" ht="31.5">
      <c r="A4" s="934" t="s">
        <v>354</v>
      </c>
      <c r="B4" s="934" t="s">
        <v>355</v>
      </c>
      <c r="C4" s="953">
        <f>'Inputs &amp; Summary'!K9</f>
        <v>108.60659804554332</v>
      </c>
      <c r="D4" s="953">
        <f>'Inputs &amp; Summary'!P9</f>
        <v>22.17963520991923</v>
      </c>
      <c r="E4" s="953">
        <f>'Inputs &amp; Summary'!K10</f>
        <v>108.60659804554342</v>
      </c>
      <c r="F4" s="953">
        <f>'Inputs &amp; Summary'!P10</f>
        <v>9.282860195240902</v>
      </c>
      <c r="G4" s="926">
        <f>Transformations!C6</f>
        <v>0.31510242956587847</v>
      </c>
      <c r="H4" s="926">
        <f>Transformations!D6</f>
        <v>0.36579986804979997</v>
      </c>
      <c r="I4" s="926">
        <f>Transformations!E6</f>
        <v>0.36579986804979997</v>
      </c>
      <c r="J4" s="926">
        <f>Transformations!F6</f>
        <v>0.34278919173334244</v>
      </c>
      <c r="K4" s="926">
        <f>Transformations!G6</f>
        <v>0.38898657460449909</v>
      </c>
      <c r="L4" s="926">
        <f>Transformations!H6</f>
        <v>0.25769680391377109</v>
      </c>
      <c r="M4" s="926">
        <f>Transformations!I6</f>
        <v>0.38430295835330869</v>
      </c>
      <c r="N4" s="926">
        <f>Transformations!J6</f>
        <v>0.34258644003227096</v>
      </c>
      <c r="O4" s="926">
        <f>Transformations!K6</f>
        <v>0.36515934394190458</v>
      </c>
      <c r="P4" s="926">
        <f>Transformations!L6</f>
        <v>0.35113171148340722</v>
      </c>
      <c r="Q4" s="926">
        <f>Transformations!M6</f>
        <v>0.36286796668369892</v>
      </c>
      <c r="R4" s="926">
        <f>Transformations!N6</f>
        <v>0.31443041254620102</v>
      </c>
      <c r="S4" s="926">
        <f>Transformations!O6</f>
        <v>0.25806878295689628</v>
      </c>
      <c r="T4" s="927"/>
      <c r="U4" s="927"/>
      <c r="V4" s="927"/>
      <c r="W4" s="927"/>
      <c r="X4" s="928"/>
      <c r="Y4" s="928"/>
      <c r="Z4" s="928"/>
      <c r="AA4" s="928"/>
      <c r="AB4" s="929"/>
      <c r="AC4" s="929"/>
      <c r="AD4" s="929"/>
      <c r="AE4" s="929"/>
      <c r="AF4" s="929"/>
      <c r="AG4" s="929"/>
      <c r="AH4" s="929"/>
      <c r="AI4" s="929"/>
      <c r="AJ4" s="929"/>
      <c r="AK4" s="929"/>
      <c r="AL4" s="929"/>
    </row>
    <row r="5" spans="1:38" s="911" customFormat="1">
      <c r="A5" s="931"/>
      <c r="B5" s="931"/>
      <c r="C5" s="931"/>
      <c r="D5" s="931"/>
      <c r="E5" s="931"/>
      <c r="F5" s="931"/>
      <c r="G5" s="917"/>
      <c r="H5" s="917"/>
      <c r="I5" s="917"/>
      <c r="J5" s="917"/>
      <c r="K5" s="917"/>
      <c r="L5" s="917"/>
      <c r="M5" s="917"/>
      <c r="N5" s="917"/>
      <c r="O5" s="917"/>
      <c r="P5" s="917"/>
      <c r="Q5" s="917"/>
      <c r="R5" s="917"/>
      <c r="S5" s="917"/>
      <c r="T5" s="229"/>
      <c r="U5" s="229"/>
      <c r="V5" s="229"/>
      <c r="W5" s="229"/>
      <c r="X5" s="229"/>
      <c r="Y5" s="229"/>
      <c r="Z5" s="229"/>
      <c r="AA5" s="229"/>
      <c r="AB5" s="228"/>
      <c r="AC5" s="228"/>
      <c r="AD5" s="228"/>
      <c r="AE5" s="228"/>
      <c r="AF5" s="228"/>
      <c r="AG5" s="228"/>
      <c r="AH5" s="228"/>
      <c r="AI5" s="228"/>
      <c r="AJ5" s="228"/>
      <c r="AK5" s="228"/>
      <c r="AL5" s="228"/>
    </row>
    <row r="6" spans="1:38" s="274" customFormat="1">
      <c r="A6" s="932"/>
      <c r="B6" s="932"/>
      <c r="C6" s="931"/>
      <c r="D6" s="931"/>
      <c r="E6" s="931"/>
      <c r="F6" s="931"/>
      <c r="G6" s="919"/>
      <c r="H6" s="919"/>
      <c r="I6" s="919"/>
      <c r="J6" s="919"/>
      <c r="K6" s="919"/>
      <c r="L6" s="919"/>
      <c r="M6" s="919"/>
      <c r="N6" s="919"/>
      <c r="O6" s="919"/>
      <c r="P6" s="919"/>
      <c r="Q6" s="919"/>
      <c r="R6" s="920"/>
      <c r="S6" s="920"/>
      <c r="T6" s="933"/>
      <c r="U6" s="933"/>
      <c r="V6" s="933"/>
      <c r="W6" s="933"/>
      <c r="X6" s="933"/>
      <c r="Y6" s="933"/>
      <c r="Z6" s="933"/>
      <c r="AA6" s="933"/>
      <c r="AB6" s="276"/>
      <c r="AC6" s="276"/>
      <c r="AD6" s="276"/>
      <c r="AE6" s="276"/>
      <c r="AF6" s="276"/>
      <c r="AG6" s="276"/>
      <c r="AH6" s="276"/>
      <c r="AI6" s="276"/>
      <c r="AJ6" s="276"/>
      <c r="AK6" s="276"/>
      <c r="AL6" s="276"/>
    </row>
    <row r="7" spans="1:38" s="274" customFormat="1">
      <c r="A7" s="932" t="s">
        <v>356</v>
      </c>
      <c r="B7" s="932" t="s">
        <v>357</v>
      </c>
      <c r="C7" s="955">
        <v>71.645641478604176</v>
      </c>
      <c r="D7" s="955">
        <v>10.498303588229536</v>
      </c>
      <c r="E7" s="955">
        <v>71.645641478604091</v>
      </c>
      <c r="F7" s="955">
        <v>4.0719173970231592</v>
      </c>
      <c r="G7" s="919">
        <v>0.51519434507149486</v>
      </c>
      <c r="H7" s="919">
        <v>0.61238066892611209</v>
      </c>
      <c r="I7" s="919">
        <v>0.61238066892611243</v>
      </c>
      <c r="J7" s="919">
        <v>0.56469143951820056</v>
      </c>
      <c r="K7" s="919">
        <v>0.68613198188084734</v>
      </c>
      <c r="L7" s="919">
        <v>0.42540229360802495</v>
      </c>
      <c r="M7" s="919">
        <v>0.72132631976498718</v>
      </c>
      <c r="N7" s="919">
        <v>0.56407066224160674</v>
      </c>
      <c r="O7" s="919">
        <v>0.61002294440452809</v>
      </c>
      <c r="P7" s="919">
        <v>0.58101183414302648</v>
      </c>
      <c r="Q7" s="919">
        <v>0.608525366233305</v>
      </c>
      <c r="R7" s="922">
        <v>0.5147648684552798</v>
      </c>
      <c r="S7" s="920">
        <v>0.42627102591259802</v>
      </c>
      <c r="T7" s="952">
        <f>MAX(G7:S7)</f>
        <v>0.72132631976498718</v>
      </c>
      <c r="U7" s="933"/>
      <c r="V7" s="933"/>
      <c r="W7" s="933"/>
      <c r="X7" s="933"/>
      <c r="Y7" s="933"/>
      <c r="Z7" s="933"/>
      <c r="AA7" s="933"/>
      <c r="AB7" s="276"/>
      <c r="AC7" s="276"/>
      <c r="AD7" s="276"/>
      <c r="AE7" s="276"/>
      <c r="AF7" s="276"/>
      <c r="AG7" s="276"/>
      <c r="AH7" s="276"/>
      <c r="AI7" s="276"/>
      <c r="AJ7" s="276"/>
      <c r="AK7" s="276"/>
      <c r="AL7" s="276"/>
    </row>
    <row r="8" spans="1:38" s="274" customFormat="1">
      <c r="A8" s="932" t="s">
        <v>359</v>
      </c>
      <c r="B8" s="932" t="s">
        <v>357</v>
      </c>
      <c r="C8" s="955">
        <v>63.779870554520009</v>
      </c>
      <c r="D8" s="955">
        <v>9.6761056196750257</v>
      </c>
      <c r="E8" s="955">
        <v>63.77987055451996</v>
      </c>
      <c r="F8" s="955">
        <v>3.852115073253719</v>
      </c>
      <c r="G8" s="919">
        <v>0.49074032184341271</v>
      </c>
      <c r="H8" s="919">
        <v>0.58747471243439375</v>
      </c>
      <c r="I8" s="919">
        <v>0.58747471243439409</v>
      </c>
      <c r="J8" s="919">
        <v>0.53971034580257493</v>
      </c>
      <c r="K8" s="919">
        <v>0.66306418712923254</v>
      </c>
      <c r="L8" s="919">
        <v>0.40308354159886817</v>
      </c>
      <c r="M8" s="919">
        <v>0.7009616341943099</v>
      </c>
      <c r="N8" s="919">
        <v>0.53900346627153761</v>
      </c>
      <c r="O8" s="919">
        <v>0.58475553467229213</v>
      </c>
      <c r="P8" s="919">
        <v>0.55598456753167713</v>
      </c>
      <c r="Q8" s="919">
        <v>0.58409910060167081</v>
      </c>
      <c r="R8" s="922">
        <v>0.49041347554579967</v>
      </c>
      <c r="S8" s="920">
        <v>0.40404114538571129</v>
      </c>
      <c r="T8" s="952">
        <f t="shared" ref="T8:T23" si="0">MAX(G8:S8)</f>
        <v>0.7009616341943099</v>
      </c>
      <c r="U8" s="933"/>
      <c r="V8" s="933"/>
      <c r="W8" s="933"/>
      <c r="X8" s="933"/>
      <c r="Y8" s="933"/>
      <c r="Z8" s="933"/>
      <c r="AA8" s="933"/>
      <c r="AB8" s="276"/>
      <c r="AC8" s="276"/>
      <c r="AD8" s="276"/>
      <c r="AE8" s="276"/>
      <c r="AF8" s="276"/>
      <c r="AG8" s="276"/>
      <c r="AH8" s="276"/>
      <c r="AI8" s="276"/>
      <c r="AJ8" s="276"/>
      <c r="AK8" s="276"/>
      <c r="AL8" s="276"/>
    </row>
    <row r="9" spans="1:38">
      <c r="C9" s="956"/>
      <c r="D9" s="956"/>
      <c r="E9" s="956"/>
      <c r="F9" s="956"/>
      <c r="T9" s="952"/>
    </row>
    <row r="10" spans="1:38" s="274" customFormat="1">
      <c r="A10" s="932" t="s">
        <v>356</v>
      </c>
      <c r="B10" s="932" t="s">
        <v>360</v>
      </c>
      <c r="C10" s="955">
        <v>106.85010885158317</v>
      </c>
      <c r="D10" s="955">
        <v>3.8464049716636439</v>
      </c>
      <c r="E10" s="955">
        <v>106.85010885158285</v>
      </c>
      <c r="F10" s="955">
        <v>4.7108124453018521</v>
      </c>
      <c r="G10" s="919">
        <v>0.64042295065267751</v>
      </c>
      <c r="H10" s="919">
        <v>0.71225309948097437</v>
      </c>
      <c r="I10" s="919">
        <v>0.71225309948097548</v>
      </c>
      <c r="J10" s="919">
        <v>0.68096631644169892</v>
      </c>
      <c r="K10" s="919">
        <v>0.73481659029752056</v>
      </c>
      <c r="L10" s="919">
        <v>0.55080707607463941</v>
      </c>
      <c r="M10" s="919">
        <v>0.71189226138670925</v>
      </c>
      <c r="N10" s="919">
        <v>0.68067217590334894</v>
      </c>
      <c r="O10" s="919">
        <v>0.71140561349587195</v>
      </c>
      <c r="P10" s="919">
        <v>0.69265382621079052</v>
      </c>
      <c r="Q10" s="919">
        <v>0.70867606127806548</v>
      </c>
      <c r="R10" s="922">
        <v>0.6394707254232509</v>
      </c>
      <c r="S10" s="920">
        <v>0.5514156370165193</v>
      </c>
      <c r="T10" s="952">
        <f t="shared" si="0"/>
        <v>0.73481659029752056</v>
      </c>
      <c r="U10" s="933"/>
      <c r="V10" s="933"/>
      <c r="W10" s="933"/>
      <c r="X10" s="933"/>
      <c r="Y10" s="933"/>
      <c r="Z10" s="933"/>
      <c r="AA10" s="933"/>
      <c r="AB10" s="276"/>
      <c r="AC10" s="276"/>
      <c r="AD10" s="276"/>
      <c r="AE10" s="276"/>
      <c r="AF10" s="276"/>
      <c r="AG10" s="276"/>
      <c r="AH10" s="276"/>
      <c r="AI10" s="276"/>
      <c r="AJ10" s="276"/>
      <c r="AK10" s="276"/>
      <c r="AL10" s="276"/>
    </row>
    <row r="11" spans="1:38" s="274" customFormat="1">
      <c r="A11" s="932" t="s">
        <v>359</v>
      </c>
      <c r="B11" s="932" t="s">
        <v>360</v>
      </c>
      <c r="C11" s="955">
        <v>63.317747905364115</v>
      </c>
      <c r="D11" s="955">
        <v>2.349696352199341</v>
      </c>
      <c r="E11" s="955">
        <v>63.317747905363902</v>
      </c>
      <c r="F11" s="955">
        <v>2.9723975513875431</v>
      </c>
      <c r="G11" s="919">
        <v>0.61718377432458038</v>
      </c>
      <c r="H11" s="919">
        <v>0.68432904881910572</v>
      </c>
      <c r="I11" s="919">
        <v>0.68432904881910606</v>
      </c>
      <c r="J11" s="919">
        <v>0.65521924366071183</v>
      </c>
      <c r="K11" s="919">
        <v>0.70393939798724603</v>
      </c>
      <c r="L11" s="919">
        <v>0.53269792001926475</v>
      </c>
      <c r="M11" s="919">
        <v>0.67952324250336293</v>
      </c>
      <c r="N11" s="919">
        <v>0.65474676842209545</v>
      </c>
      <c r="O11" s="919">
        <v>0.6829841254504051</v>
      </c>
      <c r="P11" s="919">
        <v>0.66613548531257427</v>
      </c>
      <c r="Q11" s="919">
        <v>0.68252156639932204</v>
      </c>
      <c r="R11" s="922">
        <v>0.61688105071493249</v>
      </c>
      <c r="S11" s="920">
        <v>0.53367698187979806</v>
      </c>
      <c r="T11" s="952">
        <f t="shared" si="0"/>
        <v>0.70393939798724603</v>
      </c>
      <c r="U11" s="933"/>
      <c r="V11" s="933"/>
      <c r="W11" s="933"/>
      <c r="X11" s="933"/>
      <c r="Y11" s="933"/>
      <c r="Z11" s="933"/>
      <c r="AA11" s="933"/>
      <c r="AB11" s="276"/>
      <c r="AC11" s="276"/>
      <c r="AD11" s="276"/>
      <c r="AE11" s="276"/>
      <c r="AF11" s="276"/>
      <c r="AG11" s="276"/>
      <c r="AH11" s="276"/>
      <c r="AI11" s="276"/>
      <c r="AJ11" s="276"/>
      <c r="AK11" s="276"/>
      <c r="AL11" s="276"/>
    </row>
    <row r="12" spans="1:38" s="274" customFormat="1">
      <c r="A12" s="932"/>
      <c r="B12" s="932"/>
      <c r="C12" s="955"/>
      <c r="D12" s="955"/>
      <c r="E12" s="955"/>
      <c r="F12" s="955"/>
      <c r="G12" s="919"/>
      <c r="H12" s="919"/>
      <c r="I12" s="919"/>
      <c r="J12" s="919"/>
      <c r="K12" s="919"/>
      <c r="L12" s="919"/>
      <c r="M12" s="919"/>
      <c r="N12" s="919"/>
      <c r="O12" s="919"/>
      <c r="P12" s="919"/>
      <c r="Q12" s="919"/>
      <c r="R12" s="922"/>
      <c r="S12" s="920"/>
      <c r="T12" s="952"/>
      <c r="U12" s="933"/>
      <c r="V12" s="933"/>
      <c r="W12" s="933"/>
      <c r="X12" s="933"/>
      <c r="Y12" s="933"/>
      <c r="Z12" s="933"/>
      <c r="AA12" s="933"/>
      <c r="AB12" s="276"/>
      <c r="AC12" s="276"/>
      <c r="AD12" s="276"/>
      <c r="AE12" s="276"/>
      <c r="AF12" s="276"/>
      <c r="AG12" s="276"/>
      <c r="AH12" s="276"/>
      <c r="AI12" s="276"/>
      <c r="AJ12" s="276"/>
      <c r="AK12" s="276"/>
      <c r="AL12" s="276"/>
    </row>
    <row r="13" spans="1:38" s="274" customFormat="1">
      <c r="A13" s="932" t="s">
        <v>356</v>
      </c>
      <c r="B13" s="932" t="s">
        <v>361</v>
      </c>
      <c r="C13" s="955">
        <v>104.00572367532907</v>
      </c>
      <c r="D13" s="955">
        <v>14.160707399357522</v>
      </c>
      <c r="E13" s="955">
        <v>104.00572367532897</v>
      </c>
      <c r="F13" s="955">
        <v>7.5521621460320434</v>
      </c>
      <c r="G13" s="919">
        <v>0.40618323841640219</v>
      </c>
      <c r="H13" s="919">
        <v>0.42376406053645044</v>
      </c>
      <c r="I13" s="919">
        <v>0.42376406053645072</v>
      </c>
      <c r="J13" s="919">
        <v>0.42022482140192891</v>
      </c>
      <c r="K13" s="919">
        <v>0.39797707193665605</v>
      </c>
      <c r="L13" s="919">
        <v>0.35892381764969278</v>
      </c>
      <c r="M13" s="919">
        <v>0.34729801217241574</v>
      </c>
      <c r="N13" s="919">
        <v>0.42017325213958145</v>
      </c>
      <c r="O13" s="919">
        <v>0.42390621162918196</v>
      </c>
      <c r="P13" s="919">
        <v>0.42267228424235054</v>
      </c>
      <c r="Q13" s="919">
        <v>0.42359142480817275</v>
      </c>
      <c r="R13" s="922">
        <v>0.4056469174094382</v>
      </c>
      <c r="S13" s="920">
        <v>0.35925930877210399</v>
      </c>
      <c r="T13" s="952">
        <f t="shared" si="0"/>
        <v>0.42390621162918196</v>
      </c>
      <c r="U13" s="933"/>
      <c r="V13" s="933"/>
      <c r="W13" s="933"/>
      <c r="X13" s="933"/>
      <c r="Y13" s="933"/>
      <c r="Z13" s="933"/>
      <c r="AA13" s="933"/>
      <c r="AB13" s="276"/>
      <c r="AC13" s="276"/>
      <c r="AD13" s="276"/>
      <c r="AE13" s="276"/>
      <c r="AF13" s="276"/>
      <c r="AG13" s="276"/>
      <c r="AH13" s="276"/>
      <c r="AI13" s="276"/>
      <c r="AJ13" s="276"/>
      <c r="AK13" s="276"/>
      <c r="AL13" s="276"/>
    </row>
    <row r="14" spans="1:38" s="274" customFormat="1">
      <c r="A14" s="932" t="s">
        <v>359</v>
      </c>
      <c r="B14" s="932" t="s">
        <v>361</v>
      </c>
      <c r="C14" s="955">
        <v>60.497474371643861</v>
      </c>
      <c r="D14" s="955">
        <v>7.8895241081602272</v>
      </c>
      <c r="E14" s="955">
        <v>60.497474371643804</v>
      </c>
      <c r="F14" s="955">
        <v>3.9610540201138358</v>
      </c>
      <c r="G14" s="919">
        <v>0.47059939477289303</v>
      </c>
      <c r="H14" s="919">
        <v>0.48215109588510391</v>
      </c>
      <c r="I14" s="919">
        <v>0.48215109588510419</v>
      </c>
      <c r="J14" s="919">
        <v>0.48261659351091091</v>
      </c>
      <c r="K14" s="919">
        <v>0.44359052403390165</v>
      </c>
      <c r="L14" s="919">
        <v>0.4227708495163976</v>
      </c>
      <c r="M14" s="919">
        <v>0.37879991505050736</v>
      </c>
      <c r="N14" s="919">
        <v>0.48257254455322485</v>
      </c>
      <c r="O14" s="919">
        <v>0.48267278907182315</v>
      </c>
      <c r="P14" s="919">
        <v>0.48395103763028469</v>
      </c>
      <c r="Q14" s="919">
        <v>0.48247653092672327</v>
      </c>
      <c r="R14" s="922">
        <v>0.47042655612827278</v>
      </c>
      <c r="S14" s="920">
        <v>0.42336832354317655</v>
      </c>
      <c r="T14" s="952">
        <f t="shared" si="0"/>
        <v>0.48395103763028469</v>
      </c>
      <c r="U14" s="933"/>
      <c r="V14" s="933"/>
      <c r="W14" s="933"/>
      <c r="X14" s="933"/>
      <c r="Y14" s="933"/>
      <c r="Z14" s="933"/>
      <c r="AA14" s="933"/>
      <c r="AB14" s="276"/>
      <c r="AC14" s="276"/>
      <c r="AD14" s="276"/>
      <c r="AE14" s="276"/>
      <c r="AF14" s="276"/>
      <c r="AG14" s="276"/>
      <c r="AH14" s="276"/>
      <c r="AI14" s="276"/>
      <c r="AJ14" s="276"/>
      <c r="AK14" s="276"/>
      <c r="AL14" s="276"/>
    </row>
    <row r="15" spans="1:38" s="276" customFormat="1">
      <c r="A15" s="933"/>
      <c r="B15" s="933"/>
      <c r="C15" s="240"/>
      <c r="D15" s="240"/>
      <c r="E15" s="240"/>
      <c r="F15" s="240"/>
      <c r="G15" s="919"/>
      <c r="H15" s="919"/>
      <c r="I15" s="919"/>
      <c r="J15" s="919"/>
      <c r="K15" s="919"/>
      <c r="L15" s="919"/>
      <c r="M15" s="919"/>
      <c r="N15" s="919"/>
      <c r="O15" s="919"/>
      <c r="P15" s="919"/>
      <c r="Q15" s="919"/>
      <c r="R15" s="922"/>
      <c r="S15" s="920"/>
      <c r="T15" s="952"/>
      <c r="U15" s="933"/>
      <c r="V15" s="933"/>
      <c r="W15" s="933"/>
      <c r="X15" s="933"/>
      <c r="Y15" s="933"/>
      <c r="Z15" s="933"/>
      <c r="AA15" s="933"/>
    </row>
    <row r="16" spans="1:38" s="276" customFormat="1">
      <c r="A16" s="932" t="s">
        <v>356</v>
      </c>
      <c r="B16" s="933" t="s">
        <v>362</v>
      </c>
      <c r="C16" s="240">
        <v>13.502327349134175</v>
      </c>
      <c r="D16" s="240">
        <v>43.974844727767973</v>
      </c>
      <c r="E16" s="240">
        <v>13.502327349134001</v>
      </c>
      <c r="F16" s="240">
        <v>53.832105336525373</v>
      </c>
      <c r="G16" s="919">
        <v>1.9604215622622913E-2</v>
      </c>
      <c r="H16" s="919">
        <v>1.9590005373024286E-2</v>
      </c>
      <c r="I16" s="919">
        <v>1.9590005373024293E-2</v>
      </c>
      <c r="J16" s="919">
        <v>2.0078845378588273E-2</v>
      </c>
      <c r="K16" s="919">
        <v>1.6437918929795434E-2</v>
      </c>
      <c r="L16" s="919">
        <v>1.6247933568618898E-2</v>
      </c>
      <c r="M16" s="919">
        <v>1.2559366812310938E-2</v>
      </c>
      <c r="N16" s="919">
        <v>2.0082547473179738E-2</v>
      </c>
      <c r="O16" s="919">
        <v>1.963065734802668E-2</v>
      </c>
      <c r="P16" s="919">
        <v>2.0020843365031106E-2</v>
      </c>
      <c r="Q16" s="919">
        <v>1.9633423492447472E-2</v>
      </c>
      <c r="R16" s="922">
        <v>1.9544413940391813E-2</v>
      </c>
      <c r="S16" s="920">
        <v>1.6269731501567568E-2</v>
      </c>
      <c r="T16" s="952">
        <f t="shared" si="0"/>
        <v>2.0082547473179738E-2</v>
      </c>
      <c r="U16" s="933"/>
      <c r="V16" s="933"/>
      <c r="W16" s="933"/>
      <c r="X16" s="933"/>
      <c r="Y16" s="933"/>
      <c r="Z16" s="933"/>
      <c r="AA16" s="933"/>
    </row>
    <row r="17" spans="1:27" s="276" customFormat="1">
      <c r="A17" s="932" t="s">
        <v>359</v>
      </c>
      <c r="B17" s="933" t="s">
        <v>362</v>
      </c>
      <c r="C17" s="240">
        <v>10.814357184194423</v>
      </c>
      <c r="D17" s="240">
        <v>24.03763175139343</v>
      </c>
      <c r="E17" s="240">
        <v>10.814357184194323</v>
      </c>
      <c r="F17" s="240">
        <v>28.468060558713429</v>
      </c>
      <c r="G17" s="919">
        <v>2.3595860942390093E-2</v>
      </c>
      <c r="H17" s="919">
        <v>2.2799721228017648E-2</v>
      </c>
      <c r="I17" s="919">
        <v>2.27997212280176E-2</v>
      </c>
      <c r="J17" s="919">
        <v>2.3725843751838498E-2</v>
      </c>
      <c r="K17" s="919">
        <v>1.8756661515462719E-2</v>
      </c>
      <c r="L17" s="919">
        <v>2.0497081441564015E-2</v>
      </c>
      <c r="M17" s="919">
        <v>1.4271197778871907E-2</v>
      </c>
      <c r="N17" s="919">
        <v>2.3737058066325957E-2</v>
      </c>
      <c r="O17" s="919">
        <v>2.2890706411135036E-2</v>
      </c>
      <c r="P17" s="919">
        <v>2.3529354241960839E-2</v>
      </c>
      <c r="Q17" s="919">
        <v>2.2869930018092167E-2</v>
      </c>
      <c r="R17" s="922">
        <v>2.3577145205376158E-2</v>
      </c>
      <c r="S17" s="920">
        <v>2.0533345080674378E-2</v>
      </c>
      <c r="T17" s="952">
        <f t="shared" si="0"/>
        <v>2.3737058066325957E-2</v>
      </c>
      <c r="U17" s="933"/>
      <c r="V17" s="933"/>
      <c r="W17" s="933"/>
      <c r="X17" s="933"/>
      <c r="Y17" s="933"/>
      <c r="Z17" s="933"/>
      <c r="AA17" s="933"/>
    </row>
    <row r="18" spans="1:27" s="276" customFormat="1">
      <c r="A18" s="933"/>
      <c r="B18" s="933"/>
      <c r="C18" s="240"/>
      <c r="D18" s="240"/>
      <c r="E18" s="240"/>
      <c r="F18" s="240"/>
      <c r="G18" s="919"/>
      <c r="H18" s="919"/>
      <c r="I18" s="919"/>
      <c r="J18" s="919"/>
      <c r="K18" s="919"/>
      <c r="L18" s="919"/>
      <c r="M18" s="919"/>
      <c r="N18" s="919"/>
      <c r="O18" s="919"/>
      <c r="P18" s="919"/>
      <c r="Q18" s="919"/>
      <c r="R18" s="922"/>
      <c r="S18" s="920"/>
      <c r="T18" s="952"/>
      <c r="U18" s="933"/>
      <c r="V18" s="933"/>
      <c r="W18" s="933"/>
      <c r="X18" s="933"/>
      <c r="Y18" s="933"/>
      <c r="Z18" s="933"/>
      <c r="AA18" s="933"/>
    </row>
    <row r="19" spans="1:27" s="276" customFormat="1">
      <c r="A19" s="932" t="s">
        <v>356</v>
      </c>
      <c r="B19" s="933" t="s">
        <v>363</v>
      </c>
      <c r="C19" s="240">
        <v>37.889473510579236</v>
      </c>
      <c r="D19" s="240">
        <v>66.944719896916439</v>
      </c>
      <c r="E19" s="240">
        <v>37.889473510578881</v>
      </c>
      <c r="F19" s="240">
        <v>35.992641847278257</v>
      </c>
      <c r="G19" s="919">
        <v>3.4382003488021382E-2</v>
      </c>
      <c r="H19" s="919">
        <v>3.6404132153005725E-2</v>
      </c>
      <c r="I19" s="919">
        <v>3.640413215300578E-2</v>
      </c>
      <c r="J19" s="919">
        <v>3.5426705891525564E-2</v>
      </c>
      <c r="K19" s="919">
        <v>3.7790801672507375E-2</v>
      </c>
      <c r="L19" s="919">
        <v>3.2431660047906805E-2</v>
      </c>
      <c r="M19" s="919">
        <v>3.8276220225342703E-2</v>
      </c>
      <c r="N19" s="919">
        <v>3.5414347869710996E-2</v>
      </c>
      <c r="O19" s="919">
        <v>3.6357513259514689E-2</v>
      </c>
      <c r="P19" s="919">
        <v>3.5765265674007493E-2</v>
      </c>
      <c r="Q19" s="919">
        <v>3.6367264819734547E-2</v>
      </c>
      <c r="R19" s="922">
        <v>3.4381054156039127E-2</v>
      </c>
      <c r="S19" s="920">
        <v>3.2448960065955816E-2</v>
      </c>
      <c r="T19" s="952">
        <f t="shared" si="0"/>
        <v>3.8276220225342703E-2</v>
      </c>
      <c r="U19" s="933"/>
      <c r="V19" s="933"/>
      <c r="W19" s="933"/>
      <c r="X19" s="933"/>
      <c r="Y19" s="933"/>
      <c r="Z19" s="933"/>
      <c r="AA19" s="933"/>
    </row>
    <row r="20" spans="1:27" s="276" customFormat="1">
      <c r="A20" s="932" t="s">
        <v>359</v>
      </c>
      <c r="B20" s="933" t="s">
        <v>363</v>
      </c>
      <c r="C20" s="240">
        <v>20.200612532045518</v>
      </c>
      <c r="D20" s="240">
        <v>42.337560277888024</v>
      </c>
      <c r="E20" s="240">
        <v>20.200612532045312</v>
      </c>
      <c r="F20" s="240">
        <v>23.046256060245835</v>
      </c>
      <c r="G20" s="919">
        <v>3.0915285752394363E-2</v>
      </c>
      <c r="H20" s="919">
        <v>3.3711554479806734E-2</v>
      </c>
      <c r="I20" s="919">
        <v>3.3711554479806762E-2</v>
      </c>
      <c r="J20" s="919">
        <v>3.2214640739858441E-2</v>
      </c>
      <c r="K20" s="919">
        <v>3.7010654953109338E-2</v>
      </c>
      <c r="L20" s="919">
        <v>2.9001542672169211E-2</v>
      </c>
      <c r="M20" s="919">
        <v>4.0315168462605806E-2</v>
      </c>
      <c r="N20" s="919">
        <v>3.2186189987404162E-2</v>
      </c>
      <c r="O20" s="919">
        <v>3.3584598375612035E-2</v>
      </c>
      <c r="P20" s="919">
        <v>3.2694599856747969E-2</v>
      </c>
      <c r="Q20" s="919">
        <v>3.3650991971494341E-2</v>
      </c>
      <c r="R20" s="922">
        <v>3.0915312066709708E-2</v>
      </c>
      <c r="S20" s="920">
        <v>2.9029492295955559E-2</v>
      </c>
      <c r="T20" s="952">
        <f t="shared" si="0"/>
        <v>4.0315168462605806E-2</v>
      </c>
      <c r="U20" s="933"/>
      <c r="V20" s="933"/>
      <c r="W20" s="933"/>
      <c r="X20" s="933"/>
      <c r="Y20" s="933"/>
      <c r="Z20" s="933"/>
      <c r="AA20" s="933"/>
    </row>
    <row r="21" spans="1:27" s="276" customFormat="1">
      <c r="A21" s="933"/>
      <c r="B21" s="933"/>
      <c r="C21" s="240"/>
      <c r="D21" s="240"/>
      <c r="E21" s="240"/>
      <c r="F21" s="240"/>
      <c r="G21" s="919"/>
      <c r="H21" s="919"/>
      <c r="I21" s="919"/>
      <c r="J21" s="919"/>
      <c r="K21" s="919"/>
      <c r="L21" s="919"/>
      <c r="M21" s="919"/>
      <c r="N21" s="919"/>
      <c r="O21" s="919"/>
      <c r="P21" s="919"/>
      <c r="Q21" s="919"/>
      <c r="R21" s="922"/>
      <c r="S21" s="920"/>
      <c r="T21" s="952"/>
      <c r="U21" s="933"/>
      <c r="V21" s="933"/>
      <c r="W21" s="933"/>
      <c r="X21" s="933"/>
      <c r="Y21" s="933"/>
      <c r="Z21" s="933"/>
      <c r="AA21" s="933"/>
    </row>
    <row r="22" spans="1:27" s="276" customFormat="1">
      <c r="A22" s="932" t="s">
        <v>356</v>
      </c>
      <c r="B22" s="933" t="s">
        <v>364</v>
      </c>
      <c r="C22" s="240">
        <v>108.60659804554332</v>
      </c>
      <c r="D22" s="240">
        <v>22.17963520991923</v>
      </c>
      <c r="E22" s="240">
        <v>108.60659804554342</v>
      </c>
      <c r="F22" s="240">
        <v>9.282860195240902</v>
      </c>
      <c r="G22" s="954">
        <v>0.31510242956587847</v>
      </c>
      <c r="H22" s="954">
        <v>0.36579986804979997</v>
      </c>
      <c r="I22" s="954">
        <v>0.36579986804979997</v>
      </c>
      <c r="J22" s="954">
        <v>0.34278919173334244</v>
      </c>
      <c r="K22" s="954">
        <v>0.38898657460449909</v>
      </c>
      <c r="L22" s="954">
        <v>0.25769680391377109</v>
      </c>
      <c r="M22" s="954">
        <v>0.38430295835330869</v>
      </c>
      <c r="N22" s="954">
        <v>0.34258644003227096</v>
      </c>
      <c r="O22" s="954">
        <v>0.36515934394190458</v>
      </c>
      <c r="P22" s="954">
        <v>0.35113171148340722</v>
      </c>
      <c r="Q22" s="954">
        <v>0.36286796668369892</v>
      </c>
      <c r="R22" s="954">
        <v>0.31443041254620102</v>
      </c>
      <c r="S22" s="954">
        <v>0.25806878295689628</v>
      </c>
      <c r="T22" s="952">
        <f t="shared" si="0"/>
        <v>0.38898657460449909</v>
      </c>
      <c r="U22" s="933"/>
      <c r="V22" s="933"/>
      <c r="W22" s="933"/>
      <c r="X22" s="933"/>
      <c r="Y22" s="933"/>
      <c r="Z22" s="933"/>
      <c r="AA22" s="933"/>
    </row>
    <row r="23" spans="1:27" s="276" customFormat="1">
      <c r="A23" s="932" t="s">
        <v>359</v>
      </c>
      <c r="B23" s="933" t="s">
        <v>364</v>
      </c>
      <c r="C23" s="240">
        <v>64.407155175674504</v>
      </c>
      <c r="D23" s="240">
        <v>13.194917270086995</v>
      </c>
      <c r="E23" s="240">
        <v>64.407155175674561</v>
      </c>
      <c r="F23" s="240">
        <v>5.48400892279746</v>
      </c>
      <c r="G23" s="919">
        <v>0.3234268662082187</v>
      </c>
      <c r="H23" s="919">
        <v>0.3725007382633313</v>
      </c>
      <c r="I23" s="919">
        <v>0.3725007382633313</v>
      </c>
      <c r="J23" s="919">
        <v>0.35058383984218394</v>
      </c>
      <c r="K23" s="919">
        <v>0.392426523900475</v>
      </c>
      <c r="L23" s="919">
        <v>0.26522156215041254</v>
      </c>
      <c r="M23" s="919">
        <v>0.38377048431828076</v>
      </c>
      <c r="N23" s="919">
        <v>0.35025854930751138</v>
      </c>
      <c r="O23" s="919">
        <v>0.37151388801384139</v>
      </c>
      <c r="P23" s="919">
        <v>0.35861773669190289</v>
      </c>
      <c r="Q23" s="919">
        <v>0.37091799238415235</v>
      </c>
      <c r="R23" s="922">
        <v>0.32318384327324134</v>
      </c>
      <c r="S23" s="920">
        <v>0.26585641785233488</v>
      </c>
      <c r="T23" s="952">
        <f t="shared" si="0"/>
        <v>0.392426523900475</v>
      </c>
      <c r="U23" s="933"/>
      <c r="V23" s="933"/>
      <c r="W23" s="933"/>
      <c r="X23" s="933"/>
      <c r="Y23" s="933"/>
      <c r="Z23" s="933"/>
      <c r="AA23" s="933"/>
    </row>
    <row r="24" spans="1:27" s="276" customFormat="1">
      <c r="A24" s="933"/>
      <c r="B24" s="933"/>
      <c r="C24" s="229"/>
      <c r="D24" s="229"/>
      <c r="E24" s="229"/>
      <c r="F24" s="229"/>
      <c r="G24" s="919"/>
      <c r="H24" s="919"/>
      <c r="I24" s="919"/>
      <c r="J24" s="919"/>
      <c r="K24" s="919"/>
      <c r="L24" s="919"/>
      <c r="M24" s="919"/>
      <c r="N24" s="919"/>
      <c r="O24" s="919"/>
      <c r="P24" s="919"/>
      <c r="Q24" s="919"/>
      <c r="R24" s="922"/>
      <c r="S24" s="920"/>
      <c r="T24" s="933"/>
      <c r="U24" s="933"/>
      <c r="V24" s="933"/>
      <c r="W24" s="933"/>
      <c r="X24" s="933"/>
      <c r="Y24" s="933"/>
      <c r="Z24" s="933"/>
      <c r="AA24" s="933"/>
    </row>
    <row r="25" spans="1:27" s="276" customFormat="1">
      <c r="A25" s="933"/>
      <c r="B25" s="933"/>
      <c r="C25" s="229"/>
      <c r="D25" s="229"/>
      <c r="E25" s="229"/>
      <c r="F25" s="229"/>
      <c r="G25" s="917"/>
      <c r="H25" s="917"/>
      <c r="I25" s="917"/>
      <c r="J25" s="917"/>
      <c r="K25" s="917"/>
      <c r="L25" s="917"/>
      <c r="M25" s="917"/>
      <c r="N25" s="917"/>
      <c r="O25" s="917"/>
      <c r="P25" s="917"/>
      <c r="Q25" s="917"/>
      <c r="R25" s="917"/>
      <c r="S25" s="917"/>
      <c r="T25" s="933"/>
      <c r="U25" s="933"/>
      <c r="V25" s="933"/>
      <c r="W25" s="933"/>
      <c r="X25" s="933"/>
      <c r="Y25" s="933"/>
      <c r="Z25" s="933"/>
      <c r="AA25" s="933"/>
    </row>
    <row r="26" spans="1:27" s="276" customFormat="1">
      <c r="A26" s="933"/>
      <c r="B26" s="933"/>
      <c r="C26" s="229"/>
      <c r="D26" s="229"/>
      <c r="E26" s="229"/>
      <c r="F26" s="229"/>
      <c r="G26" s="917"/>
      <c r="H26" s="917"/>
      <c r="I26" s="917"/>
      <c r="J26" s="917"/>
      <c r="K26" s="917"/>
      <c r="L26" s="917"/>
      <c r="M26" s="917"/>
      <c r="N26" s="917"/>
      <c r="O26" s="917"/>
      <c r="P26" s="917"/>
      <c r="Q26" s="917"/>
      <c r="R26" s="917"/>
      <c r="S26" s="917"/>
      <c r="T26" s="933"/>
      <c r="U26" s="933"/>
      <c r="V26" s="933"/>
      <c r="W26" s="933"/>
      <c r="X26" s="933"/>
      <c r="Y26" s="933"/>
      <c r="Z26" s="933"/>
      <c r="AA26" s="933"/>
    </row>
    <row r="27" spans="1:27" s="276" customFormat="1">
      <c r="A27" s="957" t="s">
        <v>92</v>
      </c>
      <c r="B27" s="933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229"/>
      <c r="R27" s="229"/>
      <c r="S27" s="229"/>
      <c r="T27" s="933"/>
      <c r="U27" s="933"/>
      <c r="V27" s="933"/>
      <c r="W27" s="933"/>
      <c r="X27" s="933"/>
      <c r="Y27" s="933"/>
      <c r="Z27" s="933"/>
      <c r="AA27" s="933"/>
    </row>
    <row r="28" spans="1:27" s="276" customFormat="1">
      <c r="A28" s="933"/>
      <c r="B28" s="933"/>
      <c r="G28" s="229"/>
      <c r="H28" s="229"/>
      <c r="I28" s="229"/>
      <c r="J28" s="229"/>
      <c r="K28" s="229"/>
      <c r="L28" s="229"/>
      <c r="M28" s="229"/>
      <c r="N28" s="229"/>
      <c r="O28" s="229"/>
      <c r="P28" s="229"/>
      <c r="Q28" s="229"/>
      <c r="R28" s="229"/>
      <c r="S28" s="229"/>
      <c r="T28" s="933"/>
      <c r="U28" s="933"/>
      <c r="V28" s="933"/>
      <c r="W28" s="933"/>
      <c r="X28" s="933"/>
      <c r="Y28" s="933"/>
      <c r="Z28" s="933"/>
      <c r="AA28" s="933"/>
    </row>
    <row r="29" spans="1:27" s="276" customFormat="1">
      <c r="A29" s="933"/>
      <c r="B29" s="933"/>
      <c r="C29" s="229"/>
      <c r="D29" s="229"/>
      <c r="E29" s="229"/>
      <c r="F29" s="229"/>
      <c r="G29" s="229"/>
      <c r="H29" s="229"/>
      <c r="I29" s="229"/>
      <c r="J29" s="229"/>
      <c r="K29" s="229"/>
      <c r="L29" s="229"/>
      <c r="M29" s="229"/>
      <c r="N29" s="229"/>
      <c r="O29" s="229"/>
      <c r="P29" s="229"/>
      <c r="Q29" s="229"/>
      <c r="R29" s="229"/>
      <c r="S29" s="229"/>
      <c r="T29" s="933"/>
      <c r="U29" s="933"/>
      <c r="V29" s="933"/>
      <c r="W29" s="933"/>
      <c r="X29" s="933"/>
      <c r="Y29" s="933"/>
      <c r="Z29" s="933"/>
      <c r="AA29" s="933"/>
    </row>
    <row r="30" spans="1:27" s="276" customFormat="1" ht="28.5">
      <c r="A30" s="933"/>
      <c r="B30" s="933"/>
      <c r="C30" s="229" t="s">
        <v>88</v>
      </c>
      <c r="D30" s="229" t="s">
        <v>152</v>
      </c>
      <c r="E30" s="229" t="s">
        <v>366</v>
      </c>
      <c r="G30" s="229"/>
      <c r="H30" s="229"/>
      <c r="I30" s="229"/>
      <c r="J30" s="229"/>
      <c r="K30" s="229"/>
      <c r="L30" s="229"/>
      <c r="M30" s="229"/>
      <c r="N30" s="229"/>
      <c r="O30" s="229"/>
      <c r="P30" s="229"/>
      <c r="Q30" s="229"/>
      <c r="R30" s="229"/>
      <c r="S30" s="229"/>
      <c r="T30" s="933"/>
      <c r="U30" s="933"/>
      <c r="V30" s="933"/>
      <c r="W30" s="933"/>
      <c r="X30" s="933"/>
      <c r="Y30" s="933"/>
      <c r="Z30" s="933"/>
      <c r="AA30" s="933"/>
    </row>
    <row r="31" spans="1:27" s="276" customFormat="1">
      <c r="A31" s="933"/>
      <c r="B31" s="933"/>
      <c r="C31" s="229"/>
      <c r="D31" s="229"/>
      <c r="E31" s="933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933"/>
      <c r="U31" s="933"/>
      <c r="V31" s="933"/>
      <c r="W31" s="933"/>
      <c r="X31" s="933"/>
      <c r="Y31" s="933"/>
      <c r="Z31" s="933"/>
      <c r="AA31" s="933"/>
    </row>
    <row r="32" spans="1:27" s="276" customFormat="1">
      <c r="A32" s="933" t="s">
        <v>356</v>
      </c>
      <c r="B32" s="933" t="s">
        <v>357</v>
      </c>
      <c r="C32" s="240">
        <v>71.645641478604091</v>
      </c>
      <c r="D32" s="240">
        <v>4.0719173970231592</v>
      </c>
      <c r="E32" s="952">
        <f>G7</f>
        <v>0.51519434507149486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933"/>
      <c r="U32" s="933"/>
      <c r="V32" s="933"/>
      <c r="W32" s="933"/>
      <c r="X32" s="933"/>
      <c r="Y32" s="933"/>
      <c r="Z32" s="933"/>
      <c r="AA32" s="933"/>
    </row>
    <row r="33" spans="1:27" s="276" customFormat="1">
      <c r="A33" s="933" t="s">
        <v>359</v>
      </c>
      <c r="B33" s="933" t="s">
        <v>357</v>
      </c>
      <c r="C33" s="240">
        <v>63.77987055451996</v>
      </c>
      <c r="D33" s="240">
        <v>3.852115073253719</v>
      </c>
      <c r="E33" s="952">
        <f t="shared" ref="E33:E48" si="1">G8</f>
        <v>0.49074032184341271</v>
      </c>
      <c r="G33" s="229"/>
      <c r="H33" s="229"/>
      <c r="I33" s="229"/>
      <c r="J33" s="229"/>
      <c r="K33" s="229"/>
      <c r="L33" s="229"/>
      <c r="M33" s="229"/>
      <c r="N33" s="229"/>
      <c r="O33" s="229"/>
      <c r="P33" s="229"/>
      <c r="Q33" s="229"/>
      <c r="R33" s="229"/>
      <c r="S33" s="229"/>
      <c r="T33" s="933"/>
      <c r="U33" s="933"/>
      <c r="V33" s="933"/>
      <c r="W33" s="933"/>
      <c r="X33" s="933"/>
      <c r="Y33" s="933"/>
      <c r="Z33" s="933"/>
      <c r="AA33" s="933"/>
    </row>
    <row r="34" spans="1:27" s="276" customFormat="1">
      <c r="A34" s="933"/>
      <c r="B34" s="933"/>
      <c r="C34" s="240"/>
      <c r="D34" s="240"/>
      <c r="E34" s="952"/>
      <c r="G34" s="229"/>
      <c r="H34" s="229"/>
      <c r="I34" s="229"/>
      <c r="J34" s="229"/>
      <c r="K34" s="229"/>
      <c r="L34" s="229"/>
      <c r="M34" s="229"/>
      <c r="N34" s="229"/>
      <c r="O34" s="229"/>
      <c r="P34" s="229"/>
      <c r="Q34" s="229"/>
      <c r="R34" s="229"/>
      <c r="S34" s="229"/>
      <c r="T34" s="933"/>
      <c r="U34" s="933"/>
      <c r="V34" s="933"/>
      <c r="W34" s="933"/>
      <c r="X34" s="933"/>
      <c r="Y34" s="933"/>
      <c r="Z34" s="933"/>
      <c r="AA34" s="933"/>
    </row>
    <row r="35" spans="1:27" s="276" customFormat="1">
      <c r="A35" s="933" t="s">
        <v>356</v>
      </c>
      <c r="B35" s="933" t="s">
        <v>360</v>
      </c>
      <c r="C35" s="240">
        <v>106.85010885158285</v>
      </c>
      <c r="D35" s="240">
        <v>4.7108124453018521</v>
      </c>
      <c r="E35" s="952">
        <f t="shared" si="1"/>
        <v>0.64042295065267751</v>
      </c>
      <c r="G35" s="229"/>
      <c r="H35" s="229"/>
      <c r="I35" s="229"/>
      <c r="J35" s="229"/>
      <c r="K35" s="229"/>
      <c r="L35" s="229"/>
      <c r="M35" s="229"/>
      <c r="N35" s="229"/>
      <c r="O35" s="229"/>
      <c r="P35" s="229"/>
      <c r="Q35" s="229"/>
      <c r="R35" s="229"/>
      <c r="S35" s="229"/>
      <c r="T35" s="933"/>
      <c r="U35" s="933"/>
      <c r="V35" s="933"/>
      <c r="W35" s="933"/>
      <c r="X35" s="933"/>
      <c r="Y35" s="933"/>
      <c r="Z35" s="933"/>
      <c r="AA35" s="933"/>
    </row>
    <row r="36" spans="1:27" s="276" customFormat="1">
      <c r="A36" s="933" t="s">
        <v>359</v>
      </c>
      <c r="B36" s="933" t="s">
        <v>360</v>
      </c>
      <c r="C36" s="240">
        <v>63.317747905363902</v>
      </c>
      <c r="D36" s="240">
        <v>2.9723975513875431</v>
      </c>
      <c r="E36" s="952">
        <f t="shared" si="1"/>
        <v>0.61718377432458038</v>
      </c>
      <c r="G36" s="229"/>
      <c r="H36" s="229"/>
      <c r="I36" s="229"/>
      <c r="J36" s="229"/>
      <c r="K36" s="229"/>
      <c r="L36" s="229"/>
      <c r="M36" s="229"/>
      <c r="N36" s="229"/>
      <c r="O36" s="229"/>
      <c r="P36" s="229"/>
      <c r="Q36" s="229"/>
      <c r="R36" s="229"/>
      <c r="S36" s="229"/>
      <c r="T36" s="933"/>
      <c r="U36" s="933"/>
      <c r="V36" s="933"/>
      <c r="W36" s="933"/>
      <c r="X36" s="933"/>
      <c r="Y36" s="933"/>
      <c r="Z36" s="933"/>
      <c r="AA36" s="933"/>
    </row>
    <row r="37" spans="1:27" s="276" customFormat="1">
      <c r="A37" s="933"/>
      <c r="B37" s="933"/>
      <c r="C37" s="240"/>
      <c r="D37" s="240"/>
      <c r="E37" s="952"/>
      <c r="G37" s="229"/>
      <c r="H37" s="229"/>
      <c r="I37" s="229"/>
      <c r="J37" s="229"/>
      <c r="K37" s="229"/>
      <c r="L37" s="229"/>
      <c r="M37" s="229"/>
      <c r="N37" s="229"/>
      <c r="O37" s="229"/>
      <c r="P37" s="229"/>
      <c r="Q37" s="229"/>
      <c r="R37" s="229"/>
      <c r="S37" s="229"/>
      <c r="T37" s="933"/>
      <c r="U37" s="933"/>
      <c r="V37" s="933"/>
      <c r="W37" s="933"/>
      <c r="X37" s="933"/>
      <c r="Y37" s="933"/>
      <c r="Z37" s="933"/>
      <c r="AA37" s="933"/>
    </row>
    <row r="38" spans="1:27" s="276" customFormat="1">
      <c r="A38" s="933" t="s">
        <v>356</v>
      </c>
      <c r="B38" s="933" t="s">
        <v>361</v>
      </c>
      <c r="C38" s="240">
        <v>104.00572367532897</v>
      </c>
      <c r="D38" s="240">
        <v>7.5521621460320434</v>
      </c>
      <c r="E38" s="952">
        <f t="shared" si="1"/>
        <v>0.40618323841640219</v>
      </c>
      <c r="G38" s="229"/>
      <c r="H38" s="229"/>
      <c r="I38" s="229"/>
      <c r="J38" s="229"/>
      <c r="K38" s="229"/>
      <c r="L38" s="229"/>
      <c r="M38" s="229"/>
      <c r="N38" s="229"/>
      <c r="O38" s="229"/>
      <c r="P38" s="229"/>
      <c r="Q38" s="229"/>
      <c r="R38" s="229"/>
      <c r="S38" s="229"/>
      <c r="T38" s="933"/>
      <c r="U38" s="933"/>
      <c r="V38" s="933"/>
      <c r="W38" s="933"/>
      <c r="X38" s="933"/>
      <c r="Y38" s="933"/>
      <c r="Z38" s="933"/>
      <c r="AA38" s="933"/>
    </row>
    <row r="39" spans="1:27" s="276" customFormat="1">
      <c r="A39" s="933" t="s">
        <v>359</v>
      </c>
      <c r="B39" s="933" t="s">
        <v>361</v>
      </c>
      <c r="C39" s="240">
        <v>60.497474371643804</v>
      </c>
      <c r="D39" s="240">
        <v>3.9610540201138358</v>
      </c>
      <c r="E39" s="952">
        <f t="shared" si="1"/>
        <v>0.47059939477289303</v>
      </c>
      <c r="G39" s="229"/>
      <c r="H39" s="229"/>
      <c r="I39" s="229"/>
      <c r="J39" s="229"/>
      <c r="K39" s="229"/>
      <c r="L39" s="229"/>
      <c r="M39" s="229"/>
      <c r="N39" s="229"/>
      <c r="O39" s="229"/>
      <c r="P39" s="229"/>
      <c r="Q39" s="229"/>
      <c r="R39" s="229"/>
      <c r="S39" s="229"/>
      <c r="T39" s="933"/>
      <c r="U39" s="933"/>
      <c r="V39" s="933"/>
      <c r="W39" s="933"/>
      <c r="X39" s="933"/>
      <c r="Y39" s="933"/>
      <c r="Z39" s="933"/>
      <c r="AA39" s="933"/>
    </row>
    <row r="40" spans="1:27" s="276" customFormat="1">
      <c r="A40" s="933"/>
      <c r="B40" s="933"/>
      <c r="C40" s="240"/>
      <c r="D40" s="240"/>
      <c r="E40" s="952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29"/>
      <c r="R40" s="229"/>
      <c r="S40" s="229"/>
      <c r="T40" s="933"/>
      <c r="U40" s="933"/>
      <c r="V40" s="933"/>
      <c r="W40" s="933"/>
      <c r="X40" s="933"/>
      <c r="Y40" s="933"/>
      <c r="Z40" s="933"/>
      <c r="AA40" s="933"/>
    </row>
    <row r="41" spans="1:27" s="276" customFormat="1">
      <c r="A41" s="933" t="s">
        <v>356</v>
      </c>
      <c r="B41" s="933" t="s">
        <v>362</v>
      </c>
      <c r="C41" s="240">
        <v>13.502327349134001</v>
      </c>
      <c r="D41" s="240">
        <v>53.832105336525373</v>
      </c>
      <c r="E41" s="952">
        <f t="shared" si="1"/>
        <v>1.9604215622622913E-2</v>
      </c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229"/>
      <c r="R41" s="229"/>
      <c r="S41" s="229"/>
      <c r="T41" s="933"/>
      <c r="U41" s="933"/>
      <c r="V41" s="933"/>
      <c r="W41" s="933"/>
      <c r="X41" s="933"/>
      <c r="Y41" s="933"/>
      <c r="Z41" s="933"/>
      <c r="AA41" s="933"/>
    </row>
    <row r="42" spans="1:27" s="276" customFormat="1">
      <c r="A42" s="933" t="s">
        <v>359</v>
      </c>
      <c r="B42" s="933" t="s">
        <v>362</v>
      </c>
      <c r="C42" s="240">
        <v>10.814357184194323</v>
      </c>
      <c r="D42" s="240">
        <v>28.468060558713429</v>
      </c>
      <c r="E42" s="952">
        <f t="shared" si="1"/>
        <v>2.3595860942390093E-2</v>
      </c>
      <c r="G42" s="229"/>
      <c r="H42" s="229"/>
      <c r="I42" s="229"/>
      <c r="J42" s="229"/>
      <c r="K42" s="229"/>
      <c r="L42" s="229"/>
      <c r="M42" s="229"/>
      <c r="N42" s="229"/>
      <c r="O42" s="229"/>
      <c r="P42" s="229"/>
      <c r="Q42" s="229"/>
      <c r="R42" s="229"/>
      <c r="S42" s="229"/>
      <c r="T42" s="933"/>
      <c r="U42" s="933"/>
      <c r="V42" s="933"/>
      <c r="W42" s="933"/>
      <c r="X42" s="933"/>
      <c r="Y42" s="933"/>
      <c r="Z42" s="933"/>
      <c r="AA42" s="933"/>
    </row>
    <row r="43" spans="1:27" s="276" customFormat="1">
      <c r="A43" s="933"/>
      <c r="B43" s="933"/>
      <c r="C43" s="240"/>
      <c r="D43" s="240"/>
      <c r="E43" s="952"/>
      <c r="G43" s="229"/>
      <c r="H43" s="229"/>
      <c r="I43" s="229"/>
      <c r="J43" s="229"/>
      <c r="K43" s="229"/>
      <c r="L43" s="229"/>
      <c r="M43" s="229"/>
      <c r="N43" s="229"/>
      <c r="O43" s="229"/>
      <c r="P43" s="229"/>
      <c r="Q43" s="229"/>
      <c r="R43" s="229"/>
      <c r="S43" s="229"/>
      <c r="T43" s="933"/>
      <c r="U43" s="933"/>
      <c r="V43" s="933"/>
      <c r="W43" s="933"/>
      <c r="X43" s="933"/>
      <c r="Y43" s="933"/>
      <c r="Z43" s="933"/>
      <c r="AA43" s="933"/>
    </row>
    <row r="44" spans="1:27" s="276" customFormat="1">
      <c r="A44" s="933" t="s">
        <v>356</v>
      </c>
      <c r="B44" s="933" t="s">
        <v>363</v>
      </c>
      <c r="C44" s="240">
        <v>37.889473510578881</v>
      </c>
      <c r="D44" s="240">
        <v>35.992641847278257</v>
      </c>
      <c r="E44" s="952">
        <f t="shared" si="1"/>
        <v>3.4382003488021382E-2</v>
      </c>
      <c r="G44" s="229"/>
      <c r="H44" s="229"/>
      <c r="I44" s="229"/>
      <c r="J44" s="229"/>
      <c r="K44" s="229"/>
      <c r="L44" s="229"/>
      <c r="M44" s="229"/>
      <c r="N44" s="229"/>
      <c r="O44" s="229"/>
      <c r="P44" s="229"/>
      <c r="Q44" s="229"/>
      <c r="R44" s="229"/>
      <c r="S44" s="229"/>
      <c r="T44" s="933"/>
      <c r="U44" s="933"/>
      <c r="V44" s="933"/>
      <c r="W44" s="933"/>
      <c r="X44" s="933"/>
      <c r="Y44" s="933"/>
      <c r="Z44" s="933"/>
      <c r="AA44" s="933"/>
    </row>
    <row r="45" spans="1:27" s="276" customFormat="1">
      <c r="A45" s="933" t="s">
        <v>359</v>
      </c>
      <c r="B45" s="933" t="s">
        <v>363</v>
      </c>
      <c r="C45" s="240">
        <v>20.200612532045312</v>
      </c>
      <c r="D45" s="240">
        <v>23.046256060245835</v>
      </c>
      <c r="E45" s="952">
        <f t="shared" si="1"/>
        <v>3.0915285752394363E-2</v>
      </c>
      <c r="G45" s="229"/>
      <c r="H45" s="229"/>
      <c r="I45" s="229"/>
      <c r="J45" s="229"/>
      <c r="K45" s="229"/>
      <c r="L45" s="229"/>
      <c r="M45" s="229"/>
      <c r="N45" s="229"/>
      <c r="O45" s="229"/>
      <c r="P45" s="229"/>
      <c r="Q45" s="229"/>
      <c r="R45" s="229"/>
      <c r="S45" s="229"/>
      <c r="T45" s="933"/>
      <c r="U45" s="933"/>
      <c r="V45" s="933"/>
      <c r="W45" s="933"/>
      <c r="X45" s="933"/>
      <c r="Y45" s="933"/>
      <c r="Z45" s="933"/>
      <c r="AA45" s="933"/>
    </row>
    <row r="46" spans="1:27" s="276" customFormat="1">
      <c r="A46" s="933"/>
      <c r="B46" s="933"/>
      <c r="C46" s="240"/>
      <c r="D46" s="240"/>
      <c r="E46" s="952"/>
      <c r="G46" s="229"/>
      <c r="H46" s="229"/>
      <c r="I46" s="229"/>
      <c r="J46" s="229"/>
      <c r="K46" s="229"/>
      <c r="L46" s="229"/>
      <c r="M46" s="229"/>
      <c r="N46" s="229"/>
      <c r="O46" s="229"/>
      <c r="P46" s="229"/>
      <c r="Q46" s="229"/>
      <c r="R46" s="229"/>
      <c r="S46" s="229"/>
      <c r="T46" s="933"/>
      <c r="U46" s="933"/>
      <c r="V46" s="933"/>
      <c r="W46" s="933"/>
      <c r="X46" s="933"/>
      <c r="Y46" s="933"/>
      <c r="Z46" s="933"/>
      <c r="AA46" s="933"/>
    </row>
    <row r="47" spans="1:27" s="276" customFormat="1">
      <c r="A47" s="933" t="s">
        <v>356</v>
      </c>
      <c r="B47" s="933" t="s">
        <v>364</v>
      </c>
      <c r="C47" s="240">
        <v>108.60659804554342</v>
      </c>
      <c r="D47" s="240">
        <v>9.282860195240902</v>
      </c>
      <c r="E47" s="952">
        <f t="shared" si="1"/>
        <v>0.31510242956587847</v>
      </c>
      <c r="G47" s="229"/>
      <c r="H47" s="229"/>
      <c r="I47" s="229"/>
      <c r="J47" s="229"/>
      <c r="K47" s="229"/>
      <c r="L47" s="229"/>
      <c r="M47" s="229"/>
      <c r="N47" s="229"/>
      <c r="O47" s="229"/>
      <c r="P47" s="229"/>
      <c r="Q47" s="229"/>
      <c r="R47" s="229"/>
      <c r="S47" s="229"/>
      <c r="T47" s="933"/>
      <c r="U47" s="933"/>
      <c r="V47" s="933"/>
      <c r="W47" s="933"/>
      <c r="X47" s="933"/>
      <c r="Y47" s="933"/>
      <c r="Z47" s="933"/>
      <c r="AA47" s="933"/>
    </row>
    <row r="48" spans="1:27" s="276" customFormat="1">
      <c r="A48" s="933" t="s">
        <v>359</v>
      </c>
      <c r="B48" s="933" t="s">
        <v>364</v>
      </c>
      <c r="C48" s="240">
        <v>64.407155175674561</v>
      </c>
      <c r="D48" s="240">
        <v>5.48400892279746</v>
      </c>
      <c r="E48" s="952">
        <f t="shared" si="1"/>
        <v>0.3234268662082187</v>
      </c>
      <c r="G48" s="229"/>
      <c r="H48" s="229"/>
      <c r="I48" s="229"/>
      <c r="J48" s="229"/>
      <c r="K48" s="229"/>
      <c r="L48" s="229"/>
      <c r="M48" s="229"/>
      <c r="N48" s="229"/>
      <c r="O48" s="229"/>
      <c r="P48" s="229"/>
      <c r="Q48" s="229"/>
      <c r="R48" s="229"/>
      <c r="S48" s="229"/>
      <c r="T48" s="933"/>
      <c r="U48" s="933"/>
      <c r="V48" s="933"/>
      <c r="W48" s="933"/>
      <c r="X48" s="933"/>
      <c r="Y48" s="933"/>
      <c r="Z48" s="933"/>
      <c r="AA48" s="933"/>
    </row>
    <row r="49" spans="1:27" s="276" customFormat="1">
      <c r="A49" s="933"/>
      <c r="B49" s="933"/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933"/>
      <c r="U49" s="933"/>
      <c r="V49" s="933"/>
      <c r="W49" s="933"/>
      <c r="X49" s="933"/>
      <c r="Y49" s="933"/>
      <c r="Z49" s="933"/>
      <c r="AA49" s="933"/>
    </row>
    <row r="50" spans="1:27" s="276" customFormat="1">
      <c r="A50" s="933"/>
      <c r="B50" s="933"/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229"/>
      <c r="P50" s="229"/>
      <c r="Q50" s="229"/>
      <c r="R50" s="229"/>
      <c r="S50" s="229"/>
      <c r="T50" s="933"/>
      <c r="U50" s="933"/>
      <c r="V50" s="933"/>
      <c r="W50" s="933"/>
      <c r="X50" s="933"/>
      <c r="Y50" s="933"/>
      <c r="Z50" s="933"/>
      <c r="AA50" s="933"/>
    </row>
    <row r="51" spans="1:27" s="276" customFormat="1">
      <c r="A51" s="933"/>
      <c r="B51" s="933"/>
      <c r="C51" s="229"/>
      <c r="D51" s="229"/>
      <c r="E51" s="229"/>
      <c r="F51" s="229"/>
      <c r="G51" s="229"/>
      <c r="H51" s="229"/>
      <c r="I51" s="229"/>
      <c r="J51" s="229"/>
      <c r="K51" s="229"/>
      <c r="L51" s="229"/>
      <c r="M51" s="229"/>
      <c r="N51" s="229"/>
      <c r="O51" s="229"/>
      <c r="P51" s="229"/>
      <c r="Q51" s="229"/>
      <c r="R51" s="229"/>
      <c r="S51" s="229"/>
      <c r="T51" s="933"/>
      <c r="U51" s="933"/>
      <c r="V51" s="933"/>
      <c r="W51" s="933"/>
      <c r="X51" s="933"/>
      <c r="Y51" s="933"/>
      <c r="Z51" s="933"/>
      <c r="AA51" s="933"/>
    </row>
    <row r="52" spans="1:27" s="276" customFormat="1">
      <c r="A52" s="933"/>
      <c r="B52" s="933"/>
      <c r="C52" s="229"/>
      <c r="D52" s="229"/>
      <c r="E52" s="229"/>
      <c r="F52" s="229"/>
      <c r="G52" s="229"/>
      <c r="H52" s="229"/>
      <c r="I52" s="229"/>
      <c r="J52" s="229"/>
      <c r="K52" s="229"/>
      <c r="L52" s="229"/>
      <c r="M52" s="229"/>
      <c r="N52" s="229"/>
      <c r="O52" s="229"/>
      <c r="P52" s="229"/>
      <c r="Q52" s="229"/>
      <c r="R52" s="229"/>
      <c r="S52" s="229"/>
      <c r="T52" s="933"/>
      <c r="U52" s="933"/>
      <c r="V52" s="933"/>
      <c r="W52" s="933"/>
      <c r="X52" s="933"/>
      <c r="Y52" s="933"/>
      <c r="Z52" s="933"/>
      <c r="AA52" s="933"/>
    </row>
    <row r="53" spans="1:27" s="276" customFormat="1">
      <c r="A53" s="933"/>
      <c r="B53" s="933"/>
      <c r="C53" s="229"/>
      <c r="D53" s="229"/>
      <c r="E53" s="229"/>
      <c r="F53" s="229"/>
      <c r="G53" s="229"/>
      <c r="H53" s="229"/>
      <c r="I53" s="229"/>
      <c r="J53" s="229"/>
      <c r="K53" s="229"/>
      <c r="L53" s="229"/>
      <c r="M53" s="229"/>
      <c r="N53" s="229"/>
      <c r="O53" s="229"/>
      <c r="P53" s="229"/>
      <c r="Q53" s="229"/>
      <c r="R53" s="229"/>
      <c r="S53" s="229"/>
      <c r="T53" s="933"/>
      <c r="U53" s="933"/>
      <c r="V53" s="933"/>
      <c r="W53" s="933"/>
      <c r="X53" s="933"/>
      <c r="Y53" s="933"/>
      <c r="Z53" s="933"/>
      <c r="AA53" s="933"/>
    </row>
    <row r="54" spans="1:27" s="276" customFormat="1">
      <c r="A54" s="933"/>
      <c r="B54" s="933"/>
      <c r="C54" s="229"/>
      <c r="D54" s="229"/>
      <c r="E54" s="229"/>
      <c r="F54" s="229"/>
      <c r="G54" s="229"/>
      <c r="H54" s="229"/>
      <c r="I54" s="229"/>
      <c r="J54" s="229"/>
      <c r="K54" s="229"/>
      <c r="L54" s="229"/>
      <c r="M54" s="229"/>
      <c r="N54" s="229"/>
      <c r="O54" s="229"/>
      <c r="P54" s="229"/>
      <c r="Q54" s="229"/>
      <c r="R54" s="229"/>
      <c r="S54" s="229"/>
      <c r="T54" s="933"/>
      <c r="U54" s="933"/>
      <c r="V54" s="933"/>
      <c r="W54" s="933"/>
      <c r="X54" s="933"/>
      <c r="Y54" s="933"/>
      <c r="Z54" s="933"/>
      <c r="AA54" s="933"/>
    </row>
    <row r="55" spans="1:27" s="276" customFormat="1">
      <c r="A55" s="933"/>
      <c r="B55" s="933"/>
      <c r="C55" s="229"/>
      <c r="D55" s="229"/>
      <c r="E55" s="229"/>
      <c r="F55" s="229"/>
      <c r="G55" s="229"/>
      <c r="H55" s="229"/>
      <c r="I55" s="229"/>
      <c r="J55" s="229"/>
      <c r="K55" s="229"/>
      <c r="L55" s="229"/>
      <c r="M55" s="229"/>
      <c r="N55" s="229"/>
      <c r="O55" s="229"/>
      <c r="P55" s="229"/>
      <c r="Q55" s="229"/>
      <c r="R55" s="229"/>
      <c r="S55" s="229"/>
      <c r="T55" s="933"/>
      <c r="U55" s="933"/>
      <c r="V55" s="933"/>
      <c r="W55" s="933"/>
      <c r="X55" s="933"/>
      <c r="Y55" s="933"/>
      <c r="Z55" s="933"/>
      <c r="AA55" s="933"/>
    </row>
    <row r="56" spans="1:27" s="276" customFormat="1">
      <c r="A56" s="933"/>
      <c r="B56" s="933"/>
      <c r="C56" s="229"/>
      <c r="D56" s="229"/>
      <c r="E56" s="229"/>
      <c r="F56" s="229"/>
      <c r="G56" s="229"/>
      <c r="H56" s="229"/>
      <c r="I56" s="229"/>
      <c r="J56" s="229"/>
      <c r="K56" s="229"/>
      <c r="L56" s="229"/>
      <c r="M56" s="229"/>
      <c r="N56" s="229"/>
      <c r="O56" s="229"/>
      <c r="P56" s="229"/>
      <c r="Q56" s="229"/>
      <c r="R56" s="229"/>
      <c r="S56" s="229"/>
      <c r="T56" s="933"/>
      <c r="U56" s="933"/>
      <c r="V56" s="933"/>
      <c r="W56" s="933"/>
      <c r="X56" s="933"/>
      <c r="Y56" s="933"/>
      <c r="Z56" s="933"/>
      <c r="AA56" s="933"/>
    </row>
    <row r="57" spans="1:27" s="276" customFormat="1">
      <c r="A57" s="933"/>
      <c r="B57" s="933"/>
      <c r="C57" s="229"/>
      <c r="D57" s="229"/>
      <c r="E57" s="229"/>
      <c r="F57" s="229"/>
      <c r="G57" s="229"/>
      <c r="H57" s="229"/>
      <c r="I57" s="229"/>
      <c r="J57" s="229"/>
      <c r="K57" s="229"/>
      <c r="L57" s="229"/>
      <c r="M57" s="229"/>
      <c r="N57" s="229"/>
      <c r="O57" s="229"/>
      <c r="P57" s="229"/>
      <c r="Q57" s="229"/>
      <c r="R57" s="229"/>
      <c r="S57" s="229"/>
      <c r="T57" s="933"/>
      <c r="U57" s="933"/>
      <c r="V57" s="933"/>
      <c r="W57" s="933"/>
      <c r="X57" s="933"/>
      <c r="Y57" s="933"/>
      <c r="Z57" s="933"/>
      <c r="AA57" s="933"/>
    </row>
    <row r="58" spans="1:27" s="276" customFormat="1">
      <c r="A58" s="933"/>
      <c r="B58" s="933"/>
      <c r="C58" s="229"/>
      <c r="D58" s="229"/>
      <c r="E58" s="229"/>
      <c r="F58" s="229"/>
      <c r="G58" s="229"/>
      <c r="H58" s="229"/>
      <c r="I58" s="229"/>
      <c r="J58" s="229"/>
      <c r="K58" s="229"/>
      <c r="L58" s="229"/>
      <c r="M58" s="229"/>
      <c r="N58" s="229"/>
      <c r="O58" s="229"/>
      <c r="P58" s="229"/>
      <c r="Q58" s="229"/>
      <c r="R58" s="229"/>
      <c r="S58" s="229"/>
      <c r="T58" s="933"/>
      <c r="U58" s="933"/>
      <c r="V58" s="933"/>
      <c r="W58" s="933"/>
      <c r="X58" s="933"/>
      <c r="Y58" s="933"/>
      <c r="Z58" s="933"/>
      <c r="AA58" s="933"/>
    </row>
    <row r="59" spans="1:27" s="276" customFormat="1">
      <c r="A59" s="933"/>
      <c r="B59" s="933"/>
      <c r="C59" s="229"/>
      <c r="D59" s="229"/>
      <c r="E59" s="229"/>
      <c r="F59" s="229"/>
      <c r="G59" s="229"/>
      <c r="H59" s="229"/>
      <c r="I59" s="229"/>
      <c r="J59" s="229"/>
      <c r="K59" s="229"/>
      <c r="L59" s="229"/>
      <c r="M59" s="229"/>
      <c r="N59" s="229"/>
      <c r="O59" s="229"/>
      <c r="P59" s="229"/>
      <c r="Q59" s="229"/>
      <c r="R59" s="229"/>
      <c r="S59" s="229"/>
      <c r="T59" s="933"/>
      <c r="U59" s="933"/>
      <c r="V59" s="933"/>
      <c r="W59" s="933"/>
      <c r="X59" s="933"/>
      <c r="Y59" s="933"/>
      <c r="Z59" s="933"/>
      <c r="AA59" s="933"/>
    </row>
    <row r="60" spans="1:27" s="276" customFormat="1">
      <c r="A60" s="933"/>
      <c r="B60" s="933"/>
      <c r="C60" s="229"/>
      <c r="D60" s="229"/>
      <c r="E60" s="229"/>
      <c r="F60" s="229"/>
      <c r="G60" s="229"/>
      <c r="H60" s="229"/>
      <c r="I60" s="229"/>
      <c r="J60" s="229"/>
      <c r="K60" s="229"/>
      <c r="L60" s="229"/>
      <c r="M60" s="229"/>
      <c r="N60" s="229"/>
      <c r="O60" s="229"/>
      <c r="P60" s="229"/>
      <c r="Q60" s="229"/>
      <c r="R60" s="229"/>
      <c r="S60" s="229"/>
      <c r="T60" s="933"/>
      <c r="U60" s="933"/>
      <c r="V60" s="933"/>
      <c r="W60" s="933"/>
      <c r="X60" s="933"/>
      <c r="Y60" s="933"/>
      <c r="Z60" s="933"/>
      <c r="AA60" s="933"/>
    </row>
    <row r="61" spans="1:27" s="276" customFormat="1">
      <c r="A61" s="933"/>
      <c r="B61" s="933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29"/>
      <c r="R61" s="229"/>
      <c r="S61" s="229"/>
      <c r="T61" s="933"/>
      <c r="U61" s="933"/>
      <c r="V61" s="933"/>
      <c r="W61" s="933"/>
      <c r="X61" s="933"/>
      <c r="Y61" s="933"/>
      <c r="Z61" s="933"/>
      <c r="AA61" s="933"/>
    </row>
    <row r="62" spans="1:27" s="276" customFormat="1">
      <c r="A62" s="933"/>
      <c r="B62" s="933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229"/>
      <c r="R62" s="229"/>
      <c r="S62" s="229"/>
      <c r="T62" s="933"/>
      <c r="U62" s="933"/>
      <c r="V62" s="933"/>
      <c r="W62" s="933"/>
      <c r="X62" s="933"/>
      <c r="Y62" s="933"/>
      <c r="Z62" s="933"/>
      <c r="AA62" s="933"/>
    </row>
    <row r="63" spans="1:27" s="276" customFormat="1">
      <c r="A63" s="933"/>
      <c r="B63" s="933"/>
      <c r="C63" s="229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  <c r="Q63" s="229"/>
      <c r="R63" s="229"/>
      <c r="S63" s="229"/>
      <c r="T63" s="933"/>
      <c r="U63" s="933"/>
      <c r="V63" s="933"/>
      <c r="W63" s="933"/>
      <c r="X63" s="933"/>
      <c r="Y63" s="933"/>
      <c r="Z63" s="933"/>
      <c r="AA63" s="933"/>
    </row>
    <row r="64" spans="1:27" s="276" customFormat="1">
      <c r="A64" s="933"/>
      <c r="B64" s="933"/>
      <c r="C64" s="229"/>
      <c r="D64" s="229"/>
      <c r="E64" s="229"/>
      <c r="F64" s="229"/>
      <c r="G64" s="229"/>
      <c r="H64" s="229"/>
      <c r="I64" s="229"/>
      <c r="J64" s="229"/>
      <c r="K64" s="229"/>
      <c r="L64" s="229"/>
      <c r="M64" s="229"/>
      <c r="N64" s="229"/>
      <c r="O64" s="229"/>
      <c r="P64" s="229"/>
      <c r="Q64" s="229"/>
      <c r="R64" s="229"/>
      <c r="S64" s="229"/>
      <c r="T64" s="933"/>
      <c r="U64" s="933"/>
      <c r="V64" s="933"/>
      <c r="W64" s="933"/>
      <c r="X64" s="933"/>
      <c r="Y64" s="933"/>
      <c r="Z64" s="933"/>
      <c r="AA64" s="933"/>
    </row>
    <row r="65" spans="1:27" s="276" customFormat="1">
      <c r="A65" s="933"/>
      <c r="B65" s="933"/>
      <c r="C65" s="229"/>
      <c r="D65" s="229"/>
      <c r="E65" s="229"/>
      <c r="F65" s="229"/>
      <c r="G65" s="229"/>
      <c r="H65" s="229"/>
      <c r="I65" s="229"/>
      <c r="J65" s="229"/>
      <c r="K65" s="229"/>
      <c r="L65" s="229"/>
      <c r="M65" s="229"/>
      <c r="N65" s="229"/>
      <c r="O65" s="229"/>
      <c r="P65" s="229"/>
      <c r="Q65" s="229"/>
      <c r="R65" s="229"/>
      <c r="S65" s="229"/>
      <c r="T65" s="933"/>
      <c r="U65" s="933"/>
      <c r="V65" s="933"/>
      <c r="W65" s="933"/>
      <c r="X65" s="933"/>
      <c r="Y65" s="933"/>
      <c r="Z65" s="933"/>
      <c r="AA65" s="933"/>
    </row>
    <row r="66" spans="1:27" s="276" customFormat="1">
      <c r="A66" s="933"/>
      <c r="B66" s="933"/>
      <c r="C66" s="229"/>
      <c r="D66" s="229"/>
      <c r="E66" s="229"/>
      <c r="F66" s="229"/>
      <c r="G66" s="229"/>
      <c r="H66" s="229"/>
      <c r="I66" s="229"/>
      <c r="J66" s="229"/>
      <c r="K66" s="229"/>
      <c r="L66" s="229"/>
      <c r="M66" s="229"/>
      <c r="N66" s="229"/>
      <c r="O66" s="229"/>
      <c r="P66" s="229"/>
      <c r="Q66" s="229"/>
      <c r="R66" s="229"/>
      <c r="S66" s="229"/>
      <c r="T66" s="933"/>
      <c r="U66" s="933"/>
      <c r="V66" s="933"/>
      <c r="W66" s="933"/>
      <c r="X66" s="933"/>
      <c r="Y66" s="933"/>
      <c r="Z66" s="933"/>
      <c r="AA66" s="933"/>
    </row>
    <row r="67" spans="1:27" s="276" customFormat="1">
      <c r="A67" s="933"/>
      <c r="B67" s="933"/>
      <c r="C67" s="229"/>
      <c r="D67" s="229"/>
      <c r="E67" s="229"/>
      <c r="F67" s="229"/>
      <c r="G67" s="229"/>
      <c r="H67" s="229"/>
      <c r="I67" s="229"/>
      <c r="J67" s="229"/>
      <c r="K67" s="229"/>
      <c r="L67" s="229"/>
      <c r="M67" s="229"/>
      <c r="N67" s="229"/>
      <c r="O67" s="229"/>
      <c r="P67" s="229"/>
      <c r="Q67" s="229"/>
      <c r="R67" s="229"/>
      <c r="S67" s="229"/>
      <c r="T67" s="933"/>
      <c r="U67" s="933"/>
      <c r="V67" s="933"/>
      <c r="W67" s="933"/>
      <c r="X67" s="933"/>
      <c r="Y67" s="933"/>
      <c r="Z67" s="933"/>
      <c r="AA67" s="933"/>
    </row>
    <row r="68" spans="1:27" s="276" customFormat="1">
      <c r="A68" s="933"/>
      <c r="B68" s="933"/>
      <c r="C68" s="229"/>
      <c r="D68" s="229"/>
      <c r="E68" s="229"/>
      <c r="F68" s="229"/>
      <c r="G68" s="229"/>
      <c r="H68" s="229"/>
      <c r="I68" s="229"/>
      <c r="J68" s="229"/>
      <c r="K68" s="229"/>
      <c r="L68" s="229"/>
      <c r="M68" s="229"/>
      <c r="N68" s="229"/>
      <c r="O68" s="229"/>
      <c r="P68" s="229"/>
      <c r="Q68" s="229"/>
      <c r="R68" s="229"/>
      <c r="S68" s="229"/>
      <c r="T68" s="933"/>
      <c r="U68" s="933"/>
      <c r="V68" s="933"/>
      <c r="W68" s="933"/>
      <c r="X68" s="933"/>
      <c r="Y68" s="933"/>
      <c r="Z68" s="933"/>
      <c r="AA68" s="933"/>
    </row>
    <row r="69" spans="1:27" s="276" customFormat="1">
      <c r="A69" s="933"/>
      <c r="B69" s="933"/>
      <c r="C69" s="229"/>
      <c r="D69" s="229"/>
      <c r="E69" s="229"/>
      <c r="F69" s="229"/>
      <c r="G69" s="229"/>
      <c r="H69" s="229"/>
      <c r="I69" s="229"/>
      <c r="J69" s="229"/>
      <c r="K69" s="229"/>
      <c r="L69" s="229"/>
      <c r="M69" s="229"/>
      <c r="N69" s="229"/>
      <c r="O69" s="229"/>
      <c r="P69" s="229"/>
      <c r="Q69" s="229"/>
      <c r="R69" s="229"/>
      <c r="S69" s="229"/>
      <c r="T69" s="933"/>
      <c r="U69" s="933"/>
      <c r="V69" s="933"/>
      <c r="W69" s="933"/>
      <c r="X69" s="933"/>
      <c r="Y69" s="933"/>
      <c r="Z69" s="933"/>
      <c r="AA69" s="933"/>
    </row>
    <row r="70" spans="1:27" s="276" customFormat="1">
      <c r="A70" s="933"/>
      <c r="B70" s="933"/>
      <c r="C70" s="229"/>
      <c r="D70" s="229"/>
      <c r="E70" s="229"/>
      <c r="F70" s="229"/>
      <c r="G70" s="229"/>
      <c r="H70" s="229"/>
      <c r="I70" s="229"/>
      <c r="J70" s="229"/>
      <c r="K70" s="229"/>
      <c r="L70" s="229"/>
      <c r="M70" s="229"/>
      <c r="N70" s="229"/>
      <c r="O70" s="229"/>
      <c r="P70" s="229"/>
      <c r="Q70" s="229"/>
      <c r="R70" s="229"/>
      <c r="S70" s="229"/>
      <c r="T70" s="933"/>
      <c r="U70" s="933"/>
      <c r="V70" s="933"/>
      <c r="W70" s="933"/>
      <c r="X70" s="933"/>
      <c r="Y70" s="933"/>
      <c r="Z70" s="933"/>
      <c r="AA70" s="933"/>
    </row>
    <row r="71" spans="1:27" s="276" customFormat="1">
      <c r="A71" s="933"/>
      <c r="B71" s="933"/>
      <c r="C71" s="229"/>
      <c r="D71" s="229"/>
      <c r="E71" s="229"/>
      <c r="F71" s="229"/>
      <c r="G71" s="229"/>
      <c r="H71" s="229"/>
      <c r="I71" s="229"/>
      <c r="J71" s="229"/>
      <c r="K71" s="229"/>
      <c r="L71" s="229"/>
      <c r="M71" s="229"/>
      <c r="N71" s="229"/>
      <c r="O71" s="229"/>
      <c r="P71" s="229"/>
      <c r="Q71" s="229"/>
      <c r="R71" s="229"/>
      <c r="S71" s="229"/>
      <c r="T71" s="933"/>
      <c r="U71" s="933"/>
      <c r="V71" s="933"/>
      <c r="W71" s="933"/>
      <c r="X71" s="933"/>
      <c r="Y71" s="933"/>
      <c r="Z71" s="933"/>
      <c r="AA71" s="933"/>
    </row>
    <row r="72" spans="1:27" s="276" customFormat="1">
      <c r="A72" s="933"/>
      <c r="B72" s="933"/>
      <c r="C72" s="229"/>
      <c r="D72" s="229"/>
      <c r="E72" s="229"/>
      <c r="F72" s="229"/>
      <c r="G72" s="229"/>
      <c r="H72" s="229"/>
      <c r="I72" s="229"/>
      <c r="J72" s="229"/>
      <c r="K72" s="229"/>
      <c r="L72" s="229"/>
      <c r="M72" s="229"/>
      <c r="N72" s="229"/>
      <c r="O72" s="229"/>
      <c r="P72" s="229"/>
      <c r="Q72" s="229"/>
      <c r="R72" s="229"/>
      <c r="S72" s="229"/>
      <c r="T72" s="933"/>
      <c r="U72" s="933"/>
      <c r="V72" s="933"/>
      <c r="W72" s="933"/>
      <c r="X72" s="933"/>
      <c r="Y72" s="933"/>
      <c r="Z72" s="933"/>
      <c r="AA72" s="933"/>
    </row>
    <row r="73" spans="1:27" s="276" customFormat="1">
      <c r="A73" s="933"/>
      <c r="B73" s="933"/>
      <c r="C73" s="229"/>
      <c r="D73" s="229"/>
      <c r="E73" s="229"/>
      <c r="F73" s="229"/>
      <c r="G73" s="229"/>
      <c r="H73" s="229"/>
      <c r="I73" s="229"/>
      <c r="J73" s="229"/>
      <c r="K73" s="229"/>
      <c r="L73" s="229"/>
      <c r="M73" s="229"/>
      <c r="N73" s="229"/>
      <c r="O73" s="229"/>
      <c r="P73" s="229"/>
      <c r="Q73" s="229"/>
      <c r="R73" s="229"/>
      <c r="S73" s="229"/>
      <c r="T73" s="933"/>
      <c r="U73" s="933"/>
      <c r="V73" s="933"/>
      <c r="W73" s="933"/>
      <c r="X73" s="933"/>
      <c r="Y73" s="933"/>
      <c r="Z73" s="933"/>
      <c r="AA73" s="933"/>
    </row>
    <row r="74" spans="1:27" s="276" customFormat="1">
      <c r="A74" s="933"/>
      <c r="B74" s="933"/>
      <c r="C74" s="229"/>
      <c r="D74" s="229"/>
      <c r="E74" s="229"/>
      <c r="F74" s="229"/>
      <c r="G74" s="229"/>
      <c r="H74" s="229"/>
      <c r="I74" s="229"/>
      <c r="J74" s="229"/>
      <c r="K74" s="229"/>
      <c r="L74" s="229"/>
      <c r="M74" s="229"/>
      <c r="N74" s="229"/>
      <c r="O74" s="229"/>
      <c r="P74" s="229"/>
      <c r="Q74" s="229"/>
      <c r="R74" s="229"/>
      <c r="S74" s="229"/>
      <c r="T74" s="933"/>
      <c r="U74" s="933"/>
      <c r="V74" s="933"/>
      <c r="W74" s="933"/>
      <c r="X74" s="933"/>
      <c r="Y74" s="933"/>
      <c r="Z74" s="933"/>
      <c r="AA74" s="933"/>
    </row>
    <row r="75" spans="1:27" s="276" customFormat="1">
      <c r="A75" s="933"/>
      <c r="B75" s="933"/>
      <c r="C75" s="229"/>
      <c r="D75" s="229"/>
      <c r="E75" s="229"/>
      <c r="F75" s="229"/>
      <c r="G75" s="229"/>
      <c r="H75" s="229"/>
      <c r="I75" s="229"/>
      <c r="J75" s="229"/>
      <c r="K75" s="229"/>
      <c r="L75" s="229"/>
      <c r="M75" s="229"/>
      <c r="N75" s="229"/>
      <c r="O75" s="229"/>
      <c r="P75" s="229"/>
      <c r="Q75" s="229"/>
      <c r="R75" s="229"/>
      <c r="S75" s="229"/>
      <c r="T75" s="933"/>
      <c r="U75" s="933"/>
      <c r="V75" s="933"/>
      <c r="W75" s="933"/>
      <c r="X75" s="933"/>
      <c r="Y75" s="933"/>
      <c r="Z75" s="933"/>
      <c r="AA75" s="933"/>
    </row>
    <row r="76" spans="1:27" s="276" customFormat="1">
      <c r="A76" s="933"/>
      <c r="B76" s="933"/>
      <c r="C76" s="229"/>
      <c r="D76" s="229"/>
      <c r="E76" s="229"/>
      <c r="F76" s="229"/>
      <c r="G76" s="229"/>
      <c r="H76" s="229"/>
      <c r="I76" s="229"/>
      <c r="J76" s="229"/>
      <c r="K76" s="229"/>
      <c r="L76" s="229"/>
      <c r="M76" s="229"/>
      <c r="N76" s="229"/>
      <c r="O76" s="229"/>
      <c r="P76" s="229"/>
      <c r="Q76" s="229"/>
      <c r="R76" s="229"/>
      <c r="S76" s="229"/>
      <c r="T76" s="933"/>
      <c r="U76" s="933"/>
      <c r="V76" s="933"/>
      <c r="W76" s="933"/>
      <c r="X76" s="933"/>
      <c r="Y76" s="933"/>
      <c r="Z76" s="933"/>
      <c r="AA76" s="933"/>
    </row>
    <row r="77" spans="1:27" s="276" customFormat="1">
      <c r="A77" s="933"/>
      <c r="B77" s="933"/>
      <c r="C77" s="229"/>
      <c r="D77" s="229"/>
      <c r="E77" s="229"/>
      <c r="F77" s="229"/>
      <c r="G77" s="229"/>
      <c r="H77" s="229"/>
      <c r="I77" s="229"/>
      <c r="J77" s="229"/>
      <c r="K77" s="229"/>
      <c r="L77" s="229"/>
      <c r="M77" s="229"/>
      <c r="N77" s="229"/>
      <c r="O77" s="229"/>
      <c r="P77" s="229"/>
      <c r="Q77" s="229"/>
      <c r="R77" s="229"/>
      <c r="S77" s="229"/>
      <c r="T77" s="933"/>
      <c r="U77" s="933"/>
      <c r="V77" s="933"/>
      <c r="W77" s="933"/>
      <c r="X77" s="933"/>
      <c r="Y77" s="933"/>
      <c r="Z77" s="933"/>
      <c r="AA77" s="933"/>
    </row>
    <row r="78" spans="1:27" s="276" customFormat="1">
      <c r="A78" s="933"/>
      <c r="B78" s="933"/>
      <c r="C78" s="229"/>
      <c r="D78" s="229"/>
      <c r="E78" s="229"/>
      <c r="F78" s="229"/>
      <c r="G78" s="229"/>
      <c r="H78" s="229"/>
      <c r="I78" s="229"/>
      <c r="J78" s="229"/>
      <c r="K78" s="229"/>
      <c r="L78" s="229"/>
      <c r="M78" s="229"/>
      <c r="N78" s="229"/>
      <c r="O78" s="229"/>
      <c r="P78" s="229"/>
      <c r="Q78" s="229"/>
      <c r="R78" s="229"/>
      <c r="S78" s="229"/>
      <c r="T78" s="933"/>
      <c r="U78" s="933"/>
      <c r="V78" s="933"/>
      <c r="W78" s="933"/>
      <c r="X78" s="933"/>
      <c r="Y78" s="933"/>
      <c r="Z78" s="933"/>
      <c r="AA78" s="933"/>
    </row>
    <row r="79" spans="1:27" s="276" customFormat="1">
      <c r="A79" s="933"/>
      <c r="B79" s="933"/>
      <c r="C79" s="229"/>
      <c r="D79" s="229"/>
      <c r="E79" s="229"/>
      <c r="F79" s="229"/>
      <c r="G79" s="229"/>
      <c r="H79" s="229"/>
      <c r="I79" s="229"/>
      <c r="J79" s="229"/>
      <c r="K79" s="229"/>
      <c r="L79" s="229"/>
      <c r="M79" s="229"/>
      <c r="N79" s="229"/>
      <c r="O79" s="229"/>
      <c r="P79" s="229"/>
      <c r="Q79" s="229"/>
      <c r="R79" s="229"/>
      <c r="S79" s="229"/>
      <c r="T79" s="933"/>
      <c r="U79" s="933"/>
      <c r="V79" s="933"/>
      <c r="W79" s="933"/>
      <c r="X79" s="933"/>
      <c r="Y79" s="933"/>
      <c r="Z79" s="933"/>
      <c r="AA79" s="933"/>
    </row>
    <row r="80" spans="1:27" s="276" customFormat="1">
      <c r="A80" s="933"/>
      <c r="B80" s="933"/>
      <c r="C80" s="229"/>
      <c r="D80" s="229"/>
      <c r="E80" s="229"/>
      <c r="F80" s="229"/>
      <c r="G80" s="229"/>
      <c r="H80" s="229"/>
      <c r="I80" s="229"/>
      <c r="J80" s="229"/>
      <c r="K80" s="229"/>
      <c r="L80" s="229"/>
      <c r="M80" s="229"/>
      <c r="N80" s="229"/>
      <c r="O80" s="229"/>
      <c r="P80" s="229"/>
      <c r="Q80" s="229"/>
      <c r="R80" s="229"/>
      <c r="S80" s="229"/>
      <c r="T80" s="933"/>
      <c r="U80" s="933"/>
      <c r="V80" s="933"/>
      <c r="W80" s="933"/>
      <c r="X80" s="933"/>
      <c r="Y80" s="933"/>
      <c r="Z80" s="933"/>
      <c r="AA80" s="933"/>
    </row>
    <row r="81" spans="1:27" s="276" customFormat="1">
      <c r="A81" s="933"/>
      <c r="B81" s="933"/>
      <c r="C81" s="229"/>
      <c r="D81" s="229"/>
      <c r="E81" s="229"/>
      <c r="F81" s="229"/>
      <c r="G81" s="229"/>
      <c r="H81" s="229"/>
      <c r="I81" s="229"/>
      <c r="J81" s="229"/>
      <c r="K81" s="229"/>
      <c r="L81" s="229"/>
      <c r="M81" s="229"/>
      <c r="N81" s="229"/>
      <c r="O81" s="229"/>
      <c r="P81" s="229"/>
      <c r="Q81" s="229"/>
      <c r="R81" s="229"/>
      <c r="S81" s="229"/>
      <c r="T81" s="933"/>
      <c r="U81" s="933"/>
      <c r="V81" s="933"/>
      <c r="W81" s="933"/>
      <c r="X81" s="933"/>
      <c r="Y81" s="933"/>
      <c r="Z81" s="933"/>
      <c r="AA81" s="933"/>
    </row>
    <row r="82" spans="1:27" s="276" customFormat="1">
      <c r="A82" s="933"/>
      <c r="B82" s="933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29"/>
      <c r="R82" s="229"/>
      <c r="S82" s="229"/>
      <c r="T82" s="933"/>
      <c r="U82" s="933"/>
      <c r="V82" s="933"/>
      <c r="W82" s="933"/>
      <c r="X82" s="933"/>
      <c r="Y82" s="933"/>
      <c r="Z82" s="933"/>
      <c r="AA82" s="933"/>
    </row>
    <row r="83" spans="1:27" s="276" customFormat="1">
      <c r="A83" s="933"/>
      <c r="B83" s="933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229"/>
      <c r="R83" s="229"/>
      <c r="S83" s="229"/>
      <c r="T83" s="933"/>
      <c r="U83" s="933"/>
      <c r="V83" s="933"/>
      <c r="W83" s="933"/>
      <c r="X83" s="933"/>
      <c r="Y83" s="933"/>
      <c r="Z83" s="933"/>
      <c r="AA83" s="933"/>
    </row>
    <row r="84" spans="1:27" s="276" customFormat="1">
      <c r="A84" s="933"/>
      <c r="B84" s="933"/>
      <c r="C84" s="229"/>
      <c r="D84" s="229"/>
      <c r="E84" s="229"/>
      <c r="F84" s="229"/>
      <c r="G84" s="229"/>
      <c r="H84" s="229"/>
      <c r="I84" s="229"/>
      <c r="J84" s="229"/>
      <c r="K84" s="229"/>
      <c r="L84" s="229"/>
      <c r="M84" s="229"/>
      <c r="N84" s="229"/>
      <c r="O84" s="229"/>
      <c r="P84" s="229"/>
      <c r="Q84" s="229"/>
      <c r="R84" s="229"/>
      <c r="S84" s="229"/>
      <c r="T84" s="933"/>
      <c r="U84" s="933"/>
      <c r="V84" s="933"/>
      <c r="W84" s="933"/>
      <c r="X84" s="933"/>
      <c r="Y84" s="933"/>
      <c r="Z84" s="933"/>
      <c r="AA84" s="933"/>
    </row>
    <row r="85" spans="1:27" s="276" customFormat="1">
      <c r="A85" s="933"/>
      <c r="B85" s="933"/>
      <c r="C85" s="229"/>
      <c r="D85" s="229"/>
      <c r="E85" s="229"/>
      <c r="F85" s="229"/>
      <c r="G85" s="229"/>
      <c r="H85" s="229"/>
      <c r="I85" s="229"/>
      <c r="J85" s="229"/>
      <c r="K85" s="229"/>
      <c r="L85" s="229"/>
      <c r="M85" s="229"/>
      <c r="N85" s="229"/>
      <c r="O85" s="229"/>
      <c r="P85" s="229"/>
      <c r="Q85" s="229"/>
      <c r="R85" s="229"/>
      <c r="S85" s="229"/>
      <c r="T85" s="933"/>
      <c r="U85" s="933"/>
      <c r="V85" s="933"/>
      <c r="W85" s="933"/>
      <c r="X85" s="933"/>
      <c r="Y85" s="933"/>
      <c r="Z85" s="933"/>
      <c r="AA85" s="933"/>
    </row>
    <row r="86" spans="1:27" s="6" customFormat="1">
      <c r="A86" s="921"/>
      <c r="B86" s="921"/>
      <c r="C86" s="226"/>
      <c r="D86" s="226"/>
      <c r="E86" s="226"/>
      <c r="F86" s="226"/>
      <c r="G86" s="226"/>
      <c r="H86" s="226"/>
      <c r="I86" s="226"/>
      <c r="J86" s="226"/>
      <c r="K86" s="226"/>
      <c r="L86" s="226"/>
      <c r="M86" s="226"/>
      <c r="N86" s="226"/>
      <c r="O86" s="226"/>
      <c r="P86" s="226"/>
      <c r="Q86" s="226"/>
      <c r="R86" s="226"/>
      <c r="S86" s="226"/>
      <c r="T86" s="921"/>
      <c r="U86" s="921"/>
      <c r="V86" s="921"/>
      <c r="W86" s="921"/>
      <c r="X86" s="921"/>
      <c r="Y86" s="921"/>
      <c r="Z86" s="921"/>
      <c r="AA86" s="921"/>
    </row>
    <row r="87" spans="1:27" s="6" customFormat="1">
      <c r="A87" s="921"/>
      <c r="B87" s="921"/>
      <c r="C87" s="226"/>
      <c r="D87" s="226"/>
      <c r="E87" s="226"/>
      <c r="F87" s="226"/>
      <c r="G87" s="226"/>
      <c r="H87" s="226"/>
      <c r="I87" s="226"/>
      <c r="J87" s="226"/>
      <c r="K87" s="226"/>
      <c r="L87" s="226"/>
      <c r="M87" s="226"/>
      <c r="N87" s="226"/>
      <c r="O87" s="226"/>
      <c r="P87" s="226"/>
      <c r="Q87" s="226"/>
      <c r="R87" s="226"/>
      <c r="S87" s="226"/>
      <c r="T87" s="921"/>
      <c r="U87" s="921"/>
      <c r="V87" s="921"/>
      <c r="W87" s="921"/>
      <c r="X87" s="921"/>
      <c r="Y87" s="921"/>
      <c r="Z87" s="921"/>
      <c r="AA87" s="921"/>
    </row>
    <row r="88" spans="1:27" s="6" customFormat="1">
      <c r="A88" s="921"/>
      <c r="B88" s="921"/>
      <c r="C88" s="226"/>
      <c r="D88" s="226"/>
      <c r="E88" s="226"/>
      <c r="F88" s="226"/>
      <c r="G88" s="226"/>
      <c r="H88" s="226"/>
      <c r="I88" s="226"/>
      <c r="J88" s="226"/>
      <c r="K88" s="226"/>
      <c r="L88" s="226"/>
      <c r="M88" s="226"/>
      <c r="N88" s="226"/>
      <c r="O88" s="226"/>
      <c r="P88" s="226"/>
      <c r="Q88" s="226"/>
      <c r="R88" s="226"/>
      <c r="S88" s="226"/>
      <c r="T88" s="921"/>
      <c r="U88" s="921"/>
      <c r="V88" s="921"/>
      <c r="W88" s="921"/>
      <c r="X88" s="921"/>
      <c r="Y88" s="921"/>
      <c r="Z88" s="921"/>
      <c r="AA88" s="921"/>
    </row>
    <row r="89" spans="1:27" s="6" customFormat="1">
      <c r="A89" s="921"/>
      <c r="B89" s="921"/>
      <c r="C89" s="226"/>
      <c r="D89" s="226"/>
      <c r="E89" s="226"/>
      <c r="F89" s="226"/>
      <c r="G89" s="226"/>
      <c r="H89" s="226"/>
      <c r="I89" s="226"/>
      <c r="J89" s="226"/>
      <c r="K89" s="226"/>
      <c r="L89" s="226"/>
      <c r="M89" s="226"/>
      <c r="N89" s="226"/>
      <c r="O89" s="226"/>
      <c r="P89" s="226"/>
      <c r="Q89" s="226"/>
      <c r="R89" s="226"/>
      <c r="S89" s="226"/>
      <c r="T89" s="921"/>
      <c r="U89" s="921"/>
      <c r="V89" s="921"/>
      <c r="W89" s="921"/>
      <c r="X89" s="921"/>
      <c r="Y89" s="921"/>
      <c r="Z89" s="921"/>
      <c r="AA89" s="921"/>
    </row>
    <row r="90" spans="1:27" s="6" customFormat="1">
      <c r="A90" s="921"/>
      <c r="B90" s="921"/>
      <c r="C90" s="226"/>
      <c r="D90" s="226"/>
      <c r="E90" s="226"/>
      <c r="F90" s="226"/>
      <c r="G90" s="226"/>
      <c r="H90" s="226"/>
      <c r="I90" s="226"/>
      <c r="J90" s="226"/>
      <c r="K90" s="226"/>
      <c r="L90" s="226"/>
      <c r="M90" s="226"/>
      <c r="N90" s="226"/>
      <c r="O90" s="226"/>
      <c r="P90" s="226"/>
      <c r="Q90" s="226"/>
      <c r="R90" s="226"/>
      <c r="S90" s="226"/>
      <c r="T90" s="921"/>
      <c r="U90" s="921"/>
      <c r="V90" s="921"/>
      <c r="W90" s="921"/>
      <c r="X90" s="921"/>
      <c r="Y90" s="921"/>
      <c r="Z90" s="921"/>
      <c r="AA90" s="921"/>
    </row>
    <row r="91" spans="1:27" s="6" customFormat="1">
      <c r="A91" s="921"/>
      <c r="B91" s="921"/>
      <c r="C91" s="226"/>
      <c r="D91" s="226"/>
      <c r="E91" s="226"/>
      <c r="F91" s="226"/>
      <c r="G91" s="226"/>
      <c r="H91" s="226"/>
      <c r="I91" s="226"/>
      <c r="J91" s="226"/>
      <c r="K91" s="226"/>
      <c r="L91" s="226"/>
      <c r="M91" s="226"/>
      <c r="N91" s="226"/>
      <c r="O91" s="226"/>
      <c r="P91" s="226"/>
      <c r="Q91" s="226"/>
      <c r="R91" s="226"/>
      <c r="S91" s="226"/>
      <c r="T91" s="921"/>
      <c r="U91" s="921"/>
      <c r="V91" s="921"/>
      <c r="W91" s="921"/>
      <c r="X91" s="921"/>
      <c r="Y91" s="921"/>
      <c r="Z91" s="921"/>
      <c r="AA91" s="921"/>
    </row>
    <row r="92" spans="1:27" s="6" customFormat="1">
      <c r="A92" s="921"/>
      <c r="B92" s="921"/>
      <c r="C92" s="226"/>
      <c r="D92" s="226"/>
      <c r="E92" s="226"/>
      <c r="F92" s="226"/>
      <c r="G92" s="226"/>
      <c r="H92" s="226"/>
      <c r="I92" s="226"/>
      <c r="J92" s="226"/>
      <c r="K92" s="226"/>
      <c r="L92" s="226"/>
      <c r="M92" s="226"/>
      <c r="N92" s="226"/>
      <c r="O92" s="226"/>
      <c r="P92" s="226"/>
      <c r="Q92" s="226"/>
      <c r="R92" s="226"/>
      <c r="S92" s="226"/>
      <c r="T92" s="921"/>
      <c r="U92" s="921"/>
      <c r="V92" s="921"/>
      <c r="W92" s="921"/>
      <c r="X92" s="921"/>
      <c r="Y92" s="921"/>
      <c r="Z92" s="921"/>
      <c r="AA92" s="921"/>
    </row>
    <row r="93" spans="1:27" s="6" customFormat="1">
      <c r="A93" s="921"/>
      <c r="B93" s="921"/>
      <c r="C93" s="226"/>
      <c r="D93" s="226"/>
      <c r="E93" s="226"/>
      <c r="F93" s="226"/>
      <c r="G93" s="226"/>
      <c r="H93" s="226"/>
      <c r="I93" s="226"/>
      <c r="J93" s="226"/>
      <c r="K93" s="226"/>
      <c r="L93" s="226"/>
      <c r="M93" s="226"/>
      <c r="N93" s="226"/>
      <c r="O93" s="226"/>
      <c r="P93" s="226"/>
      <c r="Q93" s="226"/>
      <c r="R93" s="226"/>
      <c r="S93" s="226"/>
      <c r="T93" s="921"/>
      <c r="U93" s="921"/>
      <c r="V93" s="921"/>
      <c r="W93" s="921"/>
      <c r="X93" s="921"/>
      <c r="Y93" s="921"/>
      <c r="Z93" s="921"/>
      <c r="AA93" s="921"/>
    </row>
    <row r="94" spans="1:27" s="6" customFormat="1">
      <c r="A94" s="921"/>
      <c r="B94" s="921"/>
      <c r="C94" s="226"/>
      <c r="D94" s="226"/>
      <c r="E94" s="226"/>
      <c r="F94" s="226"/>
      <c r="G94" s="226"/>
      <c r="H94" s="226"/>
      <c r="I94" s="226"/>
      <c r="J94" s="226"/>
      <c r="K94" s="226"/>
      <c r="L94" s="226"/>
      <c r="M94" s="226"/>
      <c r="N94" s="226"/>
      <c r="O94" s="226"/>
      <c r="P94" s="226"/>
      <c r="Q94" s="226"/>
      <c r="R94" s="226"/>
      <c r="S94" s="226"/>
      <c r="T94" s="921"/>
      <c r="U94" s="921"/>
      <c r="V94" s="921"/>
      <c r="W94" s="921"/>
      <c r="X94" s="921"/>
      <c r="Y94" s="921"/>
      <c r="Z94" s="921"/>
      <c r="AA94" s="921"/>
    </row>
    <row r="95" spans="1:27" s="6" customFormat="1">
      <c r="A95" s="921"/>
      <c r="B95" s="921"/>
      <c r="C95" s="226"/>
      <c r="D95" s="226"/>
      <c r="E95" s="226"/>
      <c r="F95" s="226"/>
      <c r="G95" s="226"/>
      <c r="H95" s="226"/>
      <c r="I95" s="226"/>
      <c r="J95" s="226"/>
      <c r="K95" s="226"/>
      <c r="L95" s="226"/>
      <c r="M95" s="226"/>
      <c r="N95" s="226"/>
      <c r="O95" s="226"/>
      <c r="P95" s="226"/>
      <c r="Q95" s="226"/>
      <c r="R95" s="226"/>
      <c r="S95" s="226"/>
      <c r="T95" s="921"/>
      <c r="U95" s="921"/>
      <c r="V95" s="921"/>
      <c r="W95" s="921"/>
      <c r="X95" s="921"/>
      <c r="Y95" s="921"/>
      <c r="Z95" s="921"/>
      <c r="AA95" s="921"/>
    </row>
    <row r="96" spans="1:27" s="6" customFormat="1">
      <c r="A96" s="921"/>
      <c r="B96" s="921"/>
      <c r="C96" s="226"/>
      <c r="D96" s="226"/>
      <c r="E96" s="226"/>
      <c r="F96" s="226"/>
      <c r="G96" s="226"/>
      <c r="H96" s="226"/>
      <c r="I96" s="226"/>
      <c r="J96" s="226"/>
      <c r="K96" s="226"/>
      <c r="L96" s="226"/>
      <c r="M96" s="226"/>
      <c r="N96" s="226"/>
      <c r="O96" s="226"/>
      <c r="P96" s="226"/>
      <c r="Q96" s="226"/>
      <c r="R96" s="226"/>
      <c r="S96" s="226"/>
      <c r="T96" s="921"/>
      <c r="U96" s="921"/>
      <c r="V96" s="921"/>
      <c r="W96" s="921"/>
      <c r="X96" s="921"/>
      <c r="Y96" s="921"/>
      <c r="Z96" s="921"/>
      <c r="AA96" s="921"/>
    </row>
    <row r="97" spans="1:27" s="6" customFormat="1">
      <c r="A97" s="921"/>
      <c r="B97" s="921"/>
      <c r="C97" s="226"/>
      <c r="D97" s="226"/>
      <c r="E97" s="226"/>
      <c r="F97" s="226"/>
      <c r="G97" s="226"/>
      <c r="H97" s="226"/>
      <c r="I97" s="226"/>
      <c r="J97" s="226"/>
      <c r="K97" s="226"/>
      <c r="L97" s="226"/>
      <c r="M97" s="226"/>
      <c r="N97" s="226"/>
      <c r="O97" s="226"/>
      <c r="P97" s="226"/>
      <c r="Q97" s="226"/>
      <c r="R97" s="226"/>
      <c r="S97" s="226"/>
      <c r="T97" s="921"/>
      <c r="U97" s="921"/>
      <c r="V97" s="921"/>
      <c r="W97" s="921"/>
      <c r="X97" s="921"/>
      <c r="Y97" s="921"/>
      <c r="Z97" s="921"/>
      <c r="AA97" s="921"/>
    </row>
    <row r="98" spans="1:27" s="6" customFormat="1">
      <c r="A98" s="921"/>
      <c r="B98" s="921"/>
      <c r="C98" s="226"/>
      <c r="D98" s="226"/>
      <c r="E98" s="226"/>
      <c r="F98" s="226"/>
      <c r="G98" s="226"/>
      <c r="H98" s="226"/>
      <c r="I98" s="226"/>
      <c r="J98" s="226"/>
      <c r="K98" s="226"/>
      <c r="L98" s="226"/>
      <c r="M98" s="226"/>
      <c r="N98" s="226"/>
      <c r="O98" s="226"/>
      <c r="P98" s="226"/>
      <c r="Q98" s="226"/>
      <c r="R98" s="226"/>
      <c r="S98" s="226"/>
      <c r="T98" s="921"/>
      <c r="U98" s="921"/>
      <c r="V98" s="921"/>
      <c r="W98" s="921"/>
      <c r="X98" s="921"/>
      <c r="Y98" s="921"/>
      <c r="Z98" s="921"/>
      <c r="AA98" s="921"/>
    </row>
    <row r="99" spans="1:27" s="6" customFormat="1">
      <c r="A99" s="921"/>
      <c r="B99" s="921"/>
      <c r="C99" s="226"/>
      <c r="D99" s="226"/>
      <c r="E99" s="226"/>
      <c r="F99" s="226"/>
      <c r="G99" s="226"/>
      <c r="H99" s="226"/>
      <c r="I99" s="226"/>
      <c r="J99" s="226"/>
      <c r="K99" s="226"/>
      <c r="L99" s="226"/>
      <c r="M99" s="226"/>
      <c r="N99" s="226"/>
      <c r="O99" s="226"/>
      <c r="P99" s="226"/>
      <c r="Q99" s="226"/>
      <c r="R99" s="226"/>
      <c r="S99" s="226"/>
      <c r="T99" s="921"/>
      <c r="U99" s="921"/>
      <c r="V99" s="921"/>
      <c r="W99" s="921"/>
      <c r="X99" s="921"/>
      <c r="Y99" s="921"/>
      <c r="Z99" s="921"/>
      <c r="AA99" s="921"/>
    </row>
    <row r="100" spans="1:27" s="6" customFormat="1">
      <c r="A100" s="921"/>
      <c r="B100" s="921"/>
      <c r="C100" s="226"/>
      <c r="D100" s="226"/>
      <c r="E100" s="226"/>
      <c r="F100" s="226"/>
      <c r="G100" s="226"/>
      <c r="H100" s="226"/>
      <c r="I100" s="226"/>
      <c r="J100" s="226"/>
      <c r="K100" s="226"/>
      <c r="L100" s="226"/>
      <c r="M100" s="226"/>
      <c r="N100" s="226"/>
      <c r="O100" s="226"/>
      <c r="P100" s="226"/>
      <c r="Q100" s="226"/>
      <c r="R100" s="226"/>
      <c r="S100" s="226"/>
      <c r="T100" s="921"/>
      <c r="U100" s="921"/>
      <c r="V100" s="921"/>
      <c r="W100" s="921"/>
      <c r="X100" s="921"/>
      <c r="Y100" s="921"/>
      <c r="Z100" s="921"/>
      <c r="AA100" s="921"/>
    </row>
    <row r="101" spans="1:27" s="6" customFormat="1">
      <c r="A101" s="921"/>
      <c r="B101" s="921"/>
      <c r="C101" s="226"/>
      <c r="D101" s="226"/>
      <c r="E101" s="226"/>
      <c r="F101" s="226"/>
      <c r="G101" s="226"/>
      <c r="H101" s="226"/>
      <c r="I101" s="226"/>
      <c r="J101" s="226"/>
      <c r="K101" s="226"/>
      <c r="L101" s="226"/>
      <c r="M101" s="226"/>
      <c r="N101" s="226"/>
      <c r="O101" s="226"/>
      <c r="P101" s="226"/>
      <c r="Q101" s="226"/>
      <c r="R101" s="226"/>
      <c r="S101" s="226"/>
      <c r="T101" s="921"/>
      <c r="U101" s="921"/>
      <c r="V101" s="921"/>
      <c r="W101" s="921"/>
      <c r="X101" s="921"/>
      <c r="Y101" s="921"/>
      <c r="Z101" s="921"/>
      <c r="AA101" s="921"/>
    </row>
    <row r="102" spans="1:27" s="6" customFormat="1">
      <c r="A102" s="921"/>
      <c r="B102" s="921"/>
      <c r="C102" s="226"/>
      <c r="D102" s="226"/>
      <c r="E102" s="226"/>
      <c r="F102" s="226"/>
      <c r="G102" s="226"/>
      <c r="H102" s="226"/>
      <c r="I102" s="226"/>
      <c r="J102" s="226"/>
      <c r="K102" s="226"/>
      <c r="L102" s="226"/>
      <c r="M102" s="226"/>
      <c r="N102" s="226"/>
      <c r="O102" s="226"/>
      <c r="P102" s="226"/>
      <c r="Q102" s="226"/>
      <c r="R102" s="226"/>
      <c r="S102" s="226"/>
      <c r="T102" s="921"/>
      <c r="U102" s="921"/>
      <c r="V102" s="921"/>
      <c r="W102" s="921"/>
      <c r="X102" s="921"/>
      <c r="Y102" s="921"/>
      <c r="Z102" s="921"/>
      <c r="AA102" s="921"/>
    </row>
    <row r="103" spans="1:27" s="6" customFormat="1">
      <c r="A103" s="921"/>
      <c r="B103" s="921"/>
      <c r="C103" s="226"/>
      <c r="D103" s="226"/>
      <c r="E103" s="226"/>
      <c r="F103" s="226"/>
      <c r="G103" s="226"/>
      <c r="H103" s="226"/>
      <c r="I103" s="226"/>
      <c r="J103" s="226"/>
      <c r="K103" s="226"/>
      <c r="L103" s="226"/>
      <c r="M103" s="226"/>
      <c r="N103" s="226"/>
      <c r="O103" s="226"/>
      <c r="P103" s="226"/>
      <c r="Q103" s="226"/>
      <c r="R103" s="226"/>
      <c r="S103" s="226"/>
      <c r="T103" s="921"/>
      <c r="U103" s="921"/>
      <c r="V103" s="921"/>
      <c r="W103" s="921"/>
      <c r="X103" s="921"/>
      <c r="Y103" s="921"/>
      <c r="Z103" s="921"/>
      <c r="AA103" s="921"/>
    </row>
    <row r="104" spans="1:27" s="6" customFormat="1">
      <c r="A104" s="921"/>
      <c r="B104" s="921"/>
      <c r="C104" s="226"/>
      <c r="D104" s="226"/>
      <c r="E104" s="226"/>
      <c r="F104" s="226"/>
      <c r="G104" s="226"/>
      <c r="H104" s="226"/>
      <c r="I104" s="226"/>
      <c r="J104" s="226"/>
      <c r="K104" s="226"/>
      <c r="L104" s="226"/>
      <c r="M104" s="226"/>
      <c r="N104" s="226"/>
      <c r="O104" s="226"/>
      <c r="P104" s="226"/>
      <c r="Q104" s="226"/>
      <c r="R104" s="226"/>
      <c r="S104" s="226"/>
      <c r="T104" s="921"/>
      <c r="U104" s="921"/>
      <c r="V104" s="921"/>
      <c r="W104" s="921"/>
      <c r="X104" s="921"/>
      <c r="Y104" s="921"/>
      <c r="Z104" s="921"/>
      <c r="AA104" s="921"/>
    </row>
    <row r="105" spans="1:27" s="6" customFormat="1">
      <c r="A105" s="921"/>
      <c r="B105" s="921"/>
      <c r="C105" s="226"/>
      <c r="D105" s="226"/>
      <c r="E105" s="226"/>
      <c r="F105" s="226"/>
      <c r="G105" s="226"/>
      <c r="H105" s="226"/>
      <c r="I105" s="226"/>
      <c r="J105" s="226"/>
      <c r="K105" s="226"/>
      <c r="L105" s="226"/>
      <c r="M105" s="226"/>
      <c r="N105" s="226"/>
      <c r="O105" s="226"/>
      <c r="P105" s="226"/>
      <c r="Q105" s="226"/>
      <c r="R105" s="226"/>
      <c r="S105" s="226"/>
      <c r="T105" s="921"/>
      <c r="U105" s="921"/>
      <c r="V105" s="921"/>
      <c r="W105" s="921"/>
      <c r="X105" s="921"/>
      <c r="Y105" s="921"/>
      <c r="Z105" s="921"/>
      <c r="AA105" s="921"/>
    </row>
    <row r="106" spans="1:27" s="6" customFormat="1">
      <c r="A106" s="921"/>
      <c r="B106" s="921"/>
      <c r="C106" s="226"/>
      <c r="D106" s="226"/>
      <c r="E106" s="226"/>
      <c r="F106" s="226"/>
      <c r="G106" s="226"/>
      <c r="H106" s="226"/>
      <c r="I106" s="226"/>
      <c r="J106" s="226"/>
      <c r="K106" s="226"/>
      <c r="L106" s="226"/>
      <c r="M106" s="226"/>
      <c r="N106" s="226"/>
      <c r="O106" s="226"/>
      <c r="P106" s="226"/>
      <c r="Q106" s="226"/>
      <c r="R106" s="226"/>
      <c r="S106" s="226"/>
      <c r="T106" s="921"/>
      <c r="U106" s="921"/>
      <c r="V106" s="921"/>
      <c r="W106" s="921"/>
      <c r="X106" s="921"/>
      <c r="Y106" s="921"/>
      <c r="Z106" s="921"/>
      <c r="AA106" s="921"/>
    </row>
    <row r="107" spans="1:27" s="6" customFormat="1">
      <c r="A107" s="921"/>
      <c r="B107" s="921"/>
      <c r="C107" s="226"/>
      <c r="D107" s="226"/>
      <c r="E107" s="226"/>
      <c r="F107" s="226"/>
      <c r="G107" s="226"/>
      <c r="H107" s="226"/>
      <c r="I107" s="226"/>
      <c r="J107" s="226"/>
      <c r="K107" s="226"/>
      <c r="L107" s="226"/>
      <c r="M107" s="226"/>
      <c r="N107" s="226"/>
      <c r="O107" s="226"/>
      <c r="P107" s="226"/>
      <c r="Q107" s="226"/>
      <c r="R107" s="226"/>
      <c r="S107" s="226"/>
      <c r="T107" s="921"/>
      <c r="U107" s="921"/>
      <c r="V107" s="921"/>
      <c r="W107" s="921"/>
      <c r="X107" s="921"/>
      <c r="Y107" s="921"/>
      <c r="Z107" s="921"/>
      <c r="AA107" s="921"/>
    </row>
    <row r="108" spans="1:27" s="6" customFormat="1">
      <c r="A108" s="921"/>
      <c r="B108" s="921"/>
      <c r="C108" s="226"/>
      <c r="D108" s="226"/>
      <c r="E108" s="226"/>
      <c r="F108" s="226"/>
      <c r="G108" s="226"/>
      <c r="H108" s="226"/>
      <c r="I108" s="226"/>
      <c r="J108" s="226"/>
      <c r="K108" s="226"/>
      <c r="L108" s="226"/>
      <c r="M108" s="226"/>
      <c r="N108" s="226"/>
      <c r="O108" s="226"/>
      <c r="P108" s="226"/>
      <c r="Q108" s="226"/>
      <c r="R108" s="226"/>
      <c r="S108" s="226"/>
      <c r="T108" s="921"/>
      <c r="U108" s="921"/>
      <c r="V108" s="921"/>
      <c r="W108" s="921"/>
      <c r="X108" s="921"/>
      <c r="Y108" s="921"/>
      <c r="Z108" s="921"/>
      <c r="AA108" s="921"/>
    </row>
    <row r="109" spans="1:27" s="6" customFormat="1">
      <c r="A109" s="921"/>
      <c r="B109" s="921"/>
      <c r="C109" s="226"/>
      <c r="D109" s="226"/>
      <c r="E109" s="226"/>
      <c r="F109" s="226"/>
      <c r="G109" s="226"/>
      <c r="H109" s="226"/>
      <c r="I109" s="226"/>
      <c r="J109" s="226"/>
      <c r="K109" s="226"/>
      <c r="L109" s="226"/>
      <c r="M109" s="226"/>
      <c r="N109" s="226"/>
      <c r="O109" s="226"/>
      <c r="P109" s="226"/>
      <c r="Q109" s="226"/>
      <c r="R109" s="226"/>
      <c r="S109" s="226"/>
      <c r="T109" s="921"/>
      <c r="U109" s="921"/>
      <c r="V109" s="921"/>
      <c r="W109" s="921"/>
      <c r="X109" s="921"/>
      <c r="Y109" s="921"/>
      <c r="Z109" s="921"/>
      <c r="AA109" s="921"/>
    </row>
    <row r="110" spans="1:27" s="6" customFormat="1">
      <c r="A110" s="921"/>
      <c r="B110" s="921"/>
      <c r="C110" s="226"/>
      <c r="D110" s="226"/>
      <c r="E110" s="226"/>
      <c r="F110" s="226"/>
      <c r="G110" s="226"/>
      <c r="H110" s="226"/>
      <c r="I110" s="226"/>
      <c r="J110" s="226"/>
      <c r="K110" s="226"/>
      <c r="L110" s="226"/>
      <c r="M110" s="226"/>
      <c r="N110" s="226"/>
      <c r="O110" s="226"/>
      <c r="P110" s="226"/>
      <c r="Q110" s="226"/>
      <c r="R110" s="226"/>
      <c r="S110" s="226"/>
      <c r="T110" s="921"/>
      <c r="U110" s="921"/>
      <c r="V110" s="921"/>
      <c r="W110" s="921"/>
      <c r="X110" s="921"/>
      <c r="Y110" s="921"/>
      <c r="Z110" s="921"/>
      <c r="AA110" s="921"/>
    </row>
    <row r="111" spans="1:27" s="6" customFormat="1">
      <c r="A111" s="921"/>
      <c r="B111" s="921"/>
      <c r="C111" s="226"/>
      <c r="D111" s="226"/>
      <c r="E111" s="226"/>
      <c r="F111" s="226"/>
      <c r="G111" s="226"/>
      <c r="H111" s="226"/>
      <c r="I111" s="226"/>
      <c r="J111" s="226"/>
      <c r="K111" s="226"/>
      <c r="L111" s="226"/>
      <c r="M111" s="226"/>
      <c r="N111" s="226"/>
      <c r="O111" s="226"/>
      <c r="P111" s="226"/>
      <c r="Q111" s="226"/>
      <c r="R111" s="226"/>
      <c r="S111" s="226"/>
      <c r="T111" s="921"/>
      <c r="U111" s="921"/>
      <c r="V111" s="921"/>
      <c r="W111" s="921"/>
      <c r="X111" s="921"/>
      <c r="Y111" s="921"/>
      <c r="Z111" s="921"/>
      <c r="AA111" s="921"/>
    </row>
    <row r="112" spans="1:27" s="6" customFormat="1">
      <c r="A112" s="921"/>
      <c r="B112" s="921"/>
      <c r="C112" s="226"/>
      <c r="D112" s="226"/>
      <c r="E112" s="226"/>
      <c r="F112" s="226"/>
      <c r="G112" s="226"/>
      <c r="H112" s="226"/>
      <c r="I112" s="226"/>
      <c r="J112" s="226"/>
      <c r="K112" s="226"/>
      <c r="L112" s="226"/>
      <c r="M112" s="226"/>
      <c r="N112" s="226"/>
      <c r="O112" s="226"/>
      <c r="P112" s="226"/>
      <c r="Q112" s="226"/>
      <c r="R112" s="226"/>
      <c r="S112" s="226"/>
      <c r="T112" s="921"/>
      <c r="U112" s="921"/>
      <c r="V112" s="921"/>
      <c r="W112" s="921"/>
      <c r="X112" s="921"/>
      <c r="Y112" s="921"/>
      <c r="Z112" s="921"/>
      <c r="AA112" s="921"/>
    </row>
    <row r="113" spans="1:27" s="6" customFormat="1">
      <c r="A113" s="921"/>
      <c r="B113" s="921"/>
      <c r="C113" s="226"/>
      <c r="D113" s="226"/>
      <c r="E113" s="226"/>
      <c r="F113" s="226"/>
      <c r="G113" s="226"/>
      <c r="H113" s="226"/>
      <c r="I113" s="226"/>
      <c r="J113" s="226"/>
      <c r="K113" s="226"/>
      <c r="L113" s="226"/>
      <c r="M113" s="226"/>
      <c r="N113" s="226"/>
      <c r="O113" s="226"/>
      <c r="P113" s="226"/>
      <c r="Q113" s="226"/>
      <c r="R113" s="226"/>
      <c r="S113" s="226"/>
      <c r="T113" s="921"/>
      <c r="U113" s="921"/>
      <c r="V113" s="921"/>
      <c r="W113" s="921"/>
      <c r="X113" s="921"/>
      <c r="Y113" s="921"/>
      <c r="Z113" s="921"/>
      <c r="AA113" s="921"/>
    </row>
    <row r="114" spans="1:27" s="6" customFormat="1">
      <c r="A114" s="921"/>
      <c r="B114" s="921"/>
      <c r="C114" s="226"/>
      <c r="D114" s="226"/>
      <c r="E114" s="226"/>
      <c r="F114" s="226"/>
      <c r="G114" s="226"/>
      <c r="H114" s="226"/>
      <c r="I114" s="226"/>
      <c r="J114" s="226"/>
      <c r="K114" s="226"/>
      <c r="L114" s="226"/>
      <c r="M114" s="226"/>
      <c r="N114" s="226"/>
      <c r="O114" s="226"/>
      <c r="P114" s="226"/>
      <c r="Q114" s="226"/>
      <c r="R114" s="226"/>
      <c r="S114" s="226"/>
      <c r="T114" s="921"/>
      <c r="U114" s="921"/>
      <c r="V114" s="921"/>
      <c r="W114" s="921"/>
      <c r="X114" s="921"/>
      <c r="Y114" s="921"/>
      <c r="Z114" s="921"/>
      <c r="AA114" s="921"/>
    </row>
    <row r="115" spans="1:27" s="6" customFormat="1">
      <c r="A115" s="921"/>
      <c r="B115" s="921"/>
      <c r="C115" s="226"/>
      <c r="D115" s="226"/>
      <c r="E115" s="226"/>
      <c r="F115" s="226"/>
      <c r="G115" s="226"/>
      <c r="H115" s="226"/>
      <c r="I115" s="226"/>
      <c r="J115" s="226"/>
      <c r="K115" s="226"/>
      <c r="L115" s="226"/>
      <c r="M115" s="226"/>
      <c r="N115" s="226"/>
      <c r="O115" s="226"/>
      <c r="P115" s="226"/>
      <c r="Q115" s="226"/>
      <c r="R115" s="226"/>
      <c r="S115" s="226"/>
      <c r="T115" s="921"/>
      <c r="U115" s="921"/>
      <c r="V115" s="921"/>
      <c r="W115" s="921"/>
      <c r="X115" s="921"/>
      <c r="Y115" s="921"/>
      <c r="Z115" s="921"/>
      <c r="AA115" s="921"/>
    </row>
    <row r="116" spans="1:27" s="6" customFormat="1">
      <c r="A116" s="921"/>
      <c r="B116" s="921"/>
      <c r="C116" s="226"/>
      <c r="D116" s="226"/>
      <c r="E116" s="226"/>
      <c r="F116" s="226"/>
      <c r="G116" s="226"/>
      <c r="H116" s="226"/>
      <c r="I116" s="226"/>
      <c r="J116" s="226"/>
      <c r="K116" s="226"/>
      <c r="L116" s="226"/>
      <c r="M116" s="226"/>
      <c r="N116" s="226"/>
      <c r="O116" s="226"/>
      <c r="P116" s="226"/>
      <c r="Q116" s="226"/>
      <c r="R116" s="226"/>
      <c r="S116" s="226"/>
      <c r="T116" s="921"/>
      <c r="U116" s="921"/>
      <c r="V116" s="921"/>
      <c r="W116" s="921"/>
      <c r="X116" s="921"/>
      <c r="Y116" s="921"/>
      <c r="Z116" s="921"/>
      <c r="AA116" s="921"/>
    </row>
    <row r="117" spans="1:27" s="6" customFormat="1">
      <c r="A117" s="921"/>
      <c r="B117" s="921"/>
      <c r="C117" s="226"/>
      <c r="D117" s="226"/>
      <c r="E117" s="226"/>
      <c r="F117" s="226"/>
      <c r="G117" s="226"/>
      <c r="H117" s="226"/>
      <c r="I117" s="226"/>
      <c r="J117" s="226"/>
      <c r="K117" s="226"/>
      <c r="L117" s="226"/>
      <c r="M117" s="226"/>
      <c r="N117" s="226"/>
      <c r="O117" s="226"/>
      <c r="P117" s="226"/>
      <c r="Q117" s="226"/>
      <c r="R117" s="226"/>
      <c r="S117" s="226"/>
      <c r="T117" s="921"/>
      <c r="U117" s="921"/>
      <c r="V117" s="921"/>
      <c r="W117" s="921"/>
      <c r="X117" s="921"/>
      <c r="Y117" s="921"/>
      <c r="Z117" s="921"/>
      <c r="AA117" s="921"/>
    </row>
    <row r="118" spans="1:27" s="6" customFormat="1">
      <c r="A118" s="921"/>
      <c r="B118" s="921"/>
      <c r="C118" s="226"/>
      <c r="D118" s="226"/>
      <c r="E118" s="226"/>
      <c r="F118" s="226"/>
      <c r="G118" s="226"/>
      <c r="H118" s="226"/>
      <c r="I118" s="226"/>
      <c r="J118" s="226"/>
      <c r="K118" s="226"/>
      <c r="L118" s="226"/>
      <c r="M118" s="226"/>
      <c r="N118" s="226"/>
      <c r="O118" s="226"/>
      <c r="P118" s="226"/>
      <c r="Q118" s="226"/>
      <c r="R118" s="226"/>
      <c r="S118" s="226"/>
      <c r="T118" s="921"/>
      <c r="U118" s="921"/>
      <c r="V118" s="921"/>
      <c r="W118" s="921"/>
      <c r="X118" s="921"/>
      <c r="Y118" s="921"/>
      <c r="Z118" s="921"/>
      <c r="AA118" s="921"/>
    </row>
    <row r="119" spans="1:27" s="6" customFormat="1">
      <c r="A119" s="921"/>
      <c r="B119" s="921"/>
      <c r="C119" s="226"/>
      <c r="D119" s="226"/>
      <c r="E119" s="226"/>
      <c r="F119" s="226"/>
      <c r="G119" s="226"/>
      <c r="H119" s="226"/>
      <c r="I119" s="226"/>
      <c r="J119" s="226"/>
      <c r="K119" s="226"/>
      <c r="L119" s="226"/>
      <c r="M119" s="226"/>
      <c r="N119" s="226"/>
      <c r="O119" s="226"/>
      <c r="P119" s="226"/>
      <c r="Q119" s="226"/>
      <c r="R119" s="226"/>
      <c r="S119" s="226"/>
      <c r="T119" s="921"/>
      <c r="U119" s="921"/>
      <c r="V119" s="921"/>
      <c r="W119" s="921"/>
      <c r="X119" s="921"/>
      <c r="Y119" s="921"/>
      <c r="Z119" s="921"/>
      <c r="AA119" s="921"/>
    </row>
    <row r="120" spans="1:27" s="6" customFormat="1">
      <c r="A120" s="921"/>
      <c r="B120" s="921"/>
      <c r="C120" s="226"/>
      <c r="D120" s="226"/>
      <c r="E120" s="226"/>
      <c r="F120" s="226"/>
      <c r="G120" s="226"/>
      <c r="H120" s="226"/>
      <c r="I120" s="226"/>
      <c r="J120" s="226"/>
      <c r="K120" s="226"/>
      <c r="L120" s="226"/>
      <c r="M120" s="226"/>
      <c r="N120" s="226"/>
      <c r="O120" s="226"/>
      <c r="P120" s="226"/>
      <c r="Q120" s="226"/>
      <c r="R120" s="226"/>
      <c r="S120" s="226"/>
      <c r="T120" s="921"/>
      <c r="U120" s="921"/>
      <c r="V120" s="921"/>
      <c r="W120" s="921"/>
      <c r="X120" s="921"/>
      <c r="Y120" s="921"/>
      <c r="Z120" s="921"/>
      <c r="AA120" s="921"/>
    </row>
    <row r="121" spans="1:27" s="6" customFormat="1">
      <c r="A121" s="921"/>
      <c r="B121" s="921"/>
      <c r="C121" s="226"/>
      <c r="D121" s="226"/>
      <c r="E121" s="226"/>
      <c r="F121" s="226"/>
      <c r="G121" s="226"/>
      <c r="H121" s="226"/>
      <c r="I121" s="226"/>
      <c r="J121" s="226"/>
      <c r="K121" s="226"/>
      <c r="L121" s="226"/>
      <c r="M121" s="226"/>
      <c r="N121" s="226"/>
      <c r="O121" s="226"/>
      <c r="P121" s="226"/>
      <c r="Q121" s="226"/>
      <c r="R121" s="226"/>
      <c r="S121" s="226"/>
      <c r="T121" s="921"/>
      <c r="U121" s="921"/>
      <c r="V121" s="921"/>
      <c r="W121" s="921"/>
      <c r="X121" s="921"/>
      <c r="Y121" s="921"/>
      <c r="Z121" s="921"/>
      <c r="AA121" s="921"/>
    </row>
    <row r="122" spans="1:27" s="6" customFormat="1">
      <c r="A122" s="921"/>
      <c r="B122" s="921"/>
      <c r="C122" s="226"/>
      <c r="D122" s="226"/>
      <c r="E122" s="226"/>
      <c r="F122" s="226"/>
      <c r="G122" s="226"/>
      <c r="H122" s="226"/>
      <c r="I122" s="226"/>
      <c r="J122" s="226"/>
      <c r="K122" s="226"/>
      <c r="L122" s="226"/>
      <c r="M122" s="226"/>
      <c r="N122" s="226"/>
      <c r="O122" s="226"/>
      <c r="P122" s="226"/>
      <c r="Q122" s="226"/>
      <c r="R122" s="226"/>
      <c r="S122" s="226"/>
      <c r="T122" s="921"/>
      <c r="U122" s="921"/>
      <c r="V122" s="921"/>
      <c r="W122" s="921"/>
      <c r="X122" s="921"/>
      <c r="Y122" s="921"/>
      <c r="Z122" s="921"/>
      <c r="AA122" s="921"/>
    </row>
    <row r="123" spans="1:27" s="6" customFormat="1">
      <c r="A123" s="921"/>
      <c r="B123" s="921"/>
      <c r="C123" s="226"/>
      <c r="D123" s="226"/>
      <c r="E123" s="226"/>
      <c r="F123" s="226"/>
      <c r="G123" s="226"/>
      <c r="H123" s="226"/>
      <c r="I123" s="226"/>
      <c r="J123" s="226"/>
      <c r="K123" s="226"/>
      <c r="L123" s="226"/>
      <c r="M123" s="226"/>
      <c r="N123" s="226"/>
      <c r="O123" s="226"/>
      <c r="P123" s="226"/>
      <c r="Q123" s="226"/>
      <c r="R123" s="226"/>
      <c r="S123" s="226"/>
      <c r="T123" s="921"/>
      <c r="U123" s="921"/>
      <c r="V123" s="921"/>
      <c r="W123" s="921"/>
      <c r="X123" s="921"/>
      <c r="Y123" s="921"/>
      <c r="Z123" s="921"/>
      <c r="AA123" s="921"/>
    </row>
    <row r="124" spans="1:27" s="6" customFormat="1">
      <c r="A124" s="921"/>
      <c r="B124" s="921"/>
      <c r="C124" s="226"/>
      <c r="D124" s="226"/>
      <c r="E124" s="226"/>
      <c r="F124" s="226"/>
      <c r="G124" s="226"/>
      <c r="H124" s="226"/>
      <c r="I124" s="226"/>
      <c r="J124" s="226"/>
      <c r="K124" s="226"/>
      <c r="L124" s="226"/>
      <c r="M124" s="226"/>
      <c r="N124" s="226"/>
      <c r="O124" s="226"/>
      <c r="P124" s="226"/>
      <c r="Q124" s="226"/>
      <c r="R124" s="226"/>
      <c r="S124" s="226"/>
      <c r="T124" s="921"/>
      <c r="U124" s="921"/>
      <c r="V124" s="921"/>
      <c r="W124" s="921"/>
      <c r="X124" s="921"/>
      <c r="Y124" s="921"/>
      <c r="Z124" s="921"/>
      <c r="AA124" s="921"/>
    </row>
    <row r="125" spans="1:27" s="6" customFormat="1">
      <c r="A125" s="921"/>
      <c r="B125" s="921"/>
      <c r="C125" s="226"/>
      <c r="D125" s="226"/>
      <c r="E125" s="226"/>
      <c r="F125" s="226"/>
      <c r="G125" s="226"/>
      <c r="H125" s="226"/>
      <c r="I125" s="226"/>
      <c r="J125" s="226"/>
      <c r="K125" s="226"/>
      <c r="L125" s="226"/>
      <c r="M125" s="226"/>
      <c r="N125" s="226"/>
      <c r="O125" s="226"/>
      <c r="P125" s="226"/>
      <c r="Q125" s="226"/>
      <c r="R125" s="226"/>
      <c r="S125" s="226"/>
      <c r="T125" s="921"/>
      <c r="U125" s="921"/>
      <c r="V125" s="921"/>
      <c r="W125" s="921"/>
      <c r="X125" s="921"/>
      <c r="Y125" s="921"/>
      <c r="Z125" s="921"/>
      <c r="AA125" s="921"/>
    </row>
    <row r="126" spans="1:27" s="6" customFormat="1">
      <c r="A126" s="921"/>
      <c r="B126" s="921"/>
      <c r="C126" s="226"/>
      <c r="D126" s="226"/>
      <c r="E126" s="226"/>
      <c r="F126" s="226"/>
      <c r="G126" s="226"/>
      <c r="H126" s="226"/>
      <c r="I126" s="226"/>
      <c r="J126" s="226"/>
      <c r="K126" s="226"/>
      <c r="L126" s="226"/>
      <c r="M126" s="226"/>
      <c r="N126" s="226"/>
      <c r="O126" s="226"/>
      <c r="P126" s="226"/>
      <c r="Q126" s="226"/>
      <c r="R126" s="226"/>
      <c r="S126" s="226"/>
      <c r="T126" s="921"/>
      <c r="U126" s="921"/>
      <c r="V126" s="921"/>
      <c r="W126" s="921"/>
      <c r="X126" s="921"/>
      <c r="Y126" s="921"/>
      <c r="Z126" s="921"/>
      <c r="AA126" s="921"/>
    </row>
    <row r="127" spans="1:27" s="6" customFormat="1">
      <c r="A127" s="921"/>
      <c r="B127" s="921"/>
      <c r="C127" s="226"/>
      <c r="D127" s="226"/>
      <c r="E127" s="226"/>
      <c r="F127" s="226"/>
      <c r="G127" s="226"/>
      <c r="H127" s="226"/>
      <c r="I127" s="226"/>
      <c r="J127" s="226"/>
      <c r="K127" s="226"/>
      <c r="L127" s="226"/>
      <c r="M127" s="226"/>
      <c r="N127" s="226"/>
      <c r="O127" s="226"/>
      <c r="P127" s="226"/>
      <c r="Q127" s="226"/>
      <c r="R127" s="226"/>
      <c r="S127" s="226"/>
      <c r="T127" s="921"/>
      <c r="U127" s="921"/>
      <c r="V127" s="921"/>
      <c r="W127" s="921"/>
      <c r="X127" s="921"/>
      <c r="Y127" s="921"/>
      <c r="Z127" s="921"/>
      <c r="AA127" s="921"/>
    </row>
    <row r="128" spans="1:27" s="6" customFormat="1">
      <c r="A128" s="921"/>
      <c r="B128" s="921"/>
      <c r="C128" s="226"/>
      <c r="D128" s="226"/>
      <c r="E128" s="226"/>
      <c r="F128" s="226"/>
      <c r="G128" s="226"/>
      <c r="H128" s="226"/>
      <c r="I128" s="226"/>
      <c r="J128" s="226"/>
      <c r="K128" s="226"/>
      <c r="L128" s="226"/>
      <c r="M128" s="226"/>
      <c r="N128" s="226"/>
      <c r="O128" s="226"/>
      <c r="P128" s="226"/>
      <c r="Q128" s="226"/>
      <c r="R128" s="226"/>
      <c r="S128" s="226"/>
      <c r="T128" s="921"/>
      <c r="U128" s="921"/>
      <c r="V128" s="921"/>
      <c r="W128" s="921"/>
      <c r="X128" s="921"/>
      <c r="Y128" s="921"/>
      <c r="Z128" s="921"/>
      <c r="AA128" s="921"/>
    </row>
    <row r="129" spans="1:27" s="6" customFormat="1">
      <c r="A129" s="921"/>
      <c r="B129" s="921"/>
      <c r="C129" s="226"/>
      <c r="D129" s="226"/>
      <c r="E129" s="226"/>
      <c r="F129" s="226"/>
      <c r="G129" s="226"/>
      <c r="H129" s="226"/>
      <c r="I129" s="226"/>
      <c r="J129" s="226"/>
      <c r="K129" s="226"/>
      <c r="L129" s="226"/>
      <c r="M129" s="226"/>
      <c r="N129" s="226"/>
      <c r="O129" s="226"/>
      <c r="P129" s="226"/>
      <c r="Q129" s="226"/>
      <c r="R129" s="226"/>
      <c r="S129" s="226"/>
      <c r="T129" s="921"/>
      <c r="U129" s="921"/>
      <c r="V129" s="921"/>
      <c r="W129" s="921"/>
      <c r="X129" s="921"/>
      <c r="Y129" s="921"/>
      <c r="Z129" s="921"/>
      <c r="AA129" s="921"/>
    </row>
    <row r="130" spans="1:27" s="6" customFormat="1">
      <c r="A130" s="921"/>
      <c r="B130" s="921"/>
      <c r="C130" s="226"/>
      <c r="D130" s="226"/>
      <c r="E130" s="226"/>
      <c r="F130" s="226"/>
      <c r="G130" s="226"/>
      <c r="H130" s="226"/>
      <c r="I130" s="226"/>
      <c r="J130" s="226"/>
      <c r="K130" s="226"/>
      <c r="L130" s="226"/>
      <c r="M130" s="226"/>
      <c r="N130" s="226"/>
      <c r="O130" s="226"/>
      <c r="P130" s="226"/>
      <c r="Q130" s="226"/>
      <c r="R130" s="226"/>
      <c r="S130" s="226"/>
      <c r="T130" s="921"/>
      <c r="U130" s="921"/>
      <c r="V130" s="921"/>
      <c r="W130" s="921"/>
      <c r="X130" s="921"/>
      <c r="Y130" s="921"/>
      <c r="Z130" s="921"/>
      <c r="AA130" s="921"/>
    </row>
    <row r="131" spans="1:27" s="6" customFormat="1">
      <c r="A131" s="921"/>
      <c r="B131" s="921"/>
      <c r="C131" s="226"/>
      <c r="D131" s="226"/>
      <c r="E131" s="226"/>
      <c r="F131" s="226"/>
      <c r="G131" s="226"/>
      <c r="H131" s="226"/>
      <c r="I131" s="226"/>
      <c r="J131" s="226"/>
      <c r="K131" s="226"/>
      <c r="L131" s="226"/>
      <c r="M131" s="226"/>
      <c r="N131" s="226"/>
      <c r="O131" s="226"/>
      <c r="P131" s="226"/>
      <c r="Q131" s="226"/>
      <c r="R131" s="226"/>
      <c r="S131" s="226"/>
      <c r="T131" s="921"/>
      <c r="U131" s="921"/>
      <c r="V131" s="921"/>
      <c r="W131" s="921"/>
      <c r="X131" s="921"/>
      <c r="Y131" s="921"/>
      <c r="Z131" s="921"/>
      <c r="AA131" s="921"/>
    </row>
    <row r="132" spans="1:27" s="6" customFormat="1">
      <c r="A132" s="921"/>
      <c r="B132" s="921"/>
      <c r="C132" s="226"/>
      <c r="D132" s="226"/>
      <c r="E132" s="226"/>
      <c r="F132" s="226"/>
      <c r="G132" s="226"/>
      <c r="H132" s="226"/>
      <c r="I132" s="226"/>
      <c r="J132" s="226"/>
      <c r="K132" s="226"/>
      <c r="L132" s="226"/>
      <c r="M132" s="226"/>
      <c r="N132" s="226"/>
      <c r="O132" s="226"/>
      <c r="P132" s="226"/>
      <c r="Q132" s="226"/>
      <c r="R132" s="226"/>
      <c r="S132" s="226"/>
      <c r="T132" s="921"/>
      <c r="U132" s="921"/>
      <c r="V132" s="921"/>
      <c r="W132" s="921"/>
      <c r="X132" s="921"/>
      <c r="Y132" s="921"/>
      <c r="Z132" s="921"/>
      <c r="AA132" s="921"/>
    </row>
    <row r="133" spans="1:27" s="6" customFormat="1">
      <c r="A133" s="921"/>
      <c r="B133" s="921"/>
      <c r="C133" s="226"/>
      <c r="D133" s="226"/>
      <c r="E133" s="226"/>
      <c r="F133" s="226"/>
      <c r="G133" s="226"/>
      <c r="H133" s="226"/>
      <c r="I133" s="226"/>
      <c r="J133" s="226"/>
      <c r="K133" s="226"/>
      <c r="L133" s="226"/>
      <c r="M133" s="226"/>
      <c r="N133" s="226"/>
      <c r="O133" s="226"/>
      <c r="P133" s="226"/>
      <c r="Q133" s="226"/>
      <c r="R133" s="226"/>
      <c r="S133" s="226"/>
      <c r="T133" s="921"/>
      <c r="U133" s="921"/>
      <c r="V133" s="921"/>
      <c r="W133" s="921"/>
      <c r="X133" s="921"/>
      <c r="Y133" s="921"/>
      <c r="Z133" s="921"/>
      <c r="AA133" s="921"/>
    </row>
    <row r="134" spans="1:27" s="6" customFormat="1">
      <c r="A134" s="921"/>
      <c r="B134" s="921"/>
      <c r="C134" s="226"/>
      <c r="D134" s="226"/>
      <c r="E134" s="226"/>
      <c r="F134" s="226"/>
      <c r="G134" s="226"/>
      <c r="H134" s="226"/>
      <c r="I134" s="226"/>
      <c r="J134" s="226"/>
      <c r="K134" s="226"/>
      <c r="L134" s="226"/>
      <c r="M134" s="226"/>
      <c r="N134" s="226"/>
      <c r="O134" s="226"/>
      <c r="P134" s="226"/>
      <c r="Q134" s="226"/>
      <c r="R134" s="226"/>
      <c r="S134" s="226"/>
      <c r="T134" s="921"/>
      <c r="U134" s="921"/>
      <c r="V134" s="921"/>
      <c r="W134" s="921"/>
      <c r="X134" s="921"/>
      <c r="Y134" s="921"/>
      <c r="Z134" s="921"/>
      <c r="AA134" s="921"/>
    </row>
    <row r="135" spans="1:27" s="6" customFormat="1">
      <c r="A135" s="921"/>
      <c r="B135" s="921"/>
      <c r="C135" s="226"/>
      <c r="D135" s="226"/>
      <c r="E135" s="226"/>
      <c r="F135" s="226"/>
      <c r="G135" s="226"/>
      <c r="H135" s="226"/>
      <c r="I135" s="226"/>
      <c r="J135" s="226"/>
      <c r="K135" s="226"/>
      <c r="L135" s="226"/>
      <c r="M135" s="226"/>
      <c r="N135" s="226"/>
      <c r="O135" s="226"/>
      <c r="P135" s="226"/>
      <c r="Q135" s="226"/>
      <c r="R135" s="226"/>
      <c r="S135" s="226"/>
      <c r="T135" s="921"/>
      <c r="U135" s="921"/>
      <c r="V135" s="921"/>
      <c r="W135" s="921"/>
      <c r="X135" s="921"/>
      <c r="Y135" s="921"/>
      <c r="Z135" s="921"/>
      <c r="AA135" s="921"/>
    </row>
    <row r="136" spans="1:27" s="6" customFormat="1">
      <c r="A136" s="921"/>
      <c r="B136" s="921"/>
      <c r="C136" s="226"/>
      <c r="D136" s="226"/>
      <c r="E136" s="226"/>
      <c r="F136" s="226"/>
      <c r="G136" s="226"/>
      <c r="H136" s="226"/>
      <c r="I136" s="226"/>
      <c r="J136" s="226"/>
      <c r="K136" s="226"/>
      <c r="L136" s="226"/>
      <c r="M136" s="226"/>
      <c r="N136" s="226"/>
      <c r="O136" s="226"/>
      <c r="P136" s="226"/>
      <c r="Q136" s="226"/>
      <c r="R136" s="226"/>
      <c r="S136" s="226"/>
      <c r="T136" s="921"/>
      <c r="U136" s="921"/>
      <c r="V136" s="921"/>
      <c r="W136" s="921"/>
      <c r="X136" s="921"/>
      <c r="Y136" s="921"/>
      <c r="Z136" s="921"/>
      <c r="AA136" s="921"/>
    </row>
    <row r="137" spans="1:27" s="6" customFormat="1">
      <c r="A137" s="921"/>
      <c r="B137" s="921"/>
      <c r="C137" s="226"/>
      <c r="D137" s="226"/>
      <c r="E137" s="226"/>
      <c r="F137" s="226"/>
      <c r="G137" s="916"/>
      <c r="H137" s="916"/>
      <c r="I137" s="916"/>
      <c r="J137" s="916"/>
      <c r="K137" s="916"/>
      <c r="L137" s="916"/>
      <c r="M137" s="916"/>
      <c r="N137" s="916"/>
      <c r="O137" s="916"/>
      <c r="P137" s="916"/>
      <c r="Q137" s="916"/>
      <c r="R137" s="916"/>
      <c r="S137" s="916"/>
      <c r="T137" s="921"/>
      <c r="U137" s="921"/>
      <c r="V137" s="921"/>
      <c r="W137" s="921"/>
      <c r="X137" s="921"/>
      <c r="Y137" s="921"/>
      <c r="Z137" s="921"/>
      <c r="AA137" s="921"/>
    </row>
    <row r="138" spans="1:27" s="6" customFormat="1">
      <c r="A138" s="921"/>
      <c r="B138" s="921"/>
      <c r="C138" s="226"/>
      <c r="D138" s="226"/>
      <c r="E138" s="226"/>
      <c r="F138" s="226"/>
      <c r="G138" s="916"/>
      <c r="H138" s="916"/>
      <c r="I138" s="916"/>
      <c r="J138" s="916"/>
      <c r="K138" s="916"/>
      <c r="L138" s="916"/>
      <c r="M138" s="916"/>
      <c r="N138" s="916"/>
      <c r="O138" s="916"/>
      <c r="P138" s="916"/>
      <c r="Q138" s="916"/>
      <c r="R138" s="916"/>
      <c r="S138" s="916"/>
      <c r="T138" s="921"/>
      <c r="U138" s="921"/>
      <c r="V138" s="921"/>
      <c r="W138" s="921"/>
      <c r="X138" s="921"/>
      <c r="Y138" s="921"/>
      <c r="Z138" s="921"/>
      <c r="AA138" s="921"/>
    </row>
  </sheetData>
  <mergeCells count="3">
    <mergeCell ref="C1:D1"/>
    <mergeCell ref="E1:F1"/>
    <mergeCell ref="G2:S2"/>
  </mergeCells>
  <phoneticPr fontId="41" type="noConversion"/>
  <pageMargins left="0.7" right="0.7" top="0.75" bottom="0.75" header="0.3" footer="0.3"/>
  <pageSetup orientation="portrait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8AE86-B39F-4A9B-AB5B-15F8D4686992}">
  <sheetPr>
    <tabColor rgb="FFFFC000"/>
  </sheetPr>
  <dimension ref="A1:AH175"/>
  <sheetViews>
    <sheetView zoomScale="80" zoomScaleNormal="80" workbookViewId="0">
      <selection activeCell="Q9" sqref="Q9"/>
    </sheetView>
  </sheetViews>
  <sheetFormatPr defaultColWidth="8.75" defaultRowHeight="23.25"/>
  <cols>
    <col min="1" max="1" width="6.08203125" style="274" customWidth="1"/>
    <col min="2" max="2" width="13.4140625" style="155" customWidth="1"/>
    <col min="3" max="3" width="11.9140625" style="155" customWidth="1"/>
    <col min="4" max="11" width="11.9140625" style="242" customWidth="1"/>
    <col min="12" max="15" width="11.4140625" style="242" customWidth="1"/>
    <col min="16" max="19" width="11.4140625" style="6" customWidth="1"/>
    <col min="20" max="34" width="8.75" style="6"/>
  </cols>
  <sheetData>
    <row r="1" spans="1:34" s="17" customFormat="1" ht="87.75">
      <c r="A1" s="274"/>
      <c r="B1" s="467"/>
      <c r="C1" s="270" t="s">
        <v>115</v>
      </c>
      <c r="D1" s="270" t="s">
        <v>119</v>
      </c>
      <c r="E1" s="270" t="s">
        <v>120</v>
      </c>
      <c r="F1" s="270" t="s">
        <v>121</v>
      </c>
      <c r="G1" s="271" t="s">
        <v>228</v>
      </c>
      <c r="H1" s="270" t="s">
        <v>124</v>
      </c>
      <c r="I1" s="270" t="s">
        <v>125</v>
      </c>
      <c r="J1" s="270" t="s">
        <v>122</v>
      </c>
      <c r="K1" s="270" t="s">
        <v>118</v>
      </c>
      <c r="L1" s="270" t="s">
        <v>123</v>
      </c>
      <c r="M1" s="272" t="s">
        <v>126</v>
      </c>
      <c r="N1" s="272" t="s">
        <v>127</v>
      </c>
      <c r="O1" s="270" t="s">
        <v>280</v>
      </c>
      <c r="P1" s="901"/>
      <c r="Q1" s="901"/>
      <c r="R1" s="901"/>
      <c r="S1" s="901"/>
      <c r="T1" s="902"/>
      <c r="U1" s="902"/>
      <c r="V1" s="902"/>
      <c r="W1" s="902"/>
      <c r="X1" s="902"/>
      <c r="Y1" s="902"/>
      <c r="Z1" s="902"/>
      <c r="AA1" s="902"/>
      <c r="AB1" s="902"/>
      <c r="AC1" s="902"/>
      <c r="AD1" s="902"/>
      <c r="AE1" s="902"/>
      <c r="AF1" s="902"/>
      <c r="AG1" s="902"/>
      <c r="AH1" s="902"/>
    </row>
    <row r="2" spans="1:34" s="17" customFormat="1" ht="29.25">
      <c r="A2" s="274"/>
      <c r="B2" s="268" t="s">
        <v>128</v>
      </c>
      <c r="C2" s="270"/>
      <c r="D2" s="270"/>
      <c r="E2" s="270"/>
      <c r="F2" s="270"/>
      <c r="G2" s="271"/>
      <c r="H2" s="270"/>
      <c r="I2" s="270"/>
      <c r="J2" s="270"/>
      <c r="K2" s="270"/>
      <c r="L2" s="270"/>
      <c r="M2" s="272">
        <v>1000</v>
      </c>
      <c r="N2" s="272">
        <v>1000</v>
      </c>
      <c r="O2" s="270"/>
      <c r="P2" s="901"/>
      <c r="Q2" s="901"/>
      <c r="R2" s="901"/>
      <c r="S2" s="901"/>
      <c r="T2" s="902"/>
      <c r="U2" s="902"/>
      <c r="V2" s="902"/>
      <c r="W2" s="902"/>
      <c r="X2" s="902"/>
      <c r="Y2" s="902"/>
      <c r="Z2" s="902"/>
      <c r="AA2" s="902"/>
      <c r="AB2" s="902"/>
      <c r="AC2" s="902"/>
      <c r="AD2" s="902"/>
      <c r="AE2" s="902"/>
      <c r="AF2" s="902"/>
      <c r="AG2" s="902"/>
      <c r="AH2" s="902"/>
    </row>
    <row r="3" spans="1:34" s="242" customFormat="1" ht="47.1" customHeight="1">
      <c r="A3" s="274"/>
      <c r="B3" s="275" t="s">
        <v>117</v>
      </c>
      <c r="C3" s="263">
        <f>C8</f>
        <v>135</v>
      </c>
      <c r="D3" s="264">
        <f>10^D8</f>
        <v>135.00000000000003</v>
      </c>
      <c r="E3" s="264">
        <f>EXP(E8)</f>
        <v>135.00000000000003</v>
      </c>
      <c r="F3" s="264">
        <f>F8^2</f>
        <v>135</v>
      </c>
      <c r="G3" s="264">
        <f>1/G8</f>
        <v>135</v>
      </c>
      <c r="H3" s="264">
        <f>H8^0.5</f>
        <v>135</v>
      </c>
      <c r="I3" s="265">
        <f>SQRT(1/I8)</f>
        <v>135</v>
      </c>
      <c r="J3" s="265">
        <f>(J8^2)-0.5</f>
        <v>135</v>
      </c>
      <c r="K3" s="265">
        <f>EXP(K8)-1</f>
        <v>135.00000000000006</v>
      </c>
      <c r="L3" s="263">
        <f>L8^3</f>
        <v>135</v>
      </c>
      <c r="M3" s="263">
        <f>EXP(M8)/(1+EXP(M8))*M2</f>
        <v>135</v>
      </c>
      <c r="N3" s="263">
        <f>(EXP(2*N8)-1)/(EXP(2*N8)+1)*N2</f>
        <v>135</v>
      </c>
      <c r="O3" s="263">
        <f>O8-C8^2</f>
        <v>135</v>
      </c>
      <c r="P3" s="903"/>
      <c r="Q3" s="903"/>
      <c r="R3" s="903"/>
      <c r="S3" s="903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</row>
    <row r="4" spans="1:34">
      <c r="A4" s="276"/>
      <c r="B4" s="267" t="s">
        <v>116</v>
      </c>
      <c r="C4" s="273">
        <f t="shared" ref="C4:N4" si="0">INTERCEPT(C8:C57,$B8:$B57)</f>
        <v>-206.25671435960231</v>
      </c>
      <c r="D4" s="273">
        <f t="shared" si="0"/>
        <v>-3.3759566746709879E-2</v>
      </c>
      <c r="E4" s="273">
        <f t="shared" si="0"/>
        <v>-7.7734275136914555E-2</v>
      </c>
      <c r="F4" s="273">
        <f t="shared" si="0"/>
        <v>-8.6061830082738275</v>
      </c>
      <c r="G4" s="273">
        <f t="shared" si="0"/>
        <v>9.2426779383989202E-2</v>
      </c>
      <c r="H4" s="273">
        <f t="shared" si="0"/>
        <v>-35775.279932186953</v>
      </c>
      <c r="I4" s="273">
        <f t="shared" si="0"/>
        <v>3.4061306078348114E-3</v>
      </c>
      <c r="J4" s="273">
        <f t="shared" si="0"/>
        <v>-8.5054240188303858</v>
      </c>
      <c r="K4" s="273">
        <f t="shared" si="0"/>
        <v>1.302580344968618E-2</v>
      </c>
      <c r="L4" s="273">
        <f t="shared" si="0"/>
        <v>-1.5499321067560272</v>
      </c>
      <c r="M4" s="273">
        <f t="shared" si="0"/>
        <v>-7.2113846863235427</v>
      </c>
      <c r="N4" s="273">
        <f t="shared" si="0"/>
        <v>-0.20785517813681947</v>
      </c>
      <c r="O4" s="273">
        <f t="shared" ref="O4" si="1">INTERCEPT(O8:O57,$B8:$B57)</f>
        <v>-35981.53664654657</v>
      </c>
      <c r="P4" s="493"/>
      <c r="Q4" s="493"/>
      <c r="R4" s="493"/>
      <c r="S4" s="493"/>
    </row>
    <row r="5" spans="1:34">
      <c r="A5" s="276"/>
      <c r="B5" s="267" t="s">
        <v>85</v>
      </c>
      <c r="C5" s="273">
        <f t="shared" ref="C5:N5" si="2">SLOPE(C8:C57,$B8:$B57)</f>
        <v>13.539098245535907</v>
      </c>
      <c r="D5" s="273">
        <f t="shared" si="2"/>
        <v>8.9118924465021621E-2</v>
      </c>
      <c r="E5" s="273">
        <f t="shared" si="2"/>
        <v>0.20520390697682114</v>
      </c>
      <c r="F5" s="273">
        <f t="shared" si="2"/>
        <v>0.8181538283893468</v>
      </c>
      <c r="G5" s="273">
        <f t="shared" si="2"/>
        <v>-3.6045405293341748E-3</v>
      </c>
      <c r="H5" s="273">
        <f t="shared" si="2"/>
        <v>2056.3723571515893</v>
      </c>
      <c r="I5" s="273">
        <f t="shared" si="2"/>
        <v>-1.4487933336336406E-4</v>
      </c>
      <c r="J5" s="273">
        <f t="shared" si="2"/>
        <v>0.81483848996103825</v>
      </c>
      <c r="K5" s="273">
        <f t="shared" si="2"/>
        <v>0.20167022185280853</v>
      </c>
      <c r="L5" s="273">
        <f t="shared" si="2"/>
        <v>0.27188369739007007</v>
      </c>
      <c r="M5" s="273">
        <f t="shared" si="2"/>
        <v>0.21986829809023925</v>
      </c>
      <c r="N5" s="273">
        <f t="shared" si="2"/>
        <v>1.3627866692469952E-2</v>
      </c>
      <c r="O5" s="273">
        <f t="shared" ref="O5" si="3">SLOPE(O8:O57,$B8:$B57)</f>
        <v>2069.9114553971258</v>
      </c>
      <c r="P5" s="493"/>
      <c r="Q5" s="493"/>
      <c r="R5" s="493"/>
      <c r="S5" s="493"/>
    </row>
    <row r="6" spans="1:34" s="283" customFormat="1" ht="36">
      <c r="A6" s="280"/>
      <c r="B6" s="281" t="s">
        <v>129</v>
      </c>
      <c r="C6" s="282">
        <f t="shared" ref="C6:O6" si="4">CORREL(C8:C57,$B8:$B57)^2</f>
        <v>0.31510242956587847</v>
      </c>
      <c r="D6" s="282">
        <f t="shared" si="4"/>
        <v>0.36579986804979997</v>
      </c>
      <c r="E6" s="282">
        <f t="shared" si="4"/>
        <v>0.36579986804979997</v>
      </c>
      <c r="F6" s="282">
        <f t="shared" si="4"/>
        <v>0.34278919173334244</v>
      </c>
      <c r="G6" s="282">
        <f>CORREL(G8:G57,$B8:$B57)^2</f>
        <v>0.38898657460449909</v>
      </c>
      <c r="H6" s="282">
        <f t="shared" si="4"/>
        <v>0.25769680391377109</v>
      </c>
      <c r="I6" s="282">
        <f t="shared" si="4"/>
        <v>0.38430295835330869</v>
      </c>
      <c r="J6" s="282">
        <f t="shared" si="4"/>
        <v>0.34258644003227096</v>
      </c>
      <c r="K6" s="282">
        <f t="shared" si="4"/>
        <v>0.36515934394190458</v>
      </c>
      <c r="L6" s="282">
        <f t="shared" si="4"/>
        <v>0.35113171148340722</v>
      </c>
      <c r="M6" s="282">
        <f t="shared" si="4"/>
        <v>0.36286796668369892</v>
      </c>
      <c r="N6" s="282">
        <f t="shared" si="4"/>
        <v>0.31443041254620102</v>
      </c>
      <c r="O6" s="282">
        <f t="shared" si="4"/>
        <v>0.25806878295689628</v>
      </c>
      <c r="P6" s="904"/>
      <c r="Q6" s="904"/>
      <c r="R6" s="904"/>
      <c r="S6" s="904"/>
      <c r="T6" s="905"/>
      <c r="U6" s="905"/>
      <c r="V6" s="905"/>
      <c r="W6" s="905"/>
      <c r="X6" s="905"/>
      <c r="Y6" s="905"/>
      <c r="Z6" s="905"/>
      <c r="AA6" s="905"/>
      <c r="AB6" s="905"/>
      <c r="AC6" s="905"/>
      <c r="AD6" s="905"/>
      <c r="AE6" s="905"/>
      <c r="AF6" s="905"/>
      <c r="AG6" s="905"/>
      <c r="AH6" s="905"/>
    </row>
    <row r="7" spans="1:34" s="242" customFormat="1" ht="26.25">
      <c r="A7" s="277" t="s">
        <v>37</v>
      </c>
      <c r="B7" s="306" t="s">
        <v>3</v>
      </c>
      <c r="C7" s="306" t="s">
        <v>2</v>
      </c>
      <c r="D7" s="266"/>
      <c r="E7" s="711"/>
      <c r="F7" s="711"/>
      <c r="G7" s="711"/>
      <c r="H7" s="711"/>
      <c r="I7" s="711"/>
      <c r="J7" s="711"/>
      <c r="K7" s="711"/>
      <c r="L7" s="711"/>
      <c r="M7" s="711"/>
      <c r="N7" s="711"/>
      <c r="O7" s="711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</row>
    <row r="8" spans="1:34">
      <c r="A8" s="278">
        <v>1</v>
      </c>
      <c r="B8" s="470">
        <f>IF('Inputs &amp; Summary'!E5="","",'Inputs &amp; Summary'!E5)</f>
        <v>22.007189934092271</v>
      </c>
      <c r="C8" s="471">
        <f>IF('Inputs &amp; Summary'!D5="","",'Inputs &amp; Summary'!D5)</f>
        <v>135</v>
      </c>
      <c r="D8" s="472">
        <f>IF(B8="","",LOG(C8))</f>
        <v>2.1303337684950061</v>
      </c>
      <c r="E8" s="472">
        <f>IF(B8="","",LN(C8))</f>
        <v>4.9052747784384296</v>
      </c>
      <c r="F8" s="472">
        <f>IF(B8="","",C8^0.5)</f>
        <v>11.61895003862225</v>
      </c>
      <c r="G8" s="472">
        <f>IF(B8="","",1/C8)</f>
        <v>7.4074074074074077E-3</v>
      </c>
      <c r="H8" s="472">
        <f>IF(B8="","",C8^2)</f>
        <v>18225</v>
      </c>
      <c r="I8" s="949">
        <f>IF(B8="","",1/C8^2)</f>
        <v>5.4869684499314129E-5</v>
      </c>
      <c r="J8" s="472">
        <f>IF(B8="","",(C8+0.5)^0.5)</f>
        <v>11.640446726822816</v>
      </c>
      <c r="K8" s="472">
        <f>IF(B8="","",LN(C8+1))</f>
        <v>4.9126548857360524</v>
      </c>
      <c r="L8" s="472">
        <f>IF(B8="","",C8^(1/3))</f>
        <v>5.1299278400300912</v>
      </c>
      <c r="M8" s="472">
        <f>IF(B8="","",(LN((C8/M$2)/(1-C8/M$2))))</f>
        <v>-1.8574547284934499</v>
      </c>
      <c r="N8" s="712">
        <f>IF(B8="","",0.5*LN((1+(C8/N$2))/(1-(C8/N$2))))</f>
        <v>0.13582921149181185</v>
      </c>
      <c r="O8" s="712">
        <f>IF(B8="","",C8+C8^2)</f>
        <v>18360</v>
      </c>
      <c r="Q8" s="6">
        <v>3.3157112143233154E-4</v>
      </c>
    </row>
    <row r="9" spans="1:34">
      <c r="A9" s="278">
        <f>A8+1</f>
        <v>2</v>
      </c>
      <c r="B9" s="470">
        <f>IF('Inputs &amp; Summary'!E6="","",'Inputs &amp; Summary'!E6)</f>
        <v>22.261356814088455</v>
      </c>
      <c r="C9" s="471">
        <f>IF('Inputs &amp; Summary'!D6="","",'Inputs &amp; Summary'!D6)</f>
        <v>135</v>
      </c>
      <c r="D9" s="472">
        <f t="shared" ref="D9:D49" si="5">IF(B9="","",LOG(C9))</f>
        <v>2.1303337684950061</v>
      </c>
      <c r="E9" s="472">
        <f t="shared" ref="E9:E49" si="6">IF(B9="","",LN(C9))</f>
        <v>4.9052747784384296</v>
      </c>
      <c r="F9" s="472">
        <f t="shared" ref="F9:F49" si="7">IF(B9="","",C9^0.5)</f>
        <v>11.61895003862225</v>
      </c>
      <c r="G9" s="472">
        <f t="shared" ref="G9:G49" si="8">IF(B9="","",1/C9)</f>
        <v>7.4074074074074077E-3</v>
      </c>
      <c r="H9" s="472">
        <f t="shared" ref="H9:H49" si="9">IF(B9="","",C9^2)</f>
        <v>18225</v>
      </c>
      <c r="I9" s="472">
        <f t="shared" ref="I9:I49" si="10">IF(B9="","",1/C9^2)</f>
        <v>5.4869684499314129E-5</v>
      </c>
      <c r="J9" s="472">
        <f t="shared" ref="J9:J49" si="11">IF(B9="","",(C9+0.5)^0.5)</f>
        <v>11.640446726822816</v>
      </c>
      <c r="K9" s="472">
        <f t="shared" ref="K9:K49" si="12">IF(B9="","",LN(C9+1))</f>
        <v>4.9126548857360524</v>
      </c>
      <c r="L9" s="472">
        <f t="shared" ref="L9:L49" si="13">IF(B9="","",C9^(1/3))</f>
        <v>5.1299278400300912</v>
      </c>
      <c r="M9" s="472">
        <f t="shared" ref="M9:M49" si="14">IF(B9="","",(LN((C9/M$2)/(1-C9/M$2))))</f>
        <v>-1.8574547284934499</v>
      </c>
      <c r="N9" s="713">
        <f t="shared" ref="N9:N49" si="15">IF(B9="","",0.5*LN((1+(C9/N$2))/(1-(C9/N$2))))</f>
        <v>0.13582921149181185</v>
      </c>
      <c r="O9" s="712">
        <f t="shared" ref="O9:O57" si="16">IF(B9="","",C9+C9^2)</f>
        <v>18360</v>
      </c>
      <c r="Q9" s="6">
        <f>SQRT(1/Q8)</f>
        <v>54.917612823909984</v>
      </c>
    </row>
    <row r="10" spans="1:34">
      <c r="A10" s="278">
        <f t="shared" ref="A10:A57" si="17">A9+1</f>
        <v>3</v>
      </c>
      <c r="B10" s="470">
        <f>IF('Inputs &amp; Summary'!E7="","",'Inputs &amp; Summary'!E7)</f>
        <v>21.684347477982389</v>
      </c>
      <c r="C10" s="471">
        <f>IF('Inputs &amp; Summary'!D7="","",'Inputs &amp; Summary'!D7)</f>
        <v>135</v>
      </c>
      <c r="D10" s="472">
        <f t="shared" si="5"/>
        <v>2.1303337684950061</v>
      </c>
      <c r="E10" s="472">
        <f t="shared" si="6"/>
        <v>4.9052747784384296</v>
      </c>
      <c r="F10" s="472">
        <f t="shared" si="7"/>
        <v>11.61895003862225</v>
      </c>
      <c r="G10" s="472">
        <f t="shared" si="8"/>
        <v>7.4074074074074077E-3</v>
      </c>
      <c r="H10" s="472">
        <f t="shared" si="9"/>
        <v>18225</v>
      </c>
      <c r="I10" s="472">
        <f t="shared" si="10"/>
        <v>5.4869684499314129E-5</v>
      </c>
      <c r="J10" s="472">
        <f t="shared" si="11"/>
        <v>11.640446726822816</v>
      </c>
      <c r="K10" s="472">
        <f t="shared" si="12"/>
        <v>4.9126548857360524</v>
      </c>
      <c r="L10" s="472">
        <f t="shared" si="13"/>
        <v>5.1299278400300912</v>
      </c>
      <c r="M10" s="472">
        <f t="shared" si="14"/>
        <v>-1.8574547284934499</v>
      </c>
      <c r="N10" s="713">
        <f t="shared" si="15"/>
        <v>0.13582921149181185</v>
      </c>
      <c r="O10" s="712">
        <f t="shared" si="16"/>
        <v>18360</v>
      </c>
    </row>
    <row r="11" spans="1:34">
      <c r="A11" s="278">
        <f t="shared" si="17"/>
        <v>4</v>
      </c>
      <c r="B11" s="470">
        <f>IF('Inputs &amp; Summary'!E8="","",'Inputs &amp; Summary'!E8)</f>
        <v>22.562024809923969</v>
      </c>
      <c r="C11" s="471">
        <f>IF('Inputs &amp; Summary'!D8="","",'Inputs &amp; Summary'!D8)</f>
        <v>135</v>
      </c>
      <c r="D11" s="472">
        <f t="shared" si="5"/>
        <v>2.1303337684950061</v>
      </c>
      <c r="E11" s="472">
        <f t="shared" si="6"/>
        <v>4.9052747784384296</v>
      </c>
      <c r="F11" s="472">
        <f t="shared" si="7"/>
        <v>11.61895003862225</v>
      </c>
      <c r="G11" s="472">
        <f t="shared" si="8"/>
        <v>7.4074074074074077E-3</v>
      </c>
      <c r="H11" s="472">
        <f t="shared" si="9"/>
        <v>18225</v>
      </c>
      <c r="I11" s="472">
        <f t="shared" si="10"/>
        <v>5.4869684499314129E-5</v>
      </c>
      <c r="J11" s="472">
        <f t="shared" si="11"/>
        <v>11.640446726822816</v>
      </c>
      <c r="K11" s="472">
        <f t="shared" si="12"/>
        <v>4.9126548857360524</v>
      </c>
      <c r="L11" s="472">
        <f t="shared" si="13"/>
        <v>5.1299278400300912</v>
      </c>
      <c r="M11" s="472">
        <f t="shared" si="14"/>
        <v>-1.8574547284934499</v>
      </c>
      <c r="N11" s="713">
        <f t="shared" si="15"/>
        <v>0.13582921149181185</v>
      </c>
      <c r="O11" s="712">
        <f t="shared" si="16"/>
        <v>18360</v>
      </c>
    </row>
    <row r="12" spans="1:34">
      <c r="A12" s="278">
        <f t="shared" si="17"/>
        <v>5</v>
      </c>
      <c r="B12" s="470">
        <f>IF('Inputs &amp; Summary'!E9="","",'Inputs &amp; Summary'!E9)</f>
        <v>24.574100000000001</v>
      </c>
      <c r="C12" s="471">
        <f>IF('Inputs &amp; Summary'!D9="","",'Inputs &amp; Summary'!D9)</f>
        <v>135</v>
      </c>
      <c r="D12" s="472">
        <f t="shared" si="5"/>
        <v>2.1303337684950061</v>
      </c>
      <c r="E12" s="472">
        <f t="shared" si="6"/>
        <v>4.9052747784384296</v>
      </c>
      <c r="F12" s="472">
        <f t="shared" si="7"/>
        <v>11.61895003862225</v>
      </c>
      <c r="G12" s="472">
        <f t="shared" si="8"/>
        <v>7.4074074074074077E-3</v>
      </c>
      <c r="H12" s="472">
        <f t="shared" si="9"/>
        <v>18225</v>
      </c>
      <c r="I12" s="472">
        <f t="shared" si="10"/>
        <v>5.4869684499314129E-5</v>
      </c>
      <c r="J12" s="472">
        <f t="shared" si="11"/>
        <v>11.640446726822816</v>
      </c>
      <c r="K12" s="472">
        <f t="shared" si="12"/>
        <v>4.9126548857360524</v>
      </c>
      <c r="L12" s="472">
        <f t="shared" si="13"/>
        <v>5.1299278400300912</v>
      </c>
      <c r="M12" s="472">
        <f t="shared" si="14"/>
        <v>-1.8574547284934499</v>
      </c>
      <c r="N12" s="713">
        <f t="shared" si="15"/>
        <v>0.13582921149181185</v>
      </c>
      <c r="O12" s="712">
        <f t="shared" si="16"/>
        <v>18360</v>
      </c>
    </row>
    <row r="13" spans="1:34">
      <c r="A13" s="278">
        <f t="shared" si="17"/>
        <v>6</v>
      </c>
      <c r="B13" s="470">
        <f>IF('Inputs &amp; Summary'!E10="","",'Inputs &amp; Summary'!E10)</f>
        <v>21.529417650590357</v>
      </c>
      <c r="C13" s="471">
        <f>IF('Inputs &amp; Summary'!D10="","",'Inputs &amp; Summary'!D10)</f>
        <v>135</v>
      </c>
      <c r="D13" s="472">
        <f t="shared" si="5"/>
        <v>2.1303337684950061</v>
      </c>
      <c r="E13" s="472">
        <f t="shared" si="6"/>
        <v>4.9052747784384296</v>
      </c>
      <c r="F13" s="472">
        <f t="shared" si="7"/>
        <v>11.61895003862225</v>
      </c>
      <c r="G13" s="472">
        <f t="shared" si="8"/>
        <v>7.4074074074074077E-3</v>
      </c>
      <c r="H13" s="472">
        <f t="shared" si="9"/>
        <v>18225</v>
      </c>
      <c r="I13" s="472">
        <f t="shared" si="10"/>
        <v>5.4869684499314129E-5</v>
      </c>
      <c r="J13" s="472">
        <f t="shared" si="11"/>
        <v>11.640446726822816</v>
      </c>
      <c r="K13" s="472">
        <f t="shared" si="12"/>
        <v>4.9126548857360524</v>
      </c>
      <c r="L13" s="472">
        <f t="shared" si="13"/>
        <v>5.1299278400300912</v>
      </c>
      <c r="M13" s="472">
        <f t="shared" si="14"/>
        <v>-1.8574547284934499</v>
      </c>
      <c r="N13" s="713">
        <f t="shared" si="15"/>
        <v>0.13582921149181185</v>
      </c>
      <c r="O13" s="712">
        <f t="shared" si="16"/>
        <v>18360</v>
      </c>
    </row>
    <row r="14" spans="1:34">
      <c r="A14" s="278">
        <f t="shared" si="17"/>
        <v>7</v>
      </c>
      <c r="B14" s="470">
        <f>IF('Inputs &amp; Summary'!E11="","",'Inputs &amp; Summary'!E11)</f>
        <v>21.282282282282281</v>
      </c>
      <c r="C14" s="471">
        <f>IF('Inputs &amp; Summary'!D11="","",'Inputs &amp; Summary'!D11)</f>
        <v>135</v>
      </c>
      <c r="D14" s="472">
        <f t="shared" si="5"/>
        <v>2.1303337684950061</v>
      </c>
      <c r="E14" s="472">
        <f t="shared" si="6"/>
        <v>4.9052747784384296</v>
      </c>
      <c r="F14" s="472">
        <f t="shared" si="7"/>
        <v>11.61895003862225</v>
      </c>
      <c r="G14" s="472">
        <f t="shared" si="8"/>
        <v>7.4074074074074077E-3</v>
      </c>
      <c r="H14" s="472">
        <f t="shared" si="9"/>
        <v>18225</v>
      </c>
      <c r="I14" s="472">
        <f t="shared" si="10"/>
        <v>5.4869684499314129E-5</v>
      </c>
      <c r="J14" s="472">
        <f t="shared" si="11"/>
        <v>11.640446726822816</v>
      </c>
      <c r="K14" s="472">
        <f t="shared" si="12"/>
        <v>4.9126548857360524</v>
      </c>
      <c r="L14" s="472">
        <f t="shared" si="13"/>
        <v>5.1299278400300912</v>
      </c>
      <c r="M14" s="472">
        <f t="shared" si="14"/>
        <v>-1.8574547284934499</v>
      </c>
      <c r="N14" s="713">
        <f t="shared" si="15"/>
        <v>0.13582921149181185</v>
      </c>
      <c r="O14" s="712">
        <f t="shared" si="16"/>
        <v>18360</v>
      </c>
    </row>
    <row r="15" spans="1:34">
      <c r="A15" s="278">
        <f t="shared" si="17"/>
        <v>8</v>
      </c>
      <c r="B15" s="470">
        <f>IF('Inputs &amp; Summary'!E12="","",'Inputs &amp; Summary'!E12)</f>
        <v>21.411564625850339</v>
      </c>
      <c r="C15" s="471">
        <f>IF('Inputs &amp; Summary'!D12="","",'Inputs &amp; Summary'!D12)</f>
        <v>51</v>
      </c>
      <c r="D15" s="472">
        <f t="shared" si="5"/>
        <v>1.7075701760979363</v>
      </c>
      <c r="E15" s="472">
        <f t="shared" si="6"/>
        <v>3.9318256327243257</v>
      </c>
      <c r="F15" s="472">
        <f t="shared" si="7"/>
        <v>7.1414284285428504</v>
      </c>
      <c r="G15" s="472">
        <f t="shared" si="8"/>
        <v>1.9607843137254902E-2</v>
      </c>
      <c r="H15" s="472">
        <f t="shared" si="9"/>
        <v>2601</v>
      </c>
      <c r="I15" s="472">
        <f t="shared" si="10"/>
        <v>3.8446751249519417E-4</v>
      </c>
      <c r="J15" s="472">
        <f t="shared" si="11"/>
        <v>7.1763500472036617</v>
      </c>
      <c r="K15" s="472">
        <f t="shared" si="12"/>
        <v>3.9512437185814275</v>
      </c>
      <c r="L15" s="472">
        <f t="shared" si="13"/>
        <v>3.7084297692661896</v>
      </c>
      <c r="M15" s="472">
        <f t="shared" si="14"/>
        <v>-2.923583165885602</v>
      </c>
      <c r="N15" s="713">
        <f t="shared" si="15"/>
        <v>5.104428613351164E-2</v>
      </c>
      <c r="O15" s="712">
        <f t="shared" si="16"/>
        <v>2652</v>
      </c>
    </row>
    <row r="16" spans="1:34">
      <c r="A16" s="278">
        <f t="shared" si="17"/>
        <v>9</v>
      </c>
      <c r="B16" s="470">
        <f>IF('Inputs &amp; Summary'!E13="","",'Inputs &amp; Summary'!E13)</f>
        <v>20.96377551020408</v>
      </c>
      <c r="C16" s="471">
        <f>IF('Inputs &amp; Summary'!D13="","",'Inputs &amp; Summary'!D13)</f>
        <v>51</v>
      </c>
      <c r="D16" s="472">
        <f t="shared" si="5"/>
        <v>1.7075701760979363</v>
      </c>
      <c r="E16" s="472">
        <f t="shared" si="6"/>
        <v>3.9318256327243257</v>
      </c>
      <c r="F16" s="472">
        <f t="shared" si="7"/>
        <v>7.1414284285428504</v>
      </c>
      <c r="G16" s="472">
        <f t="shared" si="8"/>
        <v>1.9607843137254902E-2</v>
      </c>
      <c r="H16" s="472">
        <f t="shared" si="9"/>
        <v>2601</v>
      </c>
      <c r="I16" s="472">
        <f t="shared" si="10"/>
        <v>3.8446751249519417E-4</v>
      </c>
      <c r="J16" s="472">
        <f t="shared" si="11"/>
        <v>7.1763500472036617</v>
      </c>
      <c r="K16" s="472">
        <f t="shared" si="12"/>
        <v>3.9512437185814275</v>
      </c>
      <c r="L16" s="472">
        <f t="shared" si="13"/>
        <v>3.7084297692661896</v>
      </c>
      <c r="M16" s="472">
        <f t="shared" si="14"/>
        <v>-2.923583165885602</v>
      </c>
      <c r="N16" s="713">
        <f t="shared" si="15"/>
        <v>5.104428613351164E-2</v>
      </c>
      <c r="O16" s="712">
        <f t="shared" si="16"/>
        <v>2652</v>
      </c>
    </row>
    <row r="17" spans="1:15">
      <c r="A17" s="278">
        <f t="shared" si="17"/>
        <v>10</v>
      </c>
      <c r="B17" s="470">
        <f>IF('Inputs &amp; Summary'!E14="","",'Inputs &amp; Summary'!E14)</f>
        <v>21.889099620682771</v>
      </c>
      <c r="C17" s="471">
        <f>IF('Inputs &amp; Summary'!D14="","",'Inputs &amp; Summary'!D14)</f>
        <v>51</v>
      </c>
      <c r="D17" s="472">
        <f t="shared" si="5"/>
        <v>1.7075701760979363</v>
      </c>
      <c r="E17" s="472">
        <f t="shared" si="6"/>
        <v>3.9318256327243257</v>
      </c>
      <c r="F17" s="472">
        <f t="shared" si="7"/>
        <v>7.1414284285428504</v>
      </c>
      <c r="G17" s="472">
        <f t="shared" si="8"/>
        <v>1.9607843137254902E-2</v>
      </c>
      <c r="H17" s="472">
        <f t="shared" si="9"/>
        <v>2601</v>
      </c>
      <c r="I17" s="472">
        <f t="shared" si="10"/>
        <v>3.8446751249519417E-4</v>
      </c>
      <c r="J17" s="472">
        <f t="shared" si="11"/>
        <v>7.1763500472036617</v>
      </c>
      <c r="K17" s="472">
        <f t="shared" si="12"/>
        <v>3.9512437185814275</v>
      </c>
      <c r="L17" s="472">
        <f t="shared" si="13"/>
        <v>3.7084297692661896</v>
      </c>
      <c r="M17" s="472">
        <f t="shared" si="14"/>
        <v>-2.923583165885602</v>
      </c>
      <c r="N17" s="713">
        <f t="shared" si="15"/>
        <v>5.104428613351164E-2</v>
      </c>
      <c r="O17" s="712">
        <f t="shared" si="16"/>
        <v>2652</v>
      </c>
    </row>
    <row r="18" spans="1:15">
      <c r="A18" s="278">
        <f t="shared" si="17"/>
        <v>11</v>
      </c>
      <c r="B18" s="470">
        <f>IF('Inputs &amp; Summary'!E15="","",'Inputs &amp; Summary'!E15)</f>
        <v>21.182607827476037</v>
      </c>
      <c r="C18" s="471">
        <f>IF('Inputs &amp; Summary'!D15="","",'Inputs &amp; Summary'!D15)</f>
        <v>51</v>
      </c>
      <c r="D18" s="472">
        <f t="shared" si="5"/>
        <v>1.7075701760979363</v>
      </c>
      <c r="E18" s="472">
        <f t="shared" si="6"/>
        <v>3.9318256327243257</v>
      </c>
      <c r="F18" s="472">
        <f t="shared" si="7"/>
        <v>7.1414284285428504</v>
      </c>
      <c r="G18" s="472">
        <f t="shared" si="8"/>
        <v>1.9607843137254902E-2</v>
      </c>
      <c r="H18" s="472">
        <f t="shared" si="9"/>
        <v>2601</v>
      </c>
      <c r="I18" s="472">
        <f t="shared" si="10"/>
        <v>3.8446751249519417E-4</v>
      </c>
      <c r="J18" s="472">
        <f t="shared" si="11"/>
        <v>7.1763500472036617</v>
      </c>
      <c r="K18" s="472">
        <f t="shared" si="12"/>
        <v>3.9512437185814275</v>
      </c>
      <c r="L18" s="472">
        <f t="shared" si="13"/>
        <v>3.7084297692661896</v>
      </c>
      <c r="M18" s="472">
        <f t="shared" si="14"/>
        <v>-2.923583165885602</v>
      </c>
      <c r="N18" s="713">
        <f t="shared" si="15"/>
        <v>5.104428613351164E-2</v>
      </c>
      <c r="O18" s="712">
        <f t="shared" si="16"/>
        <v>2652</v>
      </c>
    </row>
    <row r="19" spans="1:15">
      <c r="A19" s="278">
        <f t="shared" si="17"/>
        <v>12</v>
      </c>
      <c r="B19" s="470">
        <f>IF('Inputs &amp; Summary'!E16="","",'Inputs &amp; Summary'!E16)</f>
        <v>20.186260765071101</v>
      </c>
      <c r="C19" s="471">
        <f>IF('Inputs &amp; Summary'!D16="","",'Inputs &amp; Summary'!D16)</f>
        <v>51</v>
      </c>
      <c r="D19" s="472">
        <f t="shared" si="5"/>
        <v>1.7075701760979363</v>
      </c>
      <c r="E19" s="472">
        <f t="shared" si="6"/>
        <v>3.9318256327243257</v>
      </c>
      <c r="F19" s="472">
        <f t="shared" si="7"/>
        <v>7.1414284285428504</v>
      </c>
      <c r="G19" s="472">
        <f t="shared" si="8"/>
        <v>1.9607843137254902E-2</v>
      </c>
      <c r="H19" s="472">
        <f t="shared" si="9"/>
        <v>2601</v>
      </c>
      <c r="I19" s="472">
        <f t="shared" si="10"/>
        <v>3.8446751249519417E-4</v>
      </c>
      <c r="J19" s="472">
        <f t="shared" si="11"/>
        <v>7.1763500472036617</v>
      </c>
      <c r="K19" s="472">
        <f t="shared" si="12"/>
        <v>3.9512437185814275</v>
      </c>
      <c r="L19" s="472">
        <f t="shared" si="13"/>
        <v>3.7084297692661896</v>
      </c>
      <c r="M19" s="472">
        <f t="shared" si="14"/>
        <v>-2.923583165885602</v>
      </c>
      <c r="N19" s="713">
        <f t="shared" si="15"/>
        <v>5.104428613351164E-2</v>
      </c>
      <c r="O19" s="712">
        <f t="shared" si="16"/>
        <v>2652</v>
      </c>
    </row>
    <row r="20" spans="1:15">
      <c r="A20" s="278">
        <f t="shared" si="17"/>
        <v>13</v>
      </c>
      <c r="B20" s="470">
        <f>IF('Inputs &amp; Summary'!E17="","",'Inputs &amp; Summary'!E17)</f>
        <v>20.620503597122305</v>
      </c>
      <c r="C20" s="471">
        <f>IF('Inputs &amp; Summary'!D17="","",'Inputs &amp; Summary'!D17)</f>
        <v>51</v>
      </c>
      <c r="D20" s="472">
        <f t="shared" si="5"/>
        <v>1.7075701760979363</v>
      </c>
      <c r="E20" s="472">
        <f t="shared" si="6"/>
        <v>3.9318256327243257</v>
      </c>
      <c r="F20" s="472">
        <f t="shared" si="7"/>
        <v>7.1414284285428504</v>
      </c>
      <c r="G20" s="472">
        <f t="shared" si="8"/>
        <v>1.9607843137254902E-2</v>
      </c>
      <c r="H20" s="472">
        <f t="shared" si="9"/>
        <v>2601</v>
      </c>
      <c r="I20" s="472">
        <f t="shared" si="10"/>
        <v>3.8446751249519417E-4</v>
      </c>
      <c r="J20" s="472">
        <f t="shared" si="11"/>
        <v>7.1763500472036617</v>
      </c>
      <c r="K20" s="472">
        <f t="shared" si="12"/>
        <v>3.9512437185814275</v>
      </c>
      <c r="L20" s="472">
        <f t="shared" si="13"/>
        <v>3.7084297692661896</v>
      </c>
      <c r="M20" s="472">
        <f t="shared" si="14"/>
        <v>-2.923583165885602</v>
      </c>
      <c r="N20" s="713">
        <f t="shared" si="15"/>
        <v>5.104428613351164E-2</v>
      </c>
      <c r="O20" s="712">
        <f t="shared" si="16"/>
        <v>2652</v>
      </c>
    </row>
    <row r="21" spans="1:15">
      <c r="A21" s="278">
        <f t="shared" si="17"/>
        <v>14</v>
      </c>
      <c r="B21" s="470">
        <f>IF('Inputs &amp; Summary'!E18="","",'Inputs &amp; Summary'!E18)</f>
        <v>20.933879344786256</v>
      </c>
      <c r="C21" s="471">
        <f>IF('Inputs &amp; Summary'!D18="","",'Inputs &amp; Summary'!D18)</f>
        <v>51</v>
      </c>
      <c r="D21" s="472">
        <f t="shared" si="5"/>
        <v>1.7075701760979363</v>
      </c>
      <c r="E21" s="472">
        <f t="shared" si="6"/>
        <v>3.9318256327243257</v>
      </c>
      <c r="F21" s="472">
        <f t="shared" si="7"/>
        <v>7.1414284285428504</v>
      </c>
      <c r="G21" s="472">
        <f t="shared" si="8"/>
        <v>1.9607843137254902E-2</v>
      </c>
      <c r="H21" s="472">
        <f t="shared" si="9"/>
        <v>2601</v>
      </c>
      <c r="I21" s="472">
        <f t="shared" si="10"/>
        <v>3.8446751249519417E-4</v>
      </c>
      <c r="J21" s="472">
        <f t="shared" si="11"/>
        <v>7.1763500472036617</v>
      </c>
      <c r="K21" s="472">
        <f t="shared" si="12"/>
        <v>3.9512437185814275</v>
      </c>
      <c r="L21" s="472">
        <f t="shared" si="13"/>
        <v>3.7084297692661896</v>
      </c>
      <c r="M21" s="472">
        <f t="shared" si="14"/>
        <v>-2.923583165885602</v>
      </c>
      <c r="N21" s="713">
        <f t="shared" si="15"/>
        <v>5.104428613351164E-2</v>
      </c>
      <c r="O21" s="712">
        <f t="shared" si="16"/>
        <v>2652</v>
      </c>
    </row>
    <row r="22" spans="1:15">
      <c r="A22" s="278">
        <f t="shared" si="17"/>
        <v>15</v>
      </c>
      <c r="B22" s="470">
        <f>IF('Inputs &amp; Summary'!E19="","",'Inputs &amp; Summary'!E19)</f>
        <v>21.080838323353294</v>
      </c>
      <c r="C22" s="471">
        <f>IF('Inputs &amp; Summary'!D19="","",'Inputs &amp; Summary'!D19)</f>
        <v>73</v>
      </c>
      <c r="D22" s="472">
        <f t="shared" si="5"/>
        <v>1.8633228601204559</v>
      </c>
      <c r="E22" s="472">
        <f t="shared" si="6"/>
        <v>4.290459441148391</v>
      </c>
      <c r="F22" s="472">
        <f t="shared" si="7"/>
        <v>8.5440037453175304</v>
      </c>
      <c r="G22" s="472">
        <f t="shared" si="8"/>
        <v>1.3698630136986301E-2</v>
      </c>
      <c r="H22" s="472">
        <f t="shared" si="9"/>
        <v>5329</v>
      </c>
      <c r="I22" s="472">
        <f t="shared" si="10"/>
        <v>1.8765246762994934E-4</v>
      </c>
      <c r="J22" s="472">
        <f t="shared" si="11"/>
        <v>8.5732140997411239</v>
      </c>
      <c r="K22" s="472">
        <f t="shared" si="12"/>
        <v>4.3040650932041702</v>
      </c>
      <c r="L22" s="472">
        <f t="shared" si="13"/>
        <v>4.179339196381231</v>
      </c>
      <c r="M22" s="472">
        <f t="shared" si="14"/>
        <v>-2.541494124417464</v>
      </c>
      <c r="N22" s="713">
        <f t="shared" si="15"/>
        <v>7.3130088532421644E-2</v>
      </c>
      <c r="O22" s="712">
        <f t="shared" si="16"/>
        <v>5402</v>
      </c>
    </row>
    <row r="23" spans="1:15">
      <c r="A23" s="278">
        <f t="shared" si="17"/>
        <v>16</v>
      </c>
      <c r="B23" s="470">
        <f>IF('Inputs &amp; Summary'!E20="","",'Inputs &amp; Summary'!E20)</f>
        <v>20.347639055622249</v>
      </c>
      <c r="C23" s="471">
        <f>IF('Inputs &amp; Summary'!D20="","",'Inputs &amp; Summary'!D20)</f>
        <v>73</v>
      </c>
      <c r="D23" s="472">
        <f t="shared" si="5"/>
        <v>1.8633228601204559</v>
      </c>
      <c r="E23" s="472">
        <f t="shared" si="6"/>
        <v>4.290459441148391</v>
      </c>
      <c r="F23" s="472">
        <f t="shared" si="7"/>
        <v>8.5440037453175304</v>
      </c>
      <c r="G23" s="472">
        <f t="shared" si="8"/>
        <v>1.3698630136986301E-2</v>
      </c>
      <c r="H23" s="472">
        <f t="shared" si="9"/>
        <v>5329</v>
      </c>
      <c r="I23" s="472">
        <f t="shared" si="10"/>
        <v>1.8765246762994934E-4</v>
      </c>
      <c r="J23" s="472">
        <f t="shared" si="11"/>
        <v>8.5732140997411239</v>
      </c>
      <c r="K23" s="472">
        <f t="shared" si="12"/>
        <v>4.3040650932041702</v>
      </c>
      <c r="L23" s="472">
        <f t="shared" si="13"/>
        <v>4.179339196381231</v>
      </c>
      <c r="M23" s="472">
        <f t="shared" si="14"/>
        <v>-2.541494124417464</v>
      </c>
      <c r="N23" s="713">
        <f t="shared" si="15"/>
        <v>7.3130088532421644E-2</v>
      </c>
      <c r="O23" s="712">
        <f t="shared" si="16"/>
        <v>5402</v>
      </c>
    </row>
    <row r="24" spans="1:15">
      <c r="A24" s="278">
        <f t="shared" si="17"/>
        <v>17</v>
      </c>
      <c r="B24" s="470">
        <f>IF('Inputs &amp; Summary'!E21="","",'Inputs &amp; Summary'!E21)</f>
        <v>20.361499999999999</v>
      </c>
      <c r="C24" s="471">
        <f>IF('Inputs &amp; Summary'!D21="","",'Inputs &amp; Summary'!D21)</f>
        <v>73</v>
      </c>
      <c r="D24" s="472">
        <f t="shared" si="5"/>
        <v>1.8633228601204559</v>
      </c>
      <c r="E24" s="472">
        <f t="shared" si="6"/>
        <v>4.290459441148391</v>
      </c>
      <c r="F24" s="472">
        <f t="shared" si="7"/>
        <v>8.5440037453175304</v>
      </c>
      <c r="G24" s="472">
        <f t="shared" si="8"/>
        <v>1.3698630136986301E-2</v>
      </c>
      <c r="H24" s="472">
        <f t="shared" si="9"/>
        <v>5329</v>
      </c>
      <c r="I24" s="472">
        <f t="shared" si="10"/>
        <v>1.8765246762994934E-4</v>
      </c>
      <c r="J24" s="472">
        <f t="shared" si="11"/>
        <v>8.5732140997411239</v>
      </c>
      <c r="K24" s="472">
        <f t="shared" si="12"/>
        <v>4.3040650932041702</v>
      </c>
      <c r="L24" s="472">
        <f t="shared" si="13"/>
        <v>4.179339196381231</v>
      </c>
      <c r="M24" s="472">
        <f t="shared" si="14"/>
        <v>-2.541494124417464</v>
      </c>
      <c r="N24" s="713">
        <f t="shared" si="15"/>
        <v>7.3130088532421644E-2</v>
      </c>
      <c r="O24" s="712">
        <f t="shared" si="16"/>
        <v>5402</v>
      </c>
    </row>
    <row r="25" spans="1:15">
      <c r="A25" s="278">
        <f t="shared" si="17"/>
        <v>18</v>
      </c>
      <c r="B25" s="470">
        <f>IF('Inputs &amp; Summary'!E22="","",'Inputs &amp; Summary'!E22)</f>
        <v>23.355315747402081</v>
      </c>
      <c r="C25" s="471">
        <f>IF('Inputs &amp; Summary'!D22="","",'Inputs &amp; Summary'!D22)</f>
        <v>73</v>
      </c>
      <c r="D25" s="472">
        <f t="shared" si="5"/>
        <v>1.8633228601204559</v>
      </c>
      <c r="E25" s="472">
        <f t="shared" si="6"/>
        <v>4.290459441148391</v>
      </c>
      <c r="F25" s="472">
        <f t="shared" si="7"/>
        <v>8.5440037453175304</v>
      </c>
      <c r="G25" s="472">
        <f t="shared" si="8"/>
        <v>1.3698630136986301E-2</v>
      </c>
      <c r="H25" s="472">
        <f t="shared" si="9"/>
        <v>5329</v>
      </c>
      <c r="I25" s="472">
        <f t="shared" si="10"/>
        <v>1.8765246762994934E-4</v>
      </c>
      <c r="J25" s="472">
        <f t="shared" si="11"/>
        <v>8.5732140997411239</v>
      </c>
      <c r="K25" s="472">
        <f t="shared" si="12"/>
        <v>4.3040650932041702</v>
      </c>
      <c r="L25" s="472">
        <f t="shared" si="13"/>
        <v>4.179339196381231</v>
      </c>
      <c r="M25" s="472">
        <f t="shared" si="14"/>
        <v>-2.541494124417464</v>
      </c>
      <c r="N25" s="713">
        <f t="shared" si="15"/>
        <v>7.3130088532421644E-2</v>
      </c>
      <c r="O25" s="712">
        <f t="shared" si="16"/>
        <v>5402</v>
      </c>
    </row>
    <row r="26" spans="1:15">
      <c r="A26" s="278">
        <f t="shared" si="17"/>
        <v>19</v>
      </c>
      <c r="B26" s="470">
        <f>IF('Inputs &amp; Summary'!E23="","",'Inputs &amp; Summary'!E23)</f>
        <v>21.656012784658412</v>
      </c>
      <c r="C26" s="471">
        <f>IF('Inputs &amp; Summary'!D23="","",'Inputs &amp; Summary'!D23)</f>
        <v>73</v>
      </c>
      <c r="D26" s="472">
        <f t="shared" si="5"/>
        <v>1.8633228601204559</v>
      </c>
      <c r="E26" s="472">
        <f t="shared" si="6"/>
        <v>4.290459441148391</v>
      </c>
      <c r="F26" s="472">
        <f t="shared" si="7"/>
        <v>8.5440037453175304</v>
      </c>
      <c r="G26" s="472">
        <f t="shared" si="8"/>
        <v>1.3698630136986301E-2</v>
      </c>
      <c r="H26" s="472">
        <f t="shared" si="9"/>
        <v>5329</v>
      </c>
      <c r="I26" s="472">
        <f t="shared" si="10"/>
        <v>1.8765246762994934E-4</v>
      </c>
      <c r="J26" s="472">
        <f t="shared" si="11"/>
        <v>8.5732140997411239</v>
      </c>
      <c r="K26" s="472">
        <f t="shared" si="12"/>
        <v>4.3040650932041702</v>
      </c>
      <c r="L26" s="472">
        <f t="shared" si="13"/>
        <v>4.179339196381231</v>
      </c>
      <c r="M26" s="472">
        <f t="shared" si="14"/>
        <v>-2.541494124417464</v>
      </c>
      <c r="N26" s="713">
        <f t="shared" si="15"/>
        <v>7.3130088532421644E-2</v>
      </c>
      <c r="O26" s="712">
        <f t="shared" si="16"/>
        <v>5402</v>
      </c>
    </row>
    <row r="27" spans="1:15">
      <c r="A27" s="278">
        <f t="shared" si="17"/>
        <v>20</v>
      </c>
      <c r="B27" s="470">
        <f>IF('Inputs &amp; Summary'!E24="","",'Inputs &amp; Summary'!E24)</f>
        <v>22.250450090018003</v>
      </c>
      <c r="C27" s="471">
        <f>IF('Inputs &amp; Summary'!D24="","",'Inputs &amp; Summary'!D24)</f>
        <v>73</v>
      </c>
      <c r="D27" s="472">
        <f t="shared" si="5"/>
        <v>1.8633228601204559</v>
      </c>
      <c r="E27" s="472">
        <f t="shared" si="6"/>
        <v>4.290459441148391</v>
      </c>
      <c r="F27" s="472">
        <f t="shared" si="7"/>
        <v>8.5440037453175304</v>
      </c>
      <c r="G27" s="472">
        <f t="shared" si="8"/>
        <v>1.3698630136986301E-2</v>
      </c>
      <c r="H27" s="472">
        <f t="shared" si="9"/>
        <v>5329</v>
      </c>
      <c r="I27" s="472">
        <f t="shared" si="10"/>
        <v>1.8765246762994934E-4</v>
      </c>
      <c r="J27" s="472">
        <f t="shared" si="11"/>
        <v>8.5732140997411239</v>
      </c>
      <c r="K27" s="472">
        <f t="shared" si="12"/>
        <v>4.3040650932041702</v>
      </c>
      <c r="L27" s="472">
        <f t="shared" si="13"/>
        <v>4.179339196381231</v>
      </c>
      <c r="M27" s="472">
        <f t="shared" si="14"/>
        <v>-2.541494124417464</v>
      </c>
      <c r="N27" s="713">
        <f t="shared" si="15"/>
        <v>7.3130088532421644E-2</v>
      </c>
      <c r="O27" s="712">
        <f t="shared" si="16"/>
        <v>5402</v>
      </c>
    </row>
    <row r="28" spans="1:15">
      <c r="A28" s="278">
        <f t="shared" si="17"/>
        <v>21</v>
      </c>
      <c r="B28" s="470">
        <f>IF('Inputs &amp; Summary'!E25="","",'Inputs &amp; Summary'!E25)</f>
        <v>21.14</v>
      </c>
      <c r="C28" s="471">
        <f>IF('Inputs &amp; Summary'!D25="","",'Inputs &amp; Summary'!D25)</f>
        <v>73</v>
      </c>
      <c r="D28" s="472">
        <f t="shared" si="5"/>
        <v>1.8633228601204559</v>
      </c>
      <c r="E28" s="472">
        <f t="shared" si="6"/>
        <v>4.290459441148391</v>
      </c>
      <c r="F28" s="472">
        <f t="shared" si="7"/>
        <v>8.5440037453175304</v>
      </c>
      <c r="G28" s="472">
        <f t="shared" si="8"/>
        <v>1.3698630136986301E-2</v>
      </c>
      <c r="H28" s="472">
        <f t="shared" si="9"/>
        <v>5329</v>
      </c>
      <c r="I28" s="472">
        <f t="shared" si="10"/>
        <v>1.8765246762994934E-4</v>
      </c>
      <c r="J28" s="472">
        <f t="shared" si="11"/>
        <v>8.5732140997411239</v>
      </c>
      <c r="K28" s="472">
        <f t="shared" si="12"/>
        <v>4.3040650932041702</v>
      </c>
      <c r="L28" s="472">
        <f t="shared" si="13"/>
        <v>4.179339196381231</v>
      </c>
      <c r="M28" s="472">
        <f t="shared" si="14"/>
        <v>-2.541494124417464</v>
      </c>
      <c r="N28" s="713">
        <f t="shared" si="15"/>
        <v>7.3130088532421644E-2</v>
      </c>
      <c r="O28" s="712">
        <f t="shared" si="16"/>
        <v>5402</v>
      </c>
    </row>
    <row r="29" spans="1:15">
      <c r="A29" s="228">
        <f t="shared" si="17"/>
        <v>22</v>
      </c>
      <c r="B29" s="470">
        <f>IF('Inputs &amp; Summary'!E26="","",'Inputs &amp; Summary'!E26)</f>
        <v>24.274919935948759</v>
      </c>
      <c r="C29" s="471">
        <f>IF('Inputs &amp; Summary'!D26="","",'Inputs &amp; Summary'!D26)</f>
        <v>96</v>
      </c>
      <c r="D29" s="472">
        <f t="shared" si="5"/>
        <v>1.9822712330395684</v>
      </c>
      <c r="E29" s="472">
        <f t="shared" si="6"/>
        <v>4.5643481914678361</v>
      </c>
      <c r="F29" s="472">
        <f t="shared" si="7"/>
        <v>9.7979589711327115</v>
      </c>
      <c r="G29" s="472">
        <f t="shared" si="8"/>
        <v>1.0416666666666666E-2</v>
      </c>
      <c r="H29" s="472">
        <f t="shared" si="9"/>
        <v>9216</v>
      </c>
      <c r="I29" s="472">
        <f t="shared" si="10"/>
        <v>1.0850694444444444E-4</v>
      </c>
      <c r="J29" s="472">
        <f t="shared" si="11"/>
        <v>9.8234413521942496</v>
      </c>
      <c r="K29" s="472">
        <f t="shared" si="12"/>
        <v>4.5747109785033828</v>
      </c>
      <c r="L29" s="472">
        <f t="shared" si="13"/>
        <v>4.5788569702133266</v>
      </c>
      <c r="M29" s="472">
        <f t="shared" si="14"/>
        <v>-2.2424811689243405</v>
      </c>
      <c r="N29" s="713">
        <f t="shared" si="15"/>
        <v>9.6296553557892212E-2</v>
      </c>
      <c r="O29" s="712">
        <f t="shared" si="16"/>
        <v>9312</v>
      </c>
    </row>
    <row r="30" spans="1:15">
      <c r="A30" s="228">
        <f t="shared" si="17"/>
        <v>23</v>
      </c>
      <c r="B30" s="470">
        <f>IF('Inputs &amp; Summary'!E27="","",'Inputs &amp; Summary'!E27)</f>
        <v>19.5174251497006</v>
      </c>
      <c r="C30" s="471">
        <f>IF('Inputs &amp; Summary'!D27="","",'Inputs &amp; Summary'!D27)</f>
        <v>96</v>
      </c>
      <c r="D30" s="472">
        <f t="shared" si="5"/>
        <v>1.9822712330395684</v>
      </c>
      <c r="E30" s="472">
        <f t="shared" si="6"/>
        <v>4.5643481914678361</v>
      </c>
      <c r="F30" s="472">
        <f t="shared" si="7"/>
        <v>9.7979589711327115</v>
      </c>
      <c r="G30" s="472">
        <f t="shared" si="8"/>
        <v>1.0416666666666666E-2</v>
      </c>
      <c r="H30" s="472">
        <f t="shared" si="9"/>
        <v>9216</v>
      </c>
      <c r="I30" s="472">
        <f t="shared" si="10"/>
        <v>1.0850694444444444E-4</v>
      </c>
      <c r="J30" s="472">
        <f t="shared" si="11"/>
        <v>9.8234413521942496</v>
      </c>
      <c r="K30" s="472">
        <f t="shared" si="12"/>
        <v>4.5747109785033828</v>
      </c>
      <c r="L30" s="472">
        <f t="shared" si="13"/>
        <v>4.5788569702133266</v>
      </c>
      <c r="M30" s="472">
        <f t="shared" si="14"/>
        <v>-2.2424811689243405</v>
      </c>
      <c r="N30" s="713">
        <f t="shared" si="15"/>
        <v>9.6296553557892212E-2</v>
      </c>
      <c r="O30" s="712">
        <f t="shared" si="16"/>
        <v>9312</v>
      </c>
    </row>
    <row r="31" spans="1:15">
      <c r="A31" s="228">
        <f t="shared" si="17"/>
        <v>24</v>
      </c>
      <c r="B31" s="470">
        <f>IF('Inputs &amp; Summary'!E28="","",'Inputs &amp; Summary'!E28)</f>
        <v>22.08816473410636</v>
      </c>
      <c r="C31" s="471">
        <f>IF('Inputs &amp; Summary'!D28="","",'Inputs &amp; Summary'!D28)</f>
        <v>96</v>
      </c>
      <c r="D31" s="472">
        <f t="shared" si="5"/>
        <v>1.9822712330395684</v>
      </c>
      <c r="E31" s="472">
        <f t="shared" si="6"/>
        <v>4.5643481914678361</v>
      </c>
      <c r="F31" s="472">
        <f t="shared" si="7"/>
        <v>9.7979589711327115</v>
      </c>
      <c r="G31" s="472">
        <f t="shared" si="8"/>
        <v>1.0416666666666666E-2</v>
      </c>
      <c r="H31" s="472">
        <f t="shared" si="9"/>
        <v>9216</v>
      </c>
      <c r="I31" s="472">
        <f t="shared" si="10"/>
        <v>1.0850694444444444E-4</v>
      </c>
      <c r="J31" s="472">
        <f t="shared" si="11"/>
        <v>9.8234413521942496</v>
      </c>
      <c r="K31" s="472">
        <f t="shared" si="12"/>
        <v>4.5747109785033828</v>
      </c>
      <c r="L31" s="472">
        <f t="shared" si="13"/>
        <v>4.5788569702133266</v>
      </c>
      <c r="M31" s="472">
        <f t="shared" si="14"/>
        <v>-2.2424811689243405</v>
      </c>
      <c r="N31" s="713">
        <f t="shared" si="15"/>
        <v>9.6296553557892212E-2</v>
      </c>
      <c r="O31" s="712">
        <f t="shared" si="16"/>
        <v>9312</v>
      </c>
    </row>
    <row r="32" spans="1:15">
      <c r="A32" s="228">
        <f t="shared" si="17"/>
        <v>25</v>
      </c>
      <c r="B32" s="470">
        <f>IF('Inputs &amp; Summary'!E29="","",'Inputs &amp; Summary'!E29)</f>
        <v>23.69</v>
      </c>
      <c r="C32" s="471">
        <f>IF('Inputs &amp; Summary'!D29="","",'Inputs &amp; Summary'!D29)</f>
        <v>96</v>
      </c>
      <c r="D32" s="472">
        <f t="shared" si="5"/>
        <v>1.9822712330395684</v>
      </c>
      <c r="E32" s="472">
        <f t="shared" si="6"/>
        <v>4.5643481914678361</v>
      </c>
      <c r="F32" s="472">
        <f t="shared" si="7"/>
        <v>9.7979589711327115</v>
      </c>
      <c r="G32" s="472">
        <f t="shared" si="8"/>
        <v>1.0416666666666666E-2</v>
      </c>
      <c r="H32" s="472">
        <f t="shared" si="9"/>
        <v>9216</v>
      </c>
      <c r="I32" s="472">
        <f t="shared" si="10"/>
        <v>1.0850694444444444E-4</v>
      </c>
      <c r="J32" s="472">
        <f t="shared" si="11"/>
        <v>9.8234413521942496</v>
      </c>
      <c r="K32" s="472">
        <f t="shared" si="12"/>
        <v>4.5747109785033828</v>
      </c>
      <c r="L32" s="472">
        <f t="shared" si="13"/>
        <v>4.5788569702133266</v>
      </c>
      <c r="M32" s="472">
        <f t="shared" si="14"/>
        <v>-2.2424811689243405</v>
      </c>
      <c r="N32" s="713">
        <f t="shared" si="15"/>
        <v>9.6296553557892212E-2</v>
      </c>
      <c r="O32" s="712">
        <f t="shared" si="16"/>
        <v>9312</v>
      </c>
    </row>
    <row r="33" spans="1:15">
      <c r="A33" s="228">
        <f t="shared" si="17"/>
        <v>26</v>
      </c>
      <c r="B33" s="470">
        <f>IF('Inputs &amp; Summary'!E30="","",'Inputs &amp; Summary'!E30)</f>
        <v>19.601659336265495</v>
      </c>
      <c r="C33" s="471">
        <f>IF('Inputs &amp; Summary'!D30="","",'Inputs &amp; Summary'!D30)</f>
        <v>96</v>
      </c>
      <c r="D33" s="472">
        <f t="shared" si="5"/>
        <v>1.9822712330395684</v>
      </c>
      <c r="E33" s="472">
        <f t="shared" si="6"/>
        <v>4.5643481914678361</v>
      </c>
      <c r="F33" s="472">
        <f t="shared" si="7"/>
        <v>9.7979589711327115</v>
      </c>
      <c r="G33" s="472">
        <f t="shared" si="8"/>
        <v>1.0416666666666666E-2</v>
      </c>
      <c r="H33" s="472">
        <f t="shared" si="9"/>
        <v>9216</v>
      </c>
      <c r="I33" s="472">
        <f t="shared" si="10"/>
        <v>1.0850694444444444E-4</v>
      </c>
      <c r="J33" s="472">
        <f t="shared" si="11"/>
        <v>9.8234413521942496</v>
      </c>
      <c r="K33" s="472">
        <f t="shared" si="12"/>
        <v>4.5747109785033828</v>
      </c>
      <c r="L33" s="472">
        <f t="shared" si="13"/>
        <v>4.5788569702133266</v>
      </c>
      <c r="M33" s="472">
        <f t="shared" si="14"/>
        <v>-2.2424811689243405</v>
      </c>
      <c r="N33" s="713">
        <f t="shared" si="15"/>
        <v>9.6296553557892212E-2</v>
      </c>
      <c r="O33" s="712">
        <f t="shared" si="16"/>
        <v>9312</v>
      </c>
    </row>
    <row r="34" spans="1:15">
      <c r="A34" s="228">
        <f t="shared" si="17"/>
        <v>27</v>
      </c>
      <c r="B34" s="470">
        <f>IF('Inputs &amp; Summary'!E31="","",'Inputs &amp; Summary'!E31)</f>
        <v>22.593481303739253</v>
      </c>
      <c r="C34" s="471">
        <f>IF('Inputs &amp; Summary'!D31="","",'Inputs &amp; Summary'!D31)</f>
        <v>96</v>
      </c>
      <c r="D34" s="472">
        <f t="shared" si="5"/>
        <v>1.9822712330395684</v>
      </c>
      <c r="E34" s="472">
        <f t="shared" si="6"/>
        <v>4.5643481914678361</v>
      </c>
      <c r="F34" s="472">
        <f t="shared" si="7"/>
        <v>9.7979589711327115</v>
      </c>
      <c r="G34" s="472">
        <f t="shared" si="8"/>
        <v>1.0416666666666666E-2</v>
      </c>
      <c r="H34" s="472">
        <f t="shared" si="9"/>
        <v>9216</v>
      </c>
      <c r="I34" s="472">
        <f t="shared" si="10"/>
        <v>1.0850694444444444E-4</v>
      </c>
      <c r="J34" s="472">
        <f t="shared" si="11"/>
        <v>9.8234413521942496</v>
      </c>
      <c r="K34" s="472">
        <f t="shared" si="12"/>
        <v>4.5747109785033828</v>
      </c>
      <c r="L34" s="472">
        <f t="shared" si="13"/>
        <v>4.5788569702133266</v>
      </c>
      <c r="M34" s="472">
        <f t="shared" si="14"/>
        <v>-2.2424811689243405</v>
      </c>
      <c r="N34" s="713">
        <f t="shared" si="15"/>
        <v>9.6296553557892212E-2</v>
      </c>
      <c r="O34" s="712">
        <f t="shared" si="16"/>
        <v>9312</v>
      </c>
    </row>
    <row r="35" spans="1:15">
      <c r="A35" s="228">
        <f t="shared" si="17"/>
        <v>28</v>
      </c>
      <c r="B35" s="470">
        <f>IF('Inputs &amp; Summary'!E32="","",'Inputs &amp; Summary'!E32)</f>
        <v>23.91265240855487</v>
      </c>
      <c r="C35" s="471">
        <f>IF('Inputs &amp; Summary'!D32="","",'Inputs &amp; Summary'!D32)</f>
        <v>96</v>
      </c>
      <c r="D35" s="472">
        <f t="shared" si="5"/>
        <v>1.9822712330395684</v>
      </c>
      <c r="E35" s="472">
        <f t="shared" si="6"/>
        <v>4.5643481914678361</v>
      </c>
      <c r="F35" s="472">
        <f t="shared" si="7"/>
        <v>9.7979589711327115</v>
      </c>
      <c r="G35" s="472">
        <f t="shared" si="8"/>
        <v>1.0416666666666666E-2</v>
      </c>
      <c r="H35" s="472">
        <f t="shared" si="9"/>
        <v>9216</v>
      </c>
      <c r="I35" s="472">
        <f t="shared" si="10"/>
        <v>1.0850694444444444E-4</v>
      </c>
      <c r="J35" s="472">
        <f t="shared" si="11"/>
        <v>9.8234413521942496</v>
      </c>
      <c r="K35" s="472">
        <f t="shared" si="12"/>
        <v>4.5747109785033828</v>
      </c>
      <c r="L35" s="472">
        <f t="shared" si="13"/>
        <v>4.5788569702133266</v>
      </c>
      <c r="M35" s="472">
        <f t="shared" si="14"/>
        <v>-2.2424811689243405</v>
      </c>
      <c r="N35" s="713">
        <f t="shared" si="15"/>
        <v>9.6296553557892212E-2</v>
      </c>
      <c r="O35" s="712">
        <f t="shared" si="16"/>
        <v>9312</v>
      </c>
    </row>
    <row r="36" spans="1:15">
      <c r="A36" s="228">
        <f t="shared" si="17"/>
        <v>29</v>
      </c>
      <c r="B36" s="470">
        <f>IF('Inputs &amp; Summary'!E33="","",'Inputs &amp; Summary'!E33)</f>
        <v>22.131763527054108</v>
      </c>
      <c r="C36" s="471">
        <f>IF('Inputs &amp; Summary'!D33="","",'Inputs &amp; Summary'!D33)</f>
        <v>113</v>
      </c>
      <c r="D36" s="472">
        <f t="shared" si="5"/>
        <v>2.0530784434834195</v>
      </c>
      <c r="E36" s="472">
        <f t="shared" si="6"/>
        <v>4.7273878187123408</v>
      </c>
      <c r="F36" s="472">
        <f t="shared" si="7"/>
        <v>10.63014581273465</v>
      </c>
      <c r="G36" s="472">
        <f t="shared" si="8"/>
        <v>8.8495575221238937E-3</v>
      </c>
      <c r="H36" s="472">
        <f t="shared" si="9"/>
        <v>12769</v>
      </c>
      <c r="I36" s="472">
        <f t="shared" si="10"/>
        <v>7.8314668337379589E-5</v>
      </c>
      <c r="J36" s="472">
        <f t="shared" si="11"/>
        <v>10.653637876331258</v>
      </c>
      <c r="K36" s="472">
        <f t="shared" si="12"/>
        <v>4.7361984483944957</v>
      </c>
      <c r="L36" s="472">
        <f t="shared" si="13"/>
        <v>4.8345881271116387</v>
      </c>
      <c r="M36" s="472">
        <f t="shared" si="14"/>
        <v>-2.0604571635972388</v>
      </c>
      <c r="N36" s="713">
        <f t="shared" si="15"/>
        <v>0.1134846844829827</v>
      </c>
      <c r="O36" s="712">
        <f t="shared" si="16"/>
        <v>12882</v>
      </c>
    </row>
    <row r="37" spans="1:15">
      <c r="A37" s="228">
        <f t="shared" si="17"/>
        <v>30</v>
      </c>
      <c r="B37" s="470">
        <f>IF('Inputs &amp; Summary'!E34="","",'Inputs &amp; Summary'!E34)</f>
        <v>20.47</v>
      </c>
      <c r="C37" s="471">
        <f>IF('Inputs &amp; Summary'!D34="","",'Inputs &amp; Summary'!D34)</f>
        <v>113</v>
      </c>
      <c r="D37" s="472">
        <f t="shared" si="5"/>
        <v>2.0530784434834195</v>
      </c>
      <c r="E37" s="472">
        <f t="shared" si="6"/>
        <v>4.7273878187123408</v>
      </c>
      <c r="F37" s="472">
        <f t="shared" si="7"/>
        <v>10.63014581273465</v>
      </c>
      <c r="G37" s="472">
        <f t="shared" si="8"/>
        <v>8.8495575221238937E-3</v>
      </c>
      <c r="H37" s="472">
        <f t="shared" si="9"/>
        <v>12769</v>
      </c>
      <c r="I37" s="472">
        <f t="shared" si="10"/>
        <v>7.8314668337379589E-5</v>
      </c>
      <c r="J37" s="472">
        <f t="shared" si="11"/>
        <v>10.653637876331258</v>
      </c>
      <c r="K37" s="472">
        <f t="shared" si="12"/>
        <v>4.7361984483944957</v>
      </c>
      <c r="L37" s="472">
        <f t="shared" si="13"/>
        <v>4.8345881271116387</v>
      </c>
      <c r="M37" s="472">
        <f t="shared" si="14"/>
        <v>-2.0604571635972388</v>
      </c>
      <c r="N37" s="713">
        <f t="shared" si="15"/>
        <v>0.1134846844829827</v>
      </c>
      <c r="O37" s="712">
        <f t="shared" si="16"/>
        <v>12882</v>
      </c>
    </row>
    <row r="38" spans="1:15">
      <c r="A38" s="228">
        <f t="shared" si="17"/>
        <v>31</v>
      </c>
      <c r="B38" s="470">
        <f>IF('Inputs &amp; Summary'!E35="","",'Inputs &amp; Summary'!E35)</f>
        <v>21.854403834631512</v>
      </c>
      <c r="C38" s="471">
        <f>IF('Inputs &amp; Summary'!D35="","",'Inputs &amp; Summary'!D35)</f>
        <v>113</v>
      </c>
      <c r="D38" s="472">
        <f t="shared" si="5"/>
        <v>2.0530784434834195</v>
      </c>
      <c r="E38" s="472">
        <f t="shared" si="6"/>
        <v>4.7273878187123408</v>
      </c>
      <c r="F38" s="472">
        <f t="shared" si="7"/>
        <v>10.63014581273465</v>
      </c>
      <c r="G38" s="472">
        <f t="shared" si="8"/>
        <v>8.8495575221238937E-3</v>
      </c>
      <c r="H38" s="472">
        <f t="shared" si="9"/>
        <v>12769</v>
      </c>
      <c r="I38" s="472">
        <f t="shared" si="10"/>
        <v>7.8314668337379589E-5</v>
      </c>
      <c r="J38" s="472">
        <f t="shared" si="11"/>
        <v>10.653637876331258</v>
      </c>
      <c r="K38" s="472">
        <f t="shared" si="12"/>
        <v>4.7361984483944957</v>
      </c>
      <c r="L38" s="472">
        <f t="shared" si="13"/>
        <v>4.8345881271116387</v>
      </c>
      <c r="M38" s="472">
        <f t="shared" si="14"/>
        <v>-2.0604571635972388</v>
      </c>
      <c r="N38" s="713">
        <f t="shared" si="15"/>
        <v>0.1134846844829827</v>
      </c>
      <c r="O38" s="712">
        <f t="shared" si="16"/>
        <v>12882</v>
      </c>
    </row>
    <row r="39" spans="1:15">
      <c r="A39" s="228">
        <f t="shared" si="17"/>
        <v>32</v>
      </c>
      <c r="B39" s="470">
        <f>IF('Inputs &amp; Summary'!E36="","",'Inputs &amp; Summary'!E36)</f>
        <v>23.330337527461552</v>
      </c>
      <c r="C39" s="471">
        <f>IF('Inputs &amp; Summary'!D36="","",'Inputs &amp; Summary'!D36)</f>
        <v>113</v>
      </c>
      <c r="D39" s="472">
        <f t="shared" si="5"/>
        <v>2.0530784434834195</v>
      </c>
      <c r="E39" s="472">
        <f t="shared" si="6"/>
        <v>4.7273878187123408</v>
      </c>
      <c r="F39" s="472">
        <f t="shared" si="7"/>
        <v>10.63014581273465</v>
      </c>
      <c r="G39" s="472">
        <f t="shared" si="8"/>
        <v>8.8495575221238937E-3</v>
      </c>
      <c r="H39" s="472">
        <f t="shared" si="9"/>
        <v>12769</v>
      </c>
      <c r="I39" s="472">
        <f t="shared" si="10"/>
        <v>7.8314668337379589E-5</v>
      </c>
      <c r="J39" s="472">
        <f t="shared" si="11"/>
        <v>10.653637876331258</v>
      </c>
      <c r="K39" s="472">
        <f t="shared" si="12"/>
        <v>4.7361984483944957</v>
      </c>
      <c r="L39" s="472">
        <f t="shared" si="13"/>
        <v>4.8345881271116387</v>
      </c>
      <c r="M39" s="472">
        <f t="shared" si="14"/>
        <v>-2.0604571635972388</v>
      </c>
      <c r="N39" s="713">
        <f t="shared" si="15"/>
        <v>0.1134846844829827</v>
      </c>
      <c r="O39" s="712">
        <f t="shared" si="16"/>
        <v>12882</v>
      </c>
    </row>
    <row r="40" spans="1:15">
      <c r="A40" s="228">
        <f t="shared" si="17"/>
        <v>33</v>
      </c>
      <c r="B40" s="470">
        <f>IF('Inputs &amp; Summary'!E37="","",'Inputs &amp; Summary'!E37)</f>
        <v>21.314577492991589</v>
      </c>
      <c r="C40" s="471">
        <f>IF('Inputs &amp; Summary'!D37="","",'Inputs &amp; Summary'!D37)</f>
        <v>113</v>
      </c>
      <c r="D40" s="472">
        <f t="shared" si="5"/>
        <v>2.0530784434834195</v>
      </c>
      <c r="E40" s="472">
        <f t="shared" si="6"/>
        <v>4.7273878187123408</v>
      </c>
      <c r="F40" s="472">
        <f t="shared" si="7"/>
        <v>10.63014581273465</v>
      </c>
      <c r="G40" s="472">
        <f t="shared" si="8"/>
        <v>8.8495575221238937E-3</v>
      </c>
      <c r="H40" s="472">
        <f t="shared" si="9"/>
        <v>12769</v>
      </c>
      <c r="I40" s="472">
        <f t="shared" si="10"/>
        <v>7.8314668337379589E-5</v>
      </c>
      <c r="J40" s="472">
        <f t="shared" si="11"/>
        <v>10.653637876331258</v>
      </c>
      <c r="K40" s="472">
        <f t="shared" si="12"/>
        <v>4.7361984483944957</v>
      </c>
      <c r="L40" s="472">
        <f t="shared" si="13"/>
        <v>4.8345881271116387</v>
      </c>
      <c r="M40" s="472">
        <f t="shared" si="14"/>
        <v>-2.0604571635972388</v>
      </c>
      <c r="N40" s="713">
        <f t="shared" si="15"/>
        <v>0.1134846844829827</v>
      </c>
      <c r="O40" s="712">
        <f t="shared" si="16"/>
        <v>12882</v>
      </c>
    </row>
    <row r="41" spans="1:15">
      <c r="A41" s="228">
        <f t="shared" si="17"/>
        <v>34</v>
      </c>
      <c r="B41" s="470">
        <f>IF('Inputs &amp; Summary'!E38="","",'Inputs &amp; Summary'!E38)</f>
        <v>22.331</v>
      </c>
      <c r="C41" s="471">
        <f>IF('Inputs &amp; Summary'!D38="","",'Inputs &amp; Summary'!D38)</f>
        <v>113</v>
      </c>
      <c r="D41" s="472">
        <f t="shared" si="5"/>
        <v>2.0530784434834195</v>
      </c>
      <c r="E41" s="472">
        <f t="shared" si="6"/>
        <v>4.7273878187123408</v>
      </c>
      <c r="F41" s="472">
        <f t="shared" si="7"/>
        <v>10.63014581273465</v>
      </c>
      <c r="G41" s="472">
        <f t="shared" si="8"/>
        <v>8.8495575221238937E-3</v>
      </c>
      <c r="H41" s="472">
        <f t="shared" si="9"/>
        <v>12769</v>
      </c>
      <c r="I41" s="472">
        <f t="shared" si="10"/>
        <v>7.8314668337379589E-5</v>
      </c>
      <c r="J41" s="472">
        <f t="shared" si="11"/>
        <v>10.653637876331258</v>
      </c>
      <c r="K41" s="472">
        <f t="shared" si="12"/>
        <v>4.7361984483944957</v>
      </c>
      <c r="L41" s="472">
        <f t="shared" si="13"/>
        <v>4.8345881271116387</v>
      </c>
      <c r="M41" s="472">
        <f t="shared" si="14"/>
        <v>-2.0604571635972388</v>
      </c>
      <c r="N41" s="713">
        <f t="shared" si="15"/>
        <v>0.1134846844829827</v>
      </c>
      <c r="O41" s="712">
        <f t="shared" si="16"/>
        <v>12882</v>
      </c>
    </row>
    <row r="42" spans="1:15">
      <c r="A42" s="228">
        <f t="shared" si="17"/>
        <v>35</v>
      </c>
      <c r="B42" s="470">
        <f>IF('Inputs &amp; Summary'!E39="","",'Inputs &amp; Summary'!E39)</f>
        <v>20.89</v>
      </c>
      <c r="C42" s="471">
        <f>IF('Inputs &amp; Summary'!D39="","",'Inputs &amp; Summary'!D39)</f>
        <v>113</v>
      </c>
      <c r="D42" s="472">
        <f t="shared" si="5"/>
        <v>2.0530784434834195</v>
      </c>
      <c r="E42" s="472">
        <f t="shared" si="6"/>
        <v>4.7273878187123408</v>
      </c>
      <c r="F42" s="472">
        <f t="shared" si="7"/>
        <v>10.63014581273465</v>
      </c>
      <c r="G42" s="472">
        <f t="shared" si="8"/>
        <v>8.8495575221238937E-3</v>
      </c>
      <c r="H42" s="472">
        <f t="shared" si="9"/>
        <v>12769</v>
      </c>
      <c r="I42" s="472">
        <f t="shared" si="10"/>
        <v>7.8314668337379589E-5</v>
      </c>
      <c r="J42" s="472">
        <f t="shared" si="11"/>
        <v>10.653637876331258</v>
      </c>
      <c r="K42" s="472">
        <f t="shared" si="12"/>
        <v>4.7361984483944957</v>
      </c>
      <c r="L42" s="472">
        <f t="shared" si="13"/>
        <v>4.8345881271116387</v>
      </c>
      <c r="M42" s="472">
        <f t="shared" si="14"/>
        <v>-2.0604571635972388</v>
      </c>
      <c r="N42" s="713">
        <f t="shared" si="15"/>
        <v>0.1134846844829827</v>
      </c>
      <c r="O42" s="712">
        <f t="shared" si="16"/>
        <v>12882</v>
      </c>
    </row>
    <row r="43" spans="1:15">
      <c r="A43" s="228">
        <f t="shared" si="17"/>
        <v>36</v>
      </c>
      <c r="B43" s="470">
        <f>IF('Inputs &amp; Summary'!E40="","",'Inputs &amp; Summary'!E40)</f>
        <v>17.716240511386335</v>
      </c>
      <c r="C43" s="471">
        <f>IF('Inputs &amp; Summary'!D40="","",'Inputs &amp; Summary'!D40)</f>
        <v>31</v>
      </c>
      <c r="D43" s="472">
        <f t="shared" si="5"/>
        <v>1.4913616938342726</v>
      </c>
      <c r="E43" s="472">
        <f t="shared" si="6"/>
        <v>3.4339872044851463</v>
      </c>
      <c r="F43" s="472">
        <f t="shared" si="7"/>
        <v>5.5677643628300215</v>
      </c>
      <c r="G43" s="472">
        <f t="shared" si="8"/>
        <v>3.2258064516129031E-2</v>
      </c>
      <c r="H43" s="472">
        <f t="shared" si="9"/>
        <v>961</v>
      </c>
      <c r="I43" s="472">
        <f t="shared" si="10"/>
        <v>1.0405827263267431E-3</v>
      </c>
      <c r="J43" s="472">
        <f t="shared" si="11"/>
        <v>5.6124860801609122</v>
      </c>
      <c r="K43" s="472">
        <f t="shared" si="12"/>
        <v>3.4657359027997265</v>
      </c>
      <c r="L43" s="472">
        <f t="shared" si="13"/>
        <v>3.1413806523913927</v>
      </c>
      <c r="M43" s="472">
        <f t="shared" si="14"/>
        <v>-3.4422774074056197</v>
      </c>
      <c r="N43" s="713">
        <f t="shared" si="15"/>
        <v>3.1009936063096811E-2</v>
      </c>
      <c r="O43" s="712">
        <f t="shared" si="16"/>
        <v>992</v>
      </c>
    </row>
    <row r="44" spans="1:15">
      <c r="A44" s="228">
        <f t="shared" si="17"/>
        <v>37</v>
      </c>
      <c r="B44" s="470">
        <f>IF('Inputs &amp; Summary'!E41="","",'Inputs &amp; Summary'!E41)</f>
        <v>19.903846153846153</v>
      </c>
      <c r="C44" s="471">
        <f>IF('Inputs &amp; Summary'!D41="","",'Inputs &amp; Summary'!D41)</f>
        <v>31</v>
      </c>
      <c r="D44" s="472">
        <f t="shared" si="5"/>
        <v>1.4913616938342726</v>
      </c>
      <c r="E44" s="472">
        <f t="shared" si="6"/>
        <v>3.4339872044851463</v>
      </c>
      <c r="F44" s="472">
        <f t="shared" si="7"/>
        <v>5.5677643628300215</v>
      </c>
      <c r="G44" s="472">
        <f t="shared" si="8"/>
        <v>3.2258064516129031E-2</v>
      </c>
      <c r="H44" s="472">
        <f t="shared" si="9"/>
        <v>961</v>
      </c>
      <c r="I44" s="472">
        <f t="shared" si="10"/>
        <v>1.0405827263267431E-3</v>
      </c>
      <c r="J44" s="472">
        <f t="shared" si="11"/>
        <v>5.6124860801609122</v>
      </c>
      <c r="K44" s="472">
        <f t="shared" si="12"/>
        <v>3.4657359027997265</v>
      </c>
      <c r="L44" s="472">
        <f t="shared" si="13"/>
        <v>3.1413806523913927</v>
      </c>
      <c r="M44" s="472">
        <f t="shared" si="14"/>
        <v>-3.4422774074056197</v>
      </c>
      <c r="N44" s="713">
        <f t="shared" si="15"/>
        <v>3.1009936063096811E-2</v>
      </c>
      <c r="O44" s="712">
        <f t="shared" si="16"/>
        <v>992</v>
      </c>
    </row>
    <row r="45" spans="1:15">
      <c r="A45" s="228">
        <f t="shared" si="17"/>
        <v>38</v>
      </c>
      <c r="B45" s="470">
        <f>IF('Inputs &amp; Summary'!E42="","",'Inputs &amp; Summary'!E42)</f>
        <v>20.07</v>
      </c>
      <c r="C45" s="471">
        <f>IF('Inputs &amp; Summary'!D42="","",'Inputs &amp; Summary'!D42)</f>
        <v>31</v>
      </c>
      <c r="D45" s="472">
        <f t="shared" si="5"/>
        <v>1.4913616938342726</v>
      </c>
      <c r="E45" s="472">
        <f t="shared" si="6"/>
        <v>3.4339872044851463</v>
      </c>
      <c r="F45" s="472">
        <f t="shared" si="7"/>
        <v>5.5677643628300215</v>
      </c>
      <c r="G45" s="472">
        <f t="shared" si="8"/>
        <v>3.2258064516129031E-2</v>
      </c>
      <c r="H45" s="472">
        <f t="shared" si="9"/>
        <v>961</v>
      </c>
      <c r="I45" s="472">
        <f t="shared" si="10"/>
        <v>1.0405827263267431E-3</v>
      </c>
      <c r="J45" s="472">
        <f t="shared" si="11"/>
        <v>5.6124860801609122</v>
      </c>
      <c r="K45" s="472">
        <f t="shared" si="12"/>
        <v>3.4657359027997265</v>
      </c>
      <c r="L45" s="472">
        <f t="shared" si="13"/>
        <v>3.1413806523913927</v>
      </c>
      <c r="M45" s="472">
        <f t="shared" si="14"/>
        <v>-3.4422774074056197</v>
      </c>
      <c r="N45" s="713">
        <f t="shared" si="15"/>
        <v>3.1009936063096811E-2</v>
      </c>
      <c r="O45" s="712">
        <f t="shared" si="16"/>
        <v>992</v>
      </c>
    </row>
    <row r="46" spans="1:15">
      <c r="A46" s="228">
        <f t="shared" si="17"/>
        <v>39</v>
      </c>
      <c r="B46" s="470">
        <f>IF('Inputs &amp; Summary'!E43="","",'Inputs &amp; Summary'!E43)</f>
        <v>18.694955964771818</v>
      </c>
      <c r="C46" s="471">
        <f>IF('Inputs &amp; Summary'!D43="","",'Inputs &amp; Summary'!D43)</f>
        <v>31</v>
      </c>
      <c r="D46" s="472">
        <f t="shared" si="5"/>
        <v>1.4913616938342726</v>
      </c>
      <c r="E46" s="472">
        <f t="shared" si="6"/>
        <v>3.4339872044851463</v>
      </c>
      <c r="F46" s="472">
        <f t="shared" si="7"/>
        <v>5.5677643628300215</v>
      </c>
      <c r="G46" s="472">
        <f t="shared" si="8"/>
        <v>3.2258064516129031E-2</v>
      </c>
      <c r="H46" s="472">
        <f t="shared" si="9"/>
        <v>961</v>
      </c>
      <c r="I46" s="472">
        <f t="shared" si="10"/>
        <v>1.0405827263267431E-3</v>
      </c>
      <c r="J46" s="472">
        <f t="shared" si="11"/>
        <v>5.6124860801609122</v>
      </c>
      <c r="K46" s="472">
        <f t="shared" si="12"/>
        <v>3.4657359027997265</v>
      </c>
      <c r="L46" s="472">
        <f t="shared" si="13"/>
        <v>3.1413806523913927</v>
      </c>
      <c r="M46" s="472">
        <f t="shared" si="14"/>
        <v>-3.4422774074056197</v>
      </c>
      <c r="N46" s="713">
        <f t="shared" si="15"/>
        <v>3.1009936063096811E-2</v>
      </c>
      <c r="O46" s="712">
        <f t="shared" si="16"/>
        <v>992</v>
      </c>
    </row>
    <row r="47" spans="1:15">
      <c r="A47" s="228">
        <f t="shared" si="17"/>
        <v>40</v>
      </c>
      <c r="B47" s="470">
        <f>IF('Inputs &amp; Summary'!E44="","",'Inputs &amp; Summary'!E44)</f>
        <v>21.528334000800957</v>
      </c>
      <c r="C47" s="471">
        <f>IF('Inputs &amp; Summary'!D44="","",'Inputs &amp; Summary'!D44)</f>
        <v>31</v>
      </c>
      <c r="D47" s="472">
        <f t="shared" si="5"/>
        <v>1.4913616938342726</v>
      </c>
      <c r="E47" s="472">
        <f t="shared" si="6"/>
        <v>3.4339872044851463</v>
      </c>
      <c r="F47" s="472">
        <f t="shared" si="7"/>
        <v>5.5677643628300215</v>
      </c>
      <c r="G47" s="472">
        <f t="shared" si="8"/>
        <v>3.2258064516129031E-2</v>
      </c>
      <c r="H47" s="472">
        <f t="shared" si="9"/>
        <v>961</v>
      </c>
      <c r="I47" s="472">
        <f t="shared" si="10"/>
        <v>1.0405827263267431E-3</v>
      </c>
      <c r="J47" s="472">
        <f t="shared" si="11"/>
        <v>5.6124860801609122</v>
      </c>
      <c r="K47" s="472">
        <f t="shared" si="12"/>
        <v>3.4657359027997265</v>
      </c>
      <c r="L47" s="472">
        <f t="shared" si="13"/>
        <v>3.1413806523913927</v>
      </c>
      <c r="M47" s="472">
        <f t="shared" si="14"/>
        <v>-3.4422774074056197</v>
      </c>
      <c r="N47" s="713">
        <f t="shared" si="15"/>
        <v>3.1009936063096811E-2</v>
      </c>
      <c r="O47" s="712">
        <f t="shared" si="16"/>
        <v>992</v>
      </c>
    </row>
    <row r="48" spans="1:15">
      <c r="A48" s="228">
        <f t="shared" si="17"/>
        <v>41</v>
      </c>
      <c r="B48" s="470">
        <f>IF('Inputs &amp; Summary'!E45="","",'Inputs &amp; Summary'!E45)</f>
        <v>18.798240351929614</v>
      </c>
      <c r="C48" s="471">
        <f>IF('Inputs &amp; Summary'!D45="","",'Inputs &amp; Summary'!D45)</f>
        <v>31</v>
      </c>
      <c r="D48" s="472">
        <f t="shared" si="5"/>
        <v>1.4913616938342726</v>
      </c>
      <c r="E48" s="472">
        <f t="shared" si="6"/>
        <v>3.4339872044851463</v>
      </c>
      <c r="F48" s="472">
        <f t="shared" si="7"/>
        <v>5.5677643628300215</v>
      </c>
      <c r="G48" s="472">
        <f t="shared" si="8"/>
        <v>3.2258064516129031E-2</v>
      </c>
      <c r="H48" s="472">
        <f t="shared" si="9"/>
        <v>961</v>
      </c>
      <c r="I48" s="472">
        <f t="shared" si="10"/>
        <v>1.0405827263267431E-3</v>
      </c>
      <c r="J48" s="472">
        <f t="shared" si="11"/>
        <v>5.6124860801609122</v>
      </c>
      <c r="K48" s="472">
        <f t="shared" si="12"/>
        <v>3.4657359027997265</v>
      </c>
      <c r="L48" s="472">
        <f t="shared" si="13"/>
        <v>3.1413806523913927</v>
      </c>
      <c r="M48" s="472">
        <f t="shared" si="14"/>
        <v>-3.4422774074056197</v>
      </c>
      <c r="N48" s="713">
        <f t="shared" si="15"/>
        <v>3.1009936063096811E-2</v>
      </c>
      <c r="O48" s="712">
        <f t="shared" si="16"/>
        <v>992</v>
      </c>
    </row>
    <row r="49" spans="1:34">
      <c r="A49" s="228">
        <f t="shared" si="17"/>
        <v>42</v>
      </c>
      <c r="B49" s="470">
        <f>IF('Inputs &amp; Summary'!E46="","",'Inputs &amp; Summary'!E46)</f>
        <v>19.835868694955966</v>
      </c>
      <c r="C49" s="471">
        <f>IF('Inputs &amp; Summary'!D46="","",'Inputs &amp; Summary'!D46)</f>
        <v>31</v>
      </c>
      <c r="D49" s="472">
        <f t="shared" si="5"/>
        <v>1.4913616938342726</v>
      </c>
      <c r="E49" s="472">
        <f t="shared" si="6"/>
        <v>3.4339872044851463</v>
      </c>
      <c r="F49" s="472">
        <f t="shared" si="7"/>
        <v>5.5677643628300215</v>
      </c>
      <c r="G49" s="472">
        <f t="shared" si="8"/>
        <v>3.2258064516129031E-2</v>
      </c>
      <c r="H49" s="472">
        <f t="shared" si="9"/>
        <v>961</v>
      </c>
      <c r="I49" s="472">
        <f t="shared" si="10"/>
        <v>1.0405827263267431E-3</v>
      </c>
      <c r="J49" s="472">
        <f t="shared" si="11"/>
        <v>5.6124860801609122</v>
      </c>
      <c r="K49" s="472">
        <f t="shared" si="12"/>
        <v>3.4657359027997265</v>
      </c>
      <c r="L49" s="472">
        <f t="shared" si="13"/>
        <v>3.1413806523913927</v>
      </c>
      <c r="M49" s="472">
        <f t="shared" si="14"/>
        <v>-3.4422774074056197</v>
      </c>
      <c r="N49" s="713">
        <f t="shared" si="15"/>
        <v>3.1009936063096811E-2</v>
      </c>
      <c r="O49" s="712">
        <f t="shared" si="16"/>
        <v>992</v>
      </c>
    </row>
    <row r="50" spans="1:34">
      <c r="A50" s="228">
        <f t="shared" si="17"/>
        <v>43</v>
      </c>
      <c r="B50" s="470" t="str">
        <f>IF('Inputs &amp; Summary'!E47="","",'Inputs &amp; Summary'!E47)</f>
        <v/>
      </c>
      <c r="C50" s="471" t="str">
        <f>IF('Inputs &amp; Summary'!D47="","",'Inputs &amp; Summary'!D47)</f>
        <v/>
      </c>
      <c r="D50" s="472" t="str">
        <f t="shared" ref="D50:D57" si="18">IF(B50="","",LOG(C50))</f>
        <v/>
      </c>
      <c r="E50" s="472" t="str">
        <f t="shared" ref="E50:E57" si="19">IF(B50="","",LN(C50))</f>
        <v/>
      </c>
      <c r="F50" s="472" t="str">
        <f t="shared" ref="F50:F57" si="20">IF(B50="","",C50^0.5)</f>
        <v/>
      </c>
      <c r="G50" s="472" t="str">
        <f t="shared" ref="G50:G57" si="21">IF(B50="","",1/C50)</f>
        <v/>
      </c>
      <c r="H50" s="472" t="str">
        <f t="shared" ref="H50:H57" si="22">IF(B50="","",C50^2)</f>
        <v/>
      </c>
      <c r="I50" s="472" t="str">
        <f t="shared" ref="I50:I57" si="23">IF(B50="","",1/C50^2)</f>
        <v/>
      </c>
      <c r="J50" s="472" t="str">
        <f t="shared" ref="J50:J57" si="24">IF(B50="","",(C50+0.5)^0.5)</f>
        <v/>
      </c>
      <c r="K50" s="472" t="str">
        <f t="shared" ref="K50:K57" si="25">IF(B50="","",LN(C50+1))</f>
        <v/>
      </c>
      <c r="L50" s="472" t="str">
        <f t="shared" ref="L50:L57" si="26">IF(B50="","",C50^(1/3))</f>
        <v/>
      </c>
      <c r="M50" s="472" t="str">
        <f t="shared" ref="M50:M57" si="27">IF(B50="","",(LN((C50/M$2)/(1-C50/M$2))))</f>
        <v/>
      </c>
      <c r="N50" s="713" t="str">
        <f t="shared" ref="N50:N57" si="28">IF(B50="","",0.5*LN((1+(C50/N$2))/(1-(C50/N$2))))</f>
        <v/>
      </c>
      <c r="O50" s="712" t="str">
        <f t="shared" si="16"/>
        <v/>
      </c>
    </row>
    <row r="51" spans="1:34">
      <c r="A51" s="228">
        <f>A50+1</f>
        <v>44</v>
      </c>
      <c r="B51" s="470" t="str">
        <f>IF('Inputs &amp; Summary'!E48="","",'Inputs &amp; Summary'!E48)</f>
        <v/>
      </c>
      <c r="C51" s="471" t="str">
        <f>IF('Inputs &amp; Summary'!D48="","",'Inputs &amp; Summary'!D48)</f>
        <v/>
      </c>
      <c r="D51" s="472" t="str">
        <f t="shared" si="18"/>
        <v/>
      </c>
      <c r="E51" s="472" t="str">
        <f t="shared" si="19"/>
        <v/>
      </c>
      <c r="F51" s="472" t="str">
        <f t="shared" si="20"/>
        <v/>
      </c>
      <c r="G51" s="472" t="str">
        <f t="shared" si="21"/>
        <v/>
      </c>
      <c r="H51" s="472" t="str">
        <f t="shared" si="22"/>
        <v/>
      </c>
      <c r="I51" s="472" t="str">
        <f t="shared" si="23"/>
        <v/>
      </c>
      <c r="J51" s="472" t="str">
        <f t="shared" si="24"/>
        <v/>
      </c>
      <c r="K51" s="472" t="str">
        <f t="shared" si="25"/>
        <v/>
      </c>
      <c r="L51" s="472" t="str">
        <f t="shared" si="26"/>
        <v/>
      </c>
      <c r="M51" s="472" t="str">
        <f t="shared" si="27"/>
        <v/>
      </c>
      <c r="N51" s="713" t="str">
        <f t="shared" si="28"/>
        <v/>
      </c>
      <c r="O51" s="712" t="str">
        <f t="shared" si="16"/>
        <v/>
      </c>
    </row>
    <row r="52" spans="1:34">
      <c r="A52" s="228">
        <f t="shared" si="17"/>
        <v>45</v>
      </c>
      <c r="B52" s="470" t="str">
        <f>IF('Inputs &amp; Summary'!E49="","",'Inputs &amp; Summary'!E49)</f>
        <v/>
      </c>
      <c r="C52" s="471" t="str">
        <f>IF('Inputs &amp; Summary'!D49="","",'Inputs &amp; Summary'!D49)</f>
        <v/>
      </c>
      <c r="D52" s="472" t="str">
        <f t="shared" si="18"/>
        <v/>
      </c>
      <c r="E52" s="472" t="str">
        <f t="shared" si="19"/>
        <v/>
      </c>
      <c r="F52" s="472" t="str">
        <f t="shared" si="20"/>
        <v/>
      </c>
      <c r="G52" s="472" t="str">
        <f t="shared" si="21"/>
        <v/>
      </c>
      <c r="H52" s="472" t="str">
        <f t="shared" si="22"/>
        <v/>
      </c>
      <c r="I52" s="472" t="str">
        <f t="shared" si="23"/>
        <v/>
      </c>
      <c r="J52" s="472" t="str">
        <f t="shared" si="24"/>
        <v/>
      </c>
      <c r="K52" s="472" t="str">
        <f t="shared" si="25"/>
        <v/>
      </c>
      <c r="L52" s="472" t="str">
        <f t="shared" si="26"/>
        <v/>
      </c>
      <c r="M52" s="472" t="str">
        <f t="shared" si="27"/>
        <v/>
      </c>
      <c r="N52" s="713" t="str">
        <f t="shared" si="28"/>
        <v/>
      </c>
      <c r="O52" s="712" t="str">
        <f t="shared" si="16"/>
        <v/>
      </c>
    </row>
    <row r="53" spans="1:34">
      <c r="A53" s="228">
        <f t="shared" si="17"/>
        <v>46</v>
      </c>
      <c r="B53" s="470" t="str">
        <f>IF('Inputs &amp; Summary'!E50="","",'Inputs &amp; Summary'!E50)</f>
        <v/>
      </c>
      <c r="C53" s="471" t="str">
        <f>IF('Inputs &amp; Summary'!D50="","",'Inputs &amp; Summary'!D50)</f>
        <v/>
      </c>
      <c r="D53" s="472" t="str">
        <f t="shared" si="18"/>
        <v/>
      </c>
      <c r="E53" s="472" t="str">
        <f t="shared" si="19"/>
        <v/>
      </c>
      <c r="F53" s="472" t="str">
        <f t="shared" si="20"/>
        <v/>
      </c>
      <c r="G53" s="472" t="str">
        <f t="shared" si="21"/>
        <v/>
      </c>
      <c r="H53" s="472" t="str">
        <f t="shared" si="22"/>
        <v/>
      </c>
      <c r="I53" s="472" t="str">
        <f t="shared" si="23"/>
        <v/>
      </c>
      <c r="J53" s="472" t="str">
        <f t="shared" si="24"/>
        <v/>
      </c>
      <c r="K53" s="472" t="str">
        <f t="shared" si="25"/>
        <v/>
      </c>
      <c r="L53" s="472" t="str">
        <f t="shared" si="26"/>
        <v/>
      </c>
      <c r="M53" s="472" t="str">
        <f t="shared" si="27"/>
        <v/>
      </c>
      <c r="N53" s="713" t="str">
        <f t="shared" si="28"/>
        <v/>
      </c>
      <c r="O53" s="712" t="str">
        <f t="shared" si="16"/>
        <v/>
      </c>
    </row>
    <row r="54" spans="1:34">
      <c r="A54" s="228">
        <f>A53+1</f>
        <v>47</v>
      </c>
      <c r="B54" s="470" t="str">
        <f>IF('Inputs &amp; Summary'!E51="","",'Inputs &amp; Summary'!E51)</f>
        <v/>
      </c>
      <c r="C54" s="471" t="str">
        <f>IF('Inputs &amp; Summary'!D51="","",'Inputs &amp; Summary'!D51)</f>
        <v/>
      </c>
      <c r="D54" s="472" t="str">
        <f t="shared" si="18"/>
        <v/>
      </c>
      <c r="E54" s="472" t="str">
        <f t="shared" si="19"/>
        <v/>
      </c>
      <c r="F54" s="472" t="str">
        <f t="shared" si="20"/>
        <v/>
      </c>
      <c r="G54" s="472" t="str">
        <f t="shared" si="21"/>
        <v/>
      </c>
      <c r="H54" s="472" t="str">
        <f t="shared" si="22"/>
        <v/>
      </c>
      <c r="I54" s="472" t="str">
        <f t="shared" si="23"/>
        <v/>
      </c>
      <c r="J54" s="472" t="str">
        <f t="shared" si="24"/>
        <v/>
      </c>
      <c r="K54" s="472" t="str">
        <f t="shared" si="25"/>
        <v/>
      </c>
      <c r="L54" s="472" t="str">
        <f t="shared" si="26"/>
        <v/>
      </c>
      <c r="M54" s="472" t="str">
        <f t="shared" si="27"/>
        <v/>
      </c>
      <c r="N54" s="713" t="str">
        <f t="shared" si="28"/>
        <v/>
      </c>
      <c r="O54" s="712" t="str">
        <f t="shared" si="16"/>
        <v/>
      </c>
    </row>
    <row r="55" spans="1:34" s="16" customFormat="1">
      <c r="A55" s="228">
        <f t="shared" si="17"/>
        <v>48</v>
      </c>
      <c r="B55" s="470" t="str">
        <f>IF('Inputs &amp; Summary'!E52="","",'Inputs &amp; Summary'!E52)</f>
        <v/>
      </c>
      <c r="C55" s="471" t="str">
        <f>IF('Inputs &amp; Summary'!D52="","",'Inputs &amp; Summary'!D52)</f>
        <v/>
      </c>
      <c r="D55" s="472" t="str">
        <f t="shared" si="18"/>
        <v/>
      </c>
      <c r="E55" s="472" t="str">
        <f t="shared" si="19"/>
        <v/>
      </c>
      <c r="F55" s="472" t="str">
        <f t="shared" si="20"/>
        <v/>
      </c>
      <c r="G55" s="472" t="str">
        <f t="shared" si="21"/>
        <v/>
      </c>
      <c r="H55" s="472" t="str">
        <f t="shared" si="22"/>
        <v/>
      </c>
      <c r="I55" s="472" t="str">
        <f t="shared" si="23"/>
        <v/>
      </c>
      <c r="J55" s="472" t="str">
        <f t="shared" si="24"/>
        <v/>
      </c>
      <c r="K55" s="472" t="str">
        <f t="shared" si="25"/>
        <v/>
      </c>
      <c r="L55" s="472" t="str">
        <f t="shared" si="26"/>
        <v/>
      </c>
      <c r="M55" s="472" t="str">
        <f t="shared" si="27"/>
        <v/>
      </c>
      <c r="N55" s="713" t="str">
        <f t="shared" si="28"/>
        <v/>
      </c>
      <c r="O55" s="712" t="str">
        <f t="shared" si="16"/>
        <v/>
      </c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</row>
    <row r="56" spans="1:34">
      <c r="A56" s="279">
        <f t="shared" si="17"/>
        <v>49</v>
      </c>
      <c r="B56" s="470" t="str">
        <f>IF('Inputs &amp; Summary'!E53="","",'Inputs &amp; Summary'!E53)</f>
        <v/>
      </c>
      <c r="C56" s="471" t="str">
        <f>IF('Inputs &amp; Summary'!D53="","",'Inputs &amp; Summary'!D53)</f>
        <v/>
      </c>
      <c r="D56" s="472" t="str">
        <f t="shared" si="18"/>
        <v/>
      </c>
      <c r="E56" s="472" t="str">
        <f t="shared" si="19"/>
        <v/>
      </c>
      <c r="F56" s="472" t="str">
        <f t="shared" si="20"/>
        <v/>
      </c>
      <c r="G56" s="472" t="str">
        <f t="shared" si="21"/>
        <v/>
      </c>
      <c r="H56" s="472" t="str">
        <f t="shared" si="22"/>
        <v/>
      </c>
      <c r="I56" s="472" t="str">
        <f t="shared" si="23"/>
        <v/>
      </c>
      <c r="J56" s="472" t="str">
        <f t="shared" si="24"/>
        <v/>
      </c>
      <c r="K56" s="472" t="str">
        <f t="shared" si="25"/>
        <v/>
      </c>
      <c r="L56" s="472" t="str">
        <f t="shared" si="26"/>
        <v/>
      </c>
      <c r="M56" s="472" t="str">
        <f t="shared" si="27"/>
        <v/>
      </c>
      <c r="N56" s="713" t="str">
        <f t="shared" si="28"/>
        <v/>
      </c>
      <c r="O56" s="712" t="str">
        <f t="shared" si="16"/>
        <v/>
      </c>
    </row>
    <row r="57" spans="1:34">
      <c r="A57" s="279">
        <f t="shared" si="17"/>
        <v>50</v>
      </c>
      <c r="B57" s="470" t="str">
        <f>IF('Inputs &amp; Summary'!E54="","",'Inputs &amp; Summary'!E54)</f>
        <v/>
      </c>
      <c r="C57" s="471" t="str">
        <f>IF('Inputs &amp; Summary'!D54="","",'Inputs &amp; Summary'!D54)</f>
        <v/>
      </c>
      <c r="D57" s="472" t="str">
        <f t="shared" si="18"/>
        <v/>
      </c>
      <c r="E57" s="472" t="str">
        <f t="shared" si="19"/>
        <v/>
      </c>
      <c r="F57" s="472" t="str">
        <f t="shared" si="20"/>
        <v/>
      </c>
      <c r="G57" s="472" t="str">
        <f t="shared" si="21"/>
        <v/>
      </c>
      <c r="H57" s="472" t="str">
        <f t="shared" si="22"/>
        <v/>
      </c>
      <c r="I57" s="472" t="str">
        <f t="shared" si="23"/>
        <v/>
      </c>
      <c r="J57" s="472" t="str">
        <f t="shared" si="24"/>
        <v/>
      </c>
      <c r="K57" s="472" t="str">
        <f t="shared" si="25"/>
        <v/>
      </c>
      <c r="L57" s="472" t="str">
        <f t="shared" si="26"/>
        <v/>
      </c>
      <c r="M57" s="472" t="str">
        <f t="shared" si="27"/>
        <v/>
      </c>
      <c r="N57" s="713" t="str">
        <f t="shared" si="28"/>
        <v/>
      </c>
      <c r="O57" s="712" t="str">
        <f t="shared" si="16"/>
        <v/>
      </c>
    </row>
    <row r="58" spans="1:34">
      <c r="A58" s="269"/>
      <c r="B58" s="473" t="str">
        <f>IF('Inputs &amp; Summary'!E52="","",'Inputs &amp; Summary'!E52)</f>
        <v/>
      </c>
      <c r="C58" s="474" t="str">
        <f>IF('Inputs &amp; Summary'!D52="","",'Inputs &amp; Summary'!D52)</f>
        <v/>
      </c>
      <c r="D58" s="475"/>
      <c r="E58" s="475"/>
      <c r="F58" s="475"/>
      <c r="G58" s="475"/>
      <c r="H58" s="475"/>
      <c r="I58" s="475"/>
      <c r="J58" s="475"/>
      <c r="K58" s="475"/>
      <c r="L58" s="475"/>
      <c r="M58" s="475"/>
      <c r="N58" s="475"/>
      <c r="O58" s="14"/>
    </row>
    <row r="59" spans="1:34" s="6" customFormat="1">
      <c r="A59" s="276"/>
      <c r="B59" s="906"/>
      <c r="C59" s="907"/>
      <c r="D59" s="518"/>
      <c r="E59" s="518"/>
      <c r="F59" s="518"/>
      <c r="G59" s="518"/>
      <c r="H59" s="518"/>
      <c r="I59" s="518"/>
      <c r="J59" s="518"/>
      <c r="K59" s="518"/>
      <c r="L59" s="518"/>
      <c r="M59" s="518"/>
      <c r="N59" s="518"/>
      <c r="O59" s="29"/>
    </row>
    <row r="60" spans="1:34" s="6" customFormat="1">
      <c r="A60" s="276"/>
      <c r="B60" s="908"/>
      <c r="C60" s="90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</row>
    <row r="61" spans="1:34" s="6" customFormat="1">
      <c r="A61" s="276"/>
      <c r="B61" s="908"/>
      <c r="C61" s="90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</row>
    <row r="62" spans="1:34" s="6" customFormat="1">
      <c r="A62" s="276"/>
      <c r="B62" s="908"/>
      <c r="C62" s="90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</row>
    <row r="63" spans="1:34" s="6" customFormat="1">
      <c r="A63" s="276"/>
      <c r="B63" s="908"/>
      <c r="C63" s="90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</row>
    <row r="64" spans="1:34" s="6" customFormat="1">
      <c r="A64" s="276"/>
      <c r="B64" s="908"/>
      <c r="C64" s="90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</row>
    <row r="65" spans="1:15" s="6" customFormat="1">
      <c r="A65" s="276"/>
      <c r="B65" s="908"/>
      <c r="C65" s="90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</row>
    <row r="66" spans="1:15" s="6" customFormat="1">
      <c r="A66" s="276"/>
      <c r="B66" s="908"/>
      <c r="C66" s="90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</row>
    <row r="67" spans="1:15" s="6" customFormat="1">
      <c r="A67" s="276"/>
      <c r="B67" s="908"/>
      <c r="C67" s="90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</row>
    <row r="68" spans="1:15" s="6" customFormat="1">
      <c r="A68" s="276"/>
      <c r="B68" s="908"/>
      <c r="C68" s="90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</row>
    <row r="69" spans="1:15" s="6" customFormat="1">
      <c r="A69" s="276"/>
      <c r="B69" s="908"/>
      <c r="C69" s="90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</row>
    <row r="70" spans="1:15" s="6" customFormat="1">
      <c r="A70" s="276"/>
      <c r="B70" s="908"/>
      <c r="C70" s="90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</row>
    <row r="71" spans="1:15" s="6" customFormat="1">
      <c r="A71" s="276"/>
      <c r="B71" s="908"/>
      <c r="C71" s="90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1:15" s="6" customFormat="1">
      <c r="A72" s="276"/>
      <c r="B72" s="908"/>
      <c r="C72" s="90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</row>
    <row r="73" spans="1:15" s="6" customFormat="1">
      <c r="A73" s="276"/>
      <c r="B73" s="908"/>
      <c r="C73" s="90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</row>
    <row r="74" spans="1:15" s="6" customFormat="1">
      <c r="A74" s="276"/>
      <c r="B74" s="908"/>
      <c r="C74" s="90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</row>
    <row r="75" spans="1:15" s="6" customFormat="1">
      <c r="A75" s="276"/>
      <c r="B75" s="910"/>
      <c r="C75" s="910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</row>
    <row r="76" spans="1:15" s="6" customFormat="1">
      <c r="A76" s="276"/>
      <c r="B76" s="910"/>
      <c r="C76" s="910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</row>
    <row r="77" spans="1:15" s="6" customFormat="1">
      <c r="A77" s="276"/>
      <c r="B77" s="910"/>
      <c r="C77" s="910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</row>
    <row r="78" spans="1:15" s="6" customFormat="1">
      <c r="A78" s="276"/>
      <c r="B78" s="910"/>
      <c r="C78" s="910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</row>
    <row r="79" spans="1:15" s="6" customFormat="1">
      <c r="A79" s="276"/>
      <c r="B79" s="910"/>
      <c r="C79" s="910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</row>
    <row r="80" spans="1:15" s="6" customFormat="1">
      <c r="A80" s="276"/>
      <c r="B80" s="910"/>
      <c r="C80" s="910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</row>
    <row r="81" spans="1:15" s="6" customFormat="1">
      <c r="A81" s="276"/>
      <c r="B81" s="910"/>
      <c r="C81" s="910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</row>
    <row r="82" spans="1:15" s="6" customFormat="1">
      <c r="A82" s="276"/>
      <c r="B82" s="910"/>
      <c r="C82" s="910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</row>
    <row r="83" spans="1:15" s="6" customFormat="1">
      <c r="A83" s="276"/>
      <c r="B83" s="910"/>
      <c r="C83" s="910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</row>
    <row r="84" spans="1:15" s="6" customFormat="1">
      <c r="A84" s="276"/>
      <c r="B84" s="910"/>
      <c r="C84" s="910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</row>
    <row r="85" spans="1:15" s="6" customFormat="1">
      <c r="A85" s="276"/>
      <c r="B85" s="910"/>
      <c r="C85" s="910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</row>
    <row r="86" spans="1:15" s="6" customFormat="1">
      <c r="A86" s="276"/>
      <c r="B86" s="910"/>
      <c r="C86" s="910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</row>
    <row r="87" spans="1:15" s="6" customFormat="1">
      <c r="A87" s="276"/>
      <c r="B87" s="910"/>
      <c r="C87" s="910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</row>
    <row r="88" spans="1:15" s="6" customFormat="1">
      <c r="A88" s="276"/>
      <c r="B88" s="910"/>
      <c r="C88" s="910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</row>
    <row r="89" spans="1:15" s="6" customFormat="1">
      <c r="A89" s="276"/>
      <c r="B89" s="910"/>
      <c r="C89" s="910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</row>
    <row r="90" spans="1:15" s="6" customFormat="1">
      <c r="A90" s="276"/>
      <c r="B90" s="910"/>
      <c r="C90" s="910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</row>
    <row r="91" spans="1:15" s="6" customFormat="1">
      <c r="A91" s="276"/>
      <c r="B91" s="910"/>
      <c r="C91" s="910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</row>
    <row r="92" spans="1:15" s="6" customFormat="1">
      <c r="A92" s="276"/>
      <c r="B92" s="910"/>
      <c r="C92" s="910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</row>
    <row r="93" spans="1:15" s="6" customFormat="1">
      <c r="A93" s="276"/>
      <c r="B93" s="910"/>
      <c r="C93" s="910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</row>
    <row r="94" spans="1:15" s="6" customFormat="1">
      <c r="A94" s="276"/>
      <c r="B94" s="910"/>
      <c r="C94" s="910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</row>
    <row r="95" spans="1:15" s="6" customFormat="1">
      <c r="A95" s="276"/>
      <c r="B95" s="910"/>
      <c r="C95" s="910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</row>
    <row r="96" spans="1:15" s="6" customFormat="1">
      <c r="A96" s="276"/>
      <c r="B96" s="910"/>
      <c r="C96" s="910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</row>
    <row r="97" spans="1:15" s="6" customFormat="1">
      <c r="A97" s="276"/>
      <c r="B97" s="910"/>
      <c r="C97" s="910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</row>
    <row r="98" spans="1:15" s="6" customFormat="1">
      <c r="A98" s="276"/>
      <c r="B98" s="910"/>
      <c r="C98" s="910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</row>
    <row r="99" spans="1:15" s="6" customFormat="1">
      <c r="A99" s="276"/>
      <c r="B99" s="910"/>
      <c r="C99" s="910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</row>
    <row r="100" spans="1:15" s="6" customFormat="1">
      <c r="A100" s="276"/>
      <c r="B100" s="910"/>
      <c r="C100" s="910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</row>
    <row r="101" spans="1:15" s="6" customFormat="1">
      <c r="A101" s="276"/>
      <c r="B101" s="910"/>
      <c r="C101" s="910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</row>
    <row r="102" spans="1:15" s="6" customFormat="1">
      <c r="A102" s="276"/>
      <c r="B102" s="910"/>
      <c r="C102" s="910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</row>
    <row r="103" spans="1:15" s="6" customFormat="1">
      <c r="A103" s="276"/>
      <c r="B103" s="910"/>
      <c r="C103" s="910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</row>
    <row r="104" spans="1:15" s="6" customFormat="1">
      <c r="A104" s="276"/>
      <c r="B104" s="910"/>
      <c r="C104" s="910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</row>
    <row r="105" spans="1:15" s="6" customFormat="1">
      <c r="A105" s="276"/>
      <c r="B105" s="910"/>
      <c r="C105" s="910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</row>
    <row r="106" spans="1:15" s="6" customFormat="1">
      <c r="A106" s="276"/>
      <c r="B106" s="910"/>
      <c r="C106" s="910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</row>
    <row r="107" spans="1:15" s="6" customFormat="1">
      <c r="A107" s="276"/>
      <c r="B107" s="910"/>
      <c r="C107" s="910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</row>
    <row r="108" spans="1:15" s="6" customFormat="1">
      <c r="A108" s="276"/>
      <c r="B108" s="910"/>
      <c r="C108" s="910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</row>
    <row r="109" spans="1:15" s="6" customFormat="1">
      <c r="A109" s="276"/>
      <c r="B109" s="910"/>
      <c r="C109" s="910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</row>
    <row r="110" spans="1:15" s="6" customFormat="1">
      <c r="A110" s="276"/>
      <c r="B110" s="910"/>
      <c r="C110" s="910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</row>
    <row r="111" spans="1:15" s="6" customFormat="1">
      <c r="A111" s="276"/>
      <c r="B111" s="910"/>
      <c r="C111" s="910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</row>
    <row r="112" spans="1:15" s="6" customFormat="1">
      <c r="A112" s="276"/>
      <c r="B112" s="910"/>
      <c r="C112" s="910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</row>
    <row r="113" spans="1:15" s="6" customFormat="1">
      <c r="A113" s="276"/>
      <c r="B113" s="910"/>
      <c r="C113" s="910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</row>
    <row r="114" spans="1:15" s="6" customFormat="1">
      <c r="A114" s="276"/>
      <c r="B114" s="910"/>
      <c r="C114" s="910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</row>
    <row r="115" spans="1:15" s="6" customFormat="1">
      <c r="A115" s="276"/>
      <c r="B115" s="910"/>
      <c r="C115" s="910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</row>
    <row r="116" spans="1:15" s="6" customFormat="1">
      <c r="A116" s="276"/>
      <c r="B116" s="910"/>
      <c r="C116" s="910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</row>
    <row r="117" spans="1:15" s="6" customFormat="1">
      <c r="A117" s="276"/>
      <c r="B117" s="910"/>
      <c r="C117" s="910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</row>
    <row r="118" spans="1:15" s="6" customFormat="1">
      <c r="A118" s="276"/>
      <c r="B118" s="910"/>
      <c r="C118" s="910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</row>
    <row r="119" spans="1:15" s="6" customFormat="1">
      <c r="A119" s="276"/>
      <c r="B119" s="910"/>
      <c r="C119" s="910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</row>
    <row r="120" spans="1:15" s="6" customFormat="1">
      <c r="A120" s="276"/>
      <c r="B120" s="910"/>
      <c r="C120" s="910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</row>
    <row r="121" spans="1:15" s="6" customFormat="1">
      <c r="A121" s="276"/>
      <c r="B121" s="910"/>
      <c r="C121" s="910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</row>
    <row r="122" spans="1:15" s="6" customFormat="1">
      <c r="A122" s="276"/>
      <c r="B122" s="910"/>
      <c r="C122" s="910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</row>
    <row r="123" spans="1:15" s="6" customFormat="1">
      <c r="A123" s="276"/>
      <c r="B123" s="910"/>
      <c r="C123" s="910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</row>
    <row r="124" spans="1:15" s="6" customFormat="1">
      <c r="A124" s="276"/>
      <c r="B124" s="910"/>
      <c r="C124" s="910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</row>
    <row r="125" spans="1:15" s="6" customFormat="1">
      <c r="A125" s="276"/>
      <c r="B125" s="910"/>
      <c r="C125" s="910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</row>
    <row r="126" spans="1:15" s="6" customFormat="1">
      <c r="A126" s="276"/>
      <c r="B126" s="910"/>
      <c r="C126" s="910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</row>
    <row r="127" spans="1:15" s="6" customFormat="1">
      <c r="A127" s="276"/>
      <c r="B127" s="910"/>
      <c r="C127" s="910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</row>
    <row r="128" spans="1:15" s="6" customFormat="1">
      <c r="A128" s="276"/>
      <c r="B128" s="910"/>
      <c r="C128" s="910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</row>
    <row r="129" spans="1:15" s="6" customFormat="1">
      <c r="A129" s="276"/>
      <c r="B129" s="910"/>
      <c r="C129" s="910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</row>
    <row r="130" spans="1:15" s="6" customFormat="1">
      <c r="A130" s="276"/>
      <c r="B130" s="910"/>
      <c r="C130" s="910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</row>
    <row r="131" spans="1:15" s="6" customFormat="1">
      <c r="A131" s="276"/>
      <c r="B131" s="910"/>
      <c r="C131" s="910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</row>
    <row r="132" spans="1:15" s="6" customFormat="1">
      <c r="A132" s="276"/>
      <c r="B132" s="910"/>
      <c r="C132" s="910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</row>
    <row r="133" spans="1:15" s="6" customFormat="1">
      <c r="A133" s="276"/>
      <c r="B133" s="910"/>
      <c r="C133" s="910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</row>
    <row r="134" spans="1:15" s="6" customFormat="1">
      <c r="A134" s="276"/>
      <c r="B134" s="910"/>
      <c r="C134" s="910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</row>
    <row r="135" spans="1:15" s="6" customFormat="1">
      <c r="A135" s="276"/>
      <c r="B135" s="910"/>
      <c r="C135" s="910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</row>
    <row r="136" spans="1:15" s="6" customFormat="1">
      <c r="A136" s="276"/>
      <c r="B136" s="910"/>
      <c r="C136" s="910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</row>
    <row r="137" spans="1:15" s="6" customFormat="1">
      <c r="A137" s="276"/>
      <c r="B137" s="910"/>
      <c r="C137" s="910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</row>
    <row r="138" spans="1:15" s="6" customFormat="1">
      <c r="A138" s="276"/>
      <c r="B138" s="910"/>
      <c r="C138" s="910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</row>
    <row r="139" spans="1:15" s="6" customFormat="1">
      <c r="A139" s="276"/>
      <c r="B139" s="910"/>
      <c r="C139" s="910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</row>
    <row r="140" spans="1:15" s="6" customFormat="1">
      <c r="A140" s="276"/>
      <c r="B140" s="910"/>
      <c r="C140" s="910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</row>
    <row r="141" spans="1:15" s="6" customFormat="1">
      <c r="A141" s="276"/>
      <c r="B141" s="910"/>
      <c r="C141" s="910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</row>
    <row r="142" spans="1:15" s="6" customFormat="1">
      <c r="A142" s="276"/>
      <c r="B142" s="910"/>
      <c r="C142" s="910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</row>
    <row r="143" spans="1:15" s="6" customFormat="1">
      <c r="A143" s="276"/>
      <c r="B143" s="910"/>
      <c r="C143" s="910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</row>
    <row r="144" spans="1:15" s="6" customFormat="1">
      <c r="A144" s="276"/>
      <c r="B144" s="910"/>
      <c r="C144" s="910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</row>
    <row r="145" spans="1:15" s="6" customFormat="1">
      <c r="A145" s="276"/>
      <c r="B145" s="910"/>
      <c r="C145" s="910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</row>
    <row r="146" spans="1:15" s="6" customFormat="1">
      <c r="A146" s="276"/>
      <c r="B146" s="910"/>
      <c r="C146" s="910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</row>
    <row r="147" spans="1:15" s="6" customFormat="1">
      <c r="A147" s="276"/>
      <c r="B147" s="910"/>
      <c r="C147" s="910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</row>
    <row r="148" spans="1:15" s="6" customFormat="1">
      <c r="A148" s="276"/>
      <c r="B148" s="910"/>
      <c r="C148" s="910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</row>
    <row r="149" spans="1:15" s="6" customFormat="1">
      <c r="A149" s="276"/>
      <c r="B149" s="910"/>
      <c r="C149" s="910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</row>
    <row r="150" spans="1:15" s="6" customFormat="1">
      <c r="A150" s="276"/>
      <c r="B150" s="910"/>
      <c r="C150" s="910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</row>
    <row r="151" spans="1:15" s="6" customFormat="1">
      <c r="A151" s="276"/>
      <c r="B151" s="910"/>
      <c r="C151" s="910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</row>
    <row r="152" spans="1:15" s="6" customFormat="1">
      <c r="A152" s="276"/>
      <c r="B152" s="910"/>
      <c r="C152" s="910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</row>
    <row r="153" spans="1:15" s="6" customFormat="1">
      <c r="A153" s="276"/>
      <c r="B153" s="910"/>
      <c r="C153" s="910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</row>
    <row r="154" spans="1:15" s="6" customFormat="1">
      <c r="A154" s="276"/>
      <c r="B154" s="910"/>
      <c r="C154" s="910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</row>
    <row r="155" spans="1:15" s="6" customFormat="1">
      <c r="A155" s="276"/>
      <c r="B155" s="910"/>
      <c r="C155" s="910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</row>
    <row r="156" spans="1:15" s="6" customFormat="1">
      <c r="A156" s="276"/>
      <c r="B156" s="910"/>
      <c r="C156" s="910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</row>
    <row r="157" spans="1:15" s="6" customFormat="1">
      <c r="A157" s="276"/>
      <c r="B157" s="910"/>
      <c r="C157" s="910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</row>
    <row r="158" spans="1:15" s="6" customFormat="1">
      <c r="A158" s="276"/>
      <c r="B158" s="910"/>
      <c r="C158" s="910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</row>
    <row r="159" spans="1:15" s="6" customFormat="1">
      <c r="A159" s="276"/>
      <c r="B159" s="910"/>
      <c r="C159" s="910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</row>
    <row r="160" spans="1:15" s="6" customFormat="1">
      <c r="A160" s="276"/>
      <c r="B160" s="910"/>
      <c r="C160" s="910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</row>
    <row r="161" spans="1:15" s="6" customFormat="1">
      <c r="A161" s="276"/>
      <c r="B161" s="910"/>
      <c r="C161" s="910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</row>
    <row r="162" spans="1:15" s="6" customFormat="1">
      <c r="A162" s="276"/>
      <c r="B162" s="910"/>
      <c r="C162" s="910"/>
      <c r="D162" s="29"/>
      <c r="E162" s="29"/>
      <c r="F162" s="29"/>
      <c r="G162" s="29"/>
      <c r="H162" s="29"/>
      <c r="I162" s="29"/>
      <c r="J162" s="29"/>
      <c r="K162" s="29"/>
      <c r="L162" s="29"/>
      <c r="M162" s="29"/>
      <c r="N162" s="29"/>
      <c r="O162" s="29"/>
    </row>
    <row r="163" spans="1:15" s="6" customFormat="1">
      <c r="A163" s="276"/>
      <c r="B163" s="910"/>
      <c r="C163" s="910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</row>
    <row r="164" spans="1:15" s="6" customFormat="1">
      <c r="A164" s="276"/>
      <c r="B164" s="910"/>
      <c r="C164" s="910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</row>
    <row r="165" spans="1:15" s="6" customFormat="1">
      <c r="A165" s="276"/>
      <c r="B165" s="910"/>
      <c r="C165" s="910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</row>
    <row r="166" spans="1:15" s="6" customFormat="1">
      <c r="A166" s="276"/>
      <c r="B166" s="910"/>
      <c r="C166" s="910"/>
      <c r="D166" s="29"/>
      <c r="E166" s="29"/>
      <c r="F166" s="29"/>
      <c r="G166" s="29"/>
      <c r="H166" s="29"/>
      <c r="I166" s="29"/>
      <c r="J166" s="29"/>
      <c r="K166" s="29"/>
      <c r="L166" s="29"/>
      <c r="M166" s="29"/>
      <c r="N166" s="29"/>
      <c r="O166" s="29"/>
    </row>
    <row r="167" spans="1:15" s="6" customFormat="1">
      <c r="A167" s="276"/>
      <c r="B167" s="910"/>
      <c r="C167" s="910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</row>
    <row r="168" spans="1:15" s="6" customFormat="1">
      <c r="A168" s="276"/>
      <c r="B168" s="910"/>
      <c r="C168" s="910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</row>
    <row r="169" spans="1:15" s="6" customFormat="1">
      <c r="A169" s="276"/>
      <c r="B169" s="910"/>
      <c r="C169" s="910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</row>
    <row r="170" spans="1:15" s="6" customFormat="1">
      <c r="A170" s="276"/>
      <c r="B170" s="910"/>
      <c r="C170" s="910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</row>
    <row r="171" spans="1:15" s="6" customFormat="1">
      <c r="A171" s="276"/>
      <c r="B171" s="910"/>
      <c r="C171" s="910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</row>
    <row r="172" spans="1:15" s="6" customFormat="1">
      <c r="A172" s="276"/>
      <c r="B172" s="910"/>
      <c r="C172" s="910"/>
      <c r="D172" s="29"/>
      <c r="E172" s="29"/>
      <c r="F172" s="29"/>
      <c r="G172" s="29"/>
      <c r="H172" s="29"/>
      <c r="I172" s="29"/>
      <c r="J172" s="29"/>
      <c r="K172" s="29"/>
      <c r="L172" s="29"/>
      <c r="M172" s="29"/>
      <c r="N172" s="29"/>
      <c r="O172" s="29"/>
    </row>
    <row r="173" spans="1:15" s="6" customFormat="1">
      <c r="A173" s="276"/>
      <c r="B173" s="910"/>
      <c r="C173" s="910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</row>
    <row r="174" spans="1:15">
      <c r="A174" s="276"/>
    </row>
    <row r="175" spans="1:15">
      <c r="A175" s="276"/>
    </row>
  </sheetData>
  <pageMargins left="0.7" right="0.7" top="0.75" bottom="0.75" header="0.3" footer="0.3"/>
  <pageSetup orientation="portrait" horizontalDpi="0" verticalDpi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576A6-51F6-4FC2-B183-E7628862518D}">
  <sheetPr>
    <tabColor rgb="FFFFFF00"/>
  </sheetPr>
  <dimension ref="A1:AZ86"/>
  <sheetViews>
    <sheetView topLeftCell="A10" zoomScale="110" zoomScaleNormal="110" workbookViewId="0">
      <selection activeCell="B8" sqref="B8:D8"/>
    </sheetView>
  </sheetViews>
  <sheetFormatPr defaultColWidth="8.75" defaultRowHeight="23.25"/>
  <cols>
    <col min="1" max="1" width="4.4140625" style="1" customWidth="1"/>
    <col min="2" max="2" width="8.9140625" bestFit="1" customWidth="1"/>
    <col min="3" max="3" width="8.9140625" style="96" bestFit="1" customWidth="1"/>
    <col min="4" max="4" width="11.75" style="1" customWidth="1"/>
    <col min="5" max="5" width="13.08203125" style="1" customWidth="1"/>
    <col min="6" max="6" width="12" customWidth="1"/>
    <col min="7" max="7" width="10.33203125" style="1" customWidth="1"/>
    <col min="8" max="8" width="8" style="1" customWidth="1"/>
    <col min="9" max="9" width="13.58203125" customWidth="1"/>
    <col min="10" max="10" width="14.25" customWidth="1"/>
    <col min="11" max="12" width="11.75" bestFit="1" customWidth="1"/>
    <col min="13" max="14" width="11.75" customWidth="1"/>
    <col min="15" max="15" width="11.75" style="6" customWidth="1"/>
    <col min="16" max="16" width="4.08203125" style="478" customWidth="1"/>
    <col min="17" max="17" width="9.4140625" style="29" customWidth="1"/>
    <col min="18" max="18" width="8.9140625" style="29" bestFit="1" customWidth="1"/>
    <col min="19" max="19" width="8.9140625" style="479"/>
    <col min="20" max="20" width="8.4140625" style="480" bestFit="1" customWidth="1"/>
    <col min="21" max="21" width="14.25" style="480" customWidth="1"/>
    <col min="22" max="22" width="4.9140625" style="481" customWidth="1"/>
    <col min="23" max="23" width="16.58203125" style="481" customWidth="1"/>
    <col min="24" max="24" width="8.9140625" style="481"/>
    <col min="25" max="52" width="8.9140625" style="482"/>
    <col min="53" max="255" width="8.9140625" style="24"/>
    <col min="256" max="256" width="7.58203125" style="24" customWidth="1"/>
    <col min="257" max="257" width="8.33203125" style="24" customWidth="1"/>
    <col min="258" max="258" width="8.9140625" style="24"/>
    <col min="259" max="260" width="8.33203125" style="24" customWidth="1"/>
    <col min="261" max="261" width="7.33203125" style="24" bestFit="1" customWidth="1"/>
    <col min="262" max="262" width="8.33203125" style="24" bestFit="1" customWidth="1"/>
    <col min="263" max="263" width="8.9140625" style="24"/>
    <col min="264" max="265" width="8.4140625" style="24" bestFit="1" customWidth="1"/>
    <col min="266" max="511" width="8.9140625" style="24"/>
    <col min="512" max="512" width="7.58203125" style="24" customWidth="1"/>
    <col min="513" max="513" width="8.33203125" style="24" customWidth="1"/>
    <col min="514" max="514" width="8.9140625" style="24"/>
    <col min="515" max="516" width="8.33203125" style="24" customWidth="1"/>
    <col min="517" max="517" width="7.33203125" style="24" bestFit="1" customWidth="1"/>
    <col min="518" max="518" width="8.33203125" style="24" bestFit="1" customWidth="1"/>
    <col min="519" max="519" width="8.9140625" style="24"/>
    <col min="520" max="521" width="8.4140625" style="24" bestFit="1" customWidth="1"/>
    <col min="522" max="767" width="8.9140625" style="24"/>
    <col min="768" max="768" width="7.58203125" style="24" customWidth="1"/>
    <col min="769" max="769" width="8.33203125" style="24" customWidth="1"/>
    <col min="770" max="770" width="8.9140625" style="24"/>
    <col min="771" max="772" width="8.33203125" style="24" customWidth="1"/>
    <col min="773" max="773" width="7.33203125" style="24" bestFit="1" customWidth="1"/>
    <col min="774" max="774" width="8.33203125" style="24" bestFit="1" customWidth="1"/>
    <col min="775" max="775" width="8.9140625" style="24"/>
    <col min="776" max="777" width="8.4140625" style="24" bestFit="1" customWidth="1"/>
    <col min="778" max="1023" width="8.9140625" style="24"/>
    <col min="1024" max="1024" width="7.58203125" style="24" customWidth="1"/>
    <col min="1025" max="1025" width="8.33203125" style="24" customWidth="1"/>
    <col min="1026" max="1026" width="8.9140625" style="24"/>
    <col min="1027" max="1028" width="8.33203125" style="24" customWidth="1"/>
    <col min="1029" max="1029" width="7.33203125" style="24" bestFit="1" customWidth="1"/>
    <col min="1030" max="1030" width="8.33203125" style="24" bestFit="1" customWidth="1"/>
    <col min="1031" max="1031" width="8.9140625" style="24"/>
    <col min="1032" max="1033" width="8.4140625" style="24" bestFit="1" customWidth="1"/>
    <col min="1034" max="1279" width="8.9140625" style="24"/>
    <col min="1280" max="1280" width="7.58203125" style="24" customWidth="1"/>
    <col min="1281" max="1281" width="8.33203125" style="24" customWidth="1"/>
    <col min="1282" max="1282" width="8.9140625" style="24"/>
    <col min="1283" max="1284" width="8.33203125" style="24" customWidth="1"/>
    <col min="1285" max="1285" width="7.33203125" style="24" bestFit="1" customWidth="1"/>
    <col min="1286" max="1286" width="8.33203125" style="24" bestFit="1" customWidth="1"/>
    <col min="1287" max="1287" width="8.9140625" style="24"/>
    <col min="1288" max="1289" width="8.4140625" style="24" bestFit="1" customWidth="1"/>
    <col min="1290" max="1535" width="8.9140625" style="24"/>
    <col min="1536" max="1536" width="7.58203125" style="24" customWidth="1"/>
    <col min="1537" max="1537" width="8.33203125" style="24" customWidth="1"/>
    <col min="1538" max="1538" width="8.9140625" style="24"/>
    <col min="1539" max="1540" width="8.33203125" style="24" customWidth="1"/>
    <col min="1541" max="1541" width="7.33203125" style="24" bestFit="1" customWidth="1"/>
    <col min="1542" max="1542" width="8.33203125" style="24" bestFit="1" customWidth="1"/>
    <col min="1543" max="1543" width="8.9140625" style="24"/>
    <col min="1544" max="1545" width="8.4140625" style="24" bestFit="1" customWidth="1"/>
    <col min="1546" max="1791" width="8.9140625" style="24"/>
    <col min="1792" max="1792" width="7.58203125" style="24" customWidth="1"/>
    <col min="1793" max="1793" width="8.33203125" style="24" customWidth="1"/>
    <col min="1794" max="1794" width="8.9140625" style="24"/>
    <col min="1795" max="1796" width="8.33203125" style="24" customWidth="1"/>
    <col min="1797" max="1797" width="7.33203125" style="24" bestFit="1" customWidth="1"/>
    <col min="1798" max="1798" width="8.33203125" style="24" bestFit="1" customWidth="1"/>
    <col min="1799" max="1799" width="8.9140625" style="24"/>
    <col min="1800" max="1801" width="8.4140625" style="24" bestFit="1" customWidth="1"/>
    <col min="1802" max="2047" width="8.9140625" style="24"/>
    <col min="2048" max="2048" width="7.58203125" style="24" customWidth="1"/>
    <col min="2049" max="2049" width="8.33203125" style="24" customWidth="1"/>
    <col min="2050" max="2050" width="8.9140625" style="24"/>
    <col min="2051" max="2052" width="8.33203125" style="24" customWidth="1"/>
    <col min="2053" max="2053" width="7.33203125" style="24" bestFit="1" customWidth="1"/>
    <col min="2054" max="2054" width="8.33203125" style="24" bestFit="1" customWidth="1"/>
    <col min="2055" max="2055" width="8.9140625" style="24"/>
    <col min="2056" max="2057" width="8.4140625" style="24" bestFit="1" customWidth="1"/>
    <col min="2058" max="2303" width="8.9140625" style="24"/>
    <col min="2304" max="2304" width="7.58203125" style="24" customWidth="1"/>
    <col min="2305" max="2305" width="8.33203125" style="24" customWidth="1"/>
    <col min="2306" max="2306" width="8.9140625" style="24"/>
    <col min="2307" max="2308" width="8.33203125" style="24" customWidth="1"/>
    <col min="2309" max="2309" width="7.33203125" style="24" bestFit="1" customWidth="1"/>
    <col min="2310" max="2310" width="8.33203125" style="24" bestFit="1" customWidth="1"/>
    <col min="2311" max="2311" width="8.9140625" style="24"/>
    <col min="2312" max="2313" width="8.4140625" style="24" bestFit="1" customWidth="1"/>
    <col min="2314" max="2559" width="8.9140625" style="24"/>
    <col min="2560" max="2560" width="7.58203125" style="24" customWidth="1"/>
    <col min="2561" max="2561" width="8.33203125" style="24" customWidth="1"/>
    <col min="2562" max="2562" width="8.9140625" style="24"/>
    <col min="2563" max="2564" width="8.33203125" style="24" customWidth="1"/>
    <col min="2565" max="2565" width="7.33203125" style="24" bestFit="1" customWidth="1"/>
    <col min="2566" max="2566" width="8.33203125" style="24" bestFit="1" customWidth="1"/>
    <col min="2567" max="2567" width="8.9140625" style="24"/>
    <col min="2568" max="2569" width="8.4140625" style="24" bestFit="1" customWidth="1"/>
    <col min="2570" max="2815" width="8.9140625" style="24"/>
    <col min="2816" max="2816" width="7.58203125" style="24" customWidth="1"/>
    <col min="2817" max="2817" width="8.33203125" style="24" customWidth="1"/>
    <col min="2818" max="2818" width="8.9140625" style="24"/>
    <col min="2819" max="2820" width="8.33203125" style="24" customWidth="1"/>
    <col min="2821" max="2821" width="7.33203125" style="24" bestFit="1" customWidth="1"/>
    <col min="2822" max="2822" width="8.33203125" style="24" bestFit="1" customWidth="1"/>
    <col min="2823" max="2823" width="8.9140625" style="24"/>
    <col min="2824" max="2825" width="8.4140625" style="24" bestFit="1" customWidth="1"/>
    <col min="2826" max="3071" width="8.9140625" style="24"/>
    <col min="3072" max="3072" width="7.58203125" style="24" customWidth="1"/>
    <col min="3073" max="3073" width="8.33203125" style="24" customWidth="1"/>
    <col min="3074" max="3074" width="8.9140625" style="24"/>
    <col min="3075" max="3076" width="8.33203125" style="24" customWidth="1"/>
    <col min="3077" max="3077" width="7.33203125" style="24" bestFit="1" customWidth="1"/>
    <col min="3078" max="3078" width="8.33203125" style="24" bestFit="1" customWidth="1"/>
    <col min="3079" max="3079" width="8.9140625" style="24"/>
    <col min="3080" max="3081" width="8.4140625" style="24" bestFit="1" customWidth="1"/>
    <col min="3082" max="3327" width="8.9140625" style="24"/>
    <col min="3328" max="3328" width="7.58203125" style="24" customWidth="1"/>
    <col min="3329" max="3329" width="8.33203125" style="24" customWidth="1"/>
    <col min="3330" max="3330" width="8.9140625" style="24"/>
    <col min="3331" max="3332" width="8.33203125" style="24" customWidth="1"/>
    <col min="3333" max="3333" width="7.33203125" style="24" bestFit="1" customWidth="1"/>
    <col min="3334" max="3334" width="8.33203125" style="24" bestFit="1" customWidth="1"/>
    <col min="3335" max="3335" width="8.9140625" style="24"/>
    <col min="3336" max="3337" width="8.4140625" style="24" bestFit="1" customWidth="1"/>
    <col min="3338" max="3583" width="8.9140625" style="24"/>
    <col min="3584" max="3584" width="7.58203125" style="24" customWidth="1"/>
    <col min="3585" max="3585" width="8.33203125" style="24" customWidth="1"/>
    <col min="3586" max="3586" width="8.9140625" style="24"/>
    <col min="3587" max="3588" width="8.33203125" style="24" customWidth="1"/>
    <col min="3589" max="3589" width="7.33203125" style="24" bestFit="1" customWidth="1"/>
    <col min="3590" max="3590" width="8.33203125" style="24" bestFit="1" customWidth="1"/>
    <col min="3591" max="3591" width="8.9140625" style="24"/>
    <col min="3592" max="3593" width="8.4140625" style="24" bestFit="1" customWidth="1"/>
    <col min="3594" max="3839" width="8.9140625" style="24"/>
    <col min="3840" max="3840" width="7.58203125" style="24" customWidth="1"/>
    <col min="3841" max="3841" width="8.33203125" style="24" customWidth="1"/>
    <col min="3842" max="3842" width="8.9140625" style="24"/>
    <col min="3843" max="3844" width="8.33203125" style="24" customWidth="1"/>
    <col min="3845" max="3845" width="7.33203125" style="24" bestFit="1" customWidth="1"/>
    <col min="3846" max="3846" width="8.33203125" style="24" bestFit="1" customWidth="1"/>
    <col min="3847" max="3847" width="8.9140625" style="24"/>
    <col min="3848" max="3849" width="8.4140625" style="24" bestFit="1" customWidth="1"/>
    <col min="3850" max="4095" width="8.9140625" style="24"/>
    <col min="4096" max="4096" width="7.58203125" style="24" customWidth="1"/>
    <col min="4097" max="4097" width="8.33203125" style="24" customWidth="1"/>
    <col min="4098" max="4098" width="8.9140625" style="24"/>
    <col min="4099" max="4100" width="8.33203125" style="24" customWidth="1"/>
    <col min="4101" max="4101" width="7.33203125" style="24" bestFit="1" customWidth="1"/>
    <col min="4102" max="4102" width="8.33203125" style="24" bestFit="1" customWidth="1"/>
    <col min="4103" max="4103" width="8.9140625" style="24"/>
    <col min="4104" max="4105" width="8.4140625" style="24" bestFit="1" customWidth="1"/>
    <col min="4106" max="4351" width="8.9140625" style="24"/>
    <col min="4352" max="4352" width="7.58203125" style="24" customWidth="1"/>
    <col min="4353" max="4353" width="8.33203125" style="24" customWidth="1"/>
    <col min="4354" max="4354" width="8.9140625" style="24"/>
    <col min="4355" max="4356" width="8.33203125" style="24" customWidth="1"/>
    <col min="4357" max="4357" width="7.33203125" style="24" bestFit="1" customWidth="1"/>
    <col min="4358" max="4358" width="8.33203125" style="24" bestFit="1" customWidth="1"/>
    <col min="4359" max="4359" width="8.9140625" style="24"/>
    <col min="4360" max="4361" width="8.4140625" style="24" bestFit="1" customWidth="1"/>
    <col min="4362" max="4607" width="8.9140625" style="24"/>
    <col min="4608" max="4608" width="7.58203125" style="24" customWidth="1"/>
    <col min="4609" max="4609" width="8.33203125" style="24" customWidth="1"/>
    <col min="4610" max="4610" width="8.9140625" style="24"/>
    <col min="4611" max="4612" width="8.33203125" style="24" customWidth="1"/>
    <col min="4613" max="4613" width="7.33203125" style="24" bestFit="1" customWidth="1"/>
    <col min="4614" max="4614" width="8.33203125" style="24" bestFit="1" customWidth="1"/>
    <col min="4615" max="4615" width="8.9140625" style="24"/>
    <col min="4616" max="4617" width="8.4140625" style="24" bestFit="1" customWidth="1"/>
    <col min="4618" max="4863" width="8.9140625" style="24"/>
    <col min="4864" max="4864" width="7.58203125" style="24" customWidth="1"/>
    <col min="4865" max="4865" width="8.33203125" style="24" customWidth="1"/>
    <col min="4866" max="4866" width="8.9140625" style="24"/>
    <col min="4867" max="4868" width="8.33203125" style="24" customWidth="1"/>
    <col min="4869" max="4869" width="7.33203125" style="24" bestFit="1" customWidth="1"/>
    <col min="4870" max="4870" width="8.33203125" style="24" bestFit="1" customWidth="1"/>
    <col min="4871" max="4871" width="8.9140625" style="24"/>
    <col min="4872" max="4873" width="8.4140625" style="24" bestFit="1" customWidth="1"/>
    <col min="4874" max="5119" width="8.9140625" style="24"/>
    <col min="5120" max="5120" width="7.58203125" style="24" customWidth="1"/>
    <col min="5121" max="5121" width="8.33203125" style="24" customWidth="1"/>
    <col min="5122" max="5122" width="8.9140625" style="24"/>
    <col min="5123" max="5124" width="8.33203125" style="24" customWidth="1"/>
    <col min="5125" max="5125" width="7.33203125" style="24" bestFit="1" customWidth="1"/>
    <col min="5126" max="5126" width="8.33203125" style="24" bestFit="1" customWidth="1"/>
    <col min="5127" max="5127" width="8.9140625" style="24"/>
    <col min="5128" max="5129" width="8.4140625" style="24" bestFit="1" customWidth="1"/>
    <col min="5130" max="5375" width="8.9140625" style="24"/>
    <col min="5376" max="5376" width="7.58203125" style="24" customWidth="1"/>
    <col min="5377" max="5377" width="8.33203125" style="24" customWidth="1"/>
    <col min="5378" max="5378" width="8.9140625" style="24"/>
    <col min="5379" max="5380" width="8.33203125" style="24" customWidth="1"/>
    <col min="5381" max="5381" width="7.33203125" style="24" bestFit="1" customWidth="1"/>
    <col min="5382" max="5382" width="8.33203125" style="24" bestFit="1" customWidth="1"/>
    <col min="5383" max="5383" width="8.9140625" style="24"/>
    <col min="5384" max="5385" width="8.4140625" style="24" bestFit="1" customWidth="1"/>
    <col min="5386" max="5631" width="8.9140625" style="24"/>
    <col min="5632" max="5632" width="7.58203125" style="24" customWidth="1"/>
    <col min="5633" max="5633" width="8.33203125" style="24" customWidth="1"/>
    <col min="5634" max="5634" width="8.9140625" style="24"/>
    <col min="5635" max="5636" width="8.33203125" style="24" customWidth="1"/>
    <col min="5637" max="5637" width="7.33203125" style="24" bestFit="1" customWidth="1"/>
    <col min="5638" max="5638" width="8.33203125" style="24" bestFit="1" customWidth="1"/>
    <col min="5639" max="5639" width="8.9140625" style="24"/>
    <col min="5640" max="5641" width="8.4140625" style="24" bestFit="1" customWidth="1"/>
    <col min="5642" max="5887" width="8.9140625" style="24"/>
    <col min="5888" max="5888" width="7.58203125" style="24" customWidth="1"/>
    <col min="5889" max="5889" width="8.33203125" style="24" customWidth="1"/>
    <col min="5890" max="5890" width="8.9140625" style="24"/>
    <col min="5891" max="5892" width="8.33203125" style="24" customWidth="1"/>
    <col min="5893" max="5893" width="7.33203125" style="24" bestFit="1" customWidth="1"/>
    <col min="5894" max="5894" width="8.33203125" style="24" bestFit="1" customWidth="1"/>
    <col min="5895" max="5895" width="8.9140625" style="24"/>
    <col min="5896" max="5897" width="8.4140625" style="24" bestFit="1" customWidth="1"/>
    <col min="5898" max="6143" width="8.9140625" style="24"/>
    <col min="6144" max="6144" width="7.58203125" style="24" customWidth="1"/>
    <col min="6145" max="6145" width="8.33203125" style="24" customWidth="1"/>
    <col min="6146" max="6146" width="8.9140625" style="24"/>
    <col min="6147" max="6148" width="8.33203125" style="24" customWidth="1"/>
    <col min="6149" max="6149" width="7.33203125" style="24" bestFit="1" customWidth="1"/>
    <col min="6150" max="6150" width="8.33203125" style="24" bestFit="1" customWidth="1"/>
    <col min="6151" max="6151" width="8.9140625" style="24"/>
    <col min="6152" max="6153" width="8.4140625" style="24" bestFit="1" customWidth="1"/>
    <col min="6154" max="6399" width="8.9140625" style="24"/>
    <col min="6400" max="6400" width="7.58203125" style="24" customWidth="1"/>
    <col min="6401" max="6401" width="8.33203125" style="24" customWidth="1"/>
    <col min="6402" max="6402" width="8.9140625" style="24"/>
    <col min="6403" max="6404" width="8.33203125" style="24" customWidth="1"/>
    <col min="6405" max="6405" width="7.33203125" style="24" bestFit="1" customWidth="1"/>
    <col min="6406" max="6406" width="8.33203125" style="24" bestFit="1" customWidth="1"/>
    <col min="6407" max="6407" width="8.9140625" style="24"/>
    <col min="6408" max="6409" width="8.4140625" style="24" bestFit="1" customWidth="1"/>
    <col min="6410" max="6655" width="8.9140625" style="24"/>
    <col min="6656" max="6656" width="7.58203125" style="24" customWidth="1"/>
    <col min="6657" max="6657" width="8.33203125" style="24" customWidth="1"/>
    <col min="6658" max="6658" width="8.9140625" style="24"/>
    <col min="6659" max="6660" width="8.33203125" style="24" customWidth="1"/>
    <col min="6661" max="6661" width="7.33203125" style="24" bestFit="1" customWidth="1"/>
    <col min="6662" max="6662" width="8.33203125" style="24" bestFit="1" customWidth="1"/>
    <col min="6663" max="6663" width="8.9140625" style="24"/>
    <col min="6664" max="6665" width="8.4140625" style="24" bestFit="1" customWidth="1"/>
    <col min="6666" max="6911" width="8.9140625" style="24"/>
    <col min="6912" max="6912" width="7.58203125" style="24" customWidth="1"/>
    <col min="6913" max="6913" width="8.33203125" style="24" customWidth="1"/>
    <col min="6914" max="6914" width="8.9140625" style="24"/>
    <col min="6915" max="6916" width="8.33203125" style="24" customWidth="1"/>
    <col min="6917" max="6917" width="7.33203125" style="24" bestFit="1" customWidth="1"/>
    <col min="6918" max="6918" width="8.33203125" style="24" bestFit="1" customWidth="1"/>
    <col min="6919" max="6919" width="8.9140625" style="24"/>
    <col min="6920" max="6921" width="8.4140625" style="24" bestFit="1" customWidth="1"/>
    <col min="6922" max="7167" width="8.9140625" style="24"/>
    <col min="7168" max="7168" width="7.58203125" style="24" customWidth="1"/>
    <col min="7169" max="7169" width="8.33203125" style="24" customWidth="1"/>
    <col min="7170" max="7170" width="8.9140625" style="24"/>
    <col min="7171" max="7172" width="8.33203125" style="24" customWidth="1"/>
    <col min="7173" max="7173" width="7.33203125" style="24" bestFit="1" customWidth="1"/>
    <col min="7174" max="7174" width="8.33203125" style="24" bestFit="1" customWidth="1"/>
    <col min="7175" max="7175" width="8.9140625" style="24"/>
    <col min="7176" max="7177" width="8.4140625" style="24" bestFit="1" customWidth="1"/>
    <col min="7178" max="7423" width="8.9140625" style="24"/>
    <col min="7424" max="7424" width="7.58203125" style="24" customWidth="1"/>
    <col min="7425" max="7425" width="8.33203125" style="24" customWidth="1"/>
    <col min="7426" max="7426" width="8.9140625" style="24"/>
    <col min="7427" max="7428" width="8.33203125" style="24" customWidth="1"/>
    <col min="7429" max="7429" width="7.33203125" style="24" bestFit="1" customWidth="1"/>
    <col min="7430" max="7430" width="8.33203125" style="24" bestFit="1" customWidth="1"/>
    <col min="7431" max="7431" width="8.9140625" style="24"/>
    <col min="7432" max="7433" width="8.4140625" style="24" bestFit="1" customWidth="1"/>
    <col min="7434" max="7679" width="8.9140625" style="24"/>
    <col min="7680" max="7680" width="7.58203125" style="24" customWidth="1"/>
    <col min="7681" max="7681" width="8.33203125" style="24" customWidth="1"/>
    <col min="7682" max="7682" width="8.9140625" style="24"/>
    <col min="7683" max="7684" width="8.33203125" style="24" customWidth="1"/>
    <col min="7685" max="7685" width="7.33203125" style="24" bestFit="1" customWidth="1"/>
    <col min="7686" max="7686" width="8.33203125" style="24" bestFit="1" customWidth="1"/>
    <col min="7687" max="7687" width="8.9140625" style="24"/>
    <col min="7688" max="7689" width="8.4140625" style="24" bestFit="1" customWidth="1"/>
    <col min="7690" max="7935" width="8.9140625" style="24"/>
    <col min="7936" max="7936" width="7.58203125" style="24" customWidth="1"/>
    <col min="7937" max="7937" width="8.33203125" style="24" customWidth="1"/>
    <col min="7938" max="7938" width="8.9140625" style="24"/>
    <col min="7939" max="7940" width="8.33203125" style="24" customWidth="1"/>
    <col min="7941" max="7941" width="7.33203125" style="24" bestFit="1" customWidth="1"/>
    <col min="7942" max="7942" width="8.33203125" style="24" bestFit="1" customWidth="1"/>
    <col min="7943" max="7943" width="8.9140625" style="24"/>
    <col min="7944" max="7945" width="8.4140625" style="24" bestFit="1" customWidth="1"/>
    <col min="7946" max="8191" width="8.9140625" style="24"/>
    <col min="8192" max="8192" width="7.58203125" style="24" customWidth="1"/>
    <col min="8193" max="8193" width="8.33203125" style="24" customWidth="1"/>
    <col min="8194" max="8194" width="8.9140625" style="24"/>
    <col min="8195" max="8196" width="8.33203125" style="24" customWidth="1"/>
    <col min="8197" max="8197" width="7.33203125" style="24" bestFit="1" customWidth="1"/>
    <col min="8198" max="8198" width="8.33203125" style="24" bestFit="1" customWidth="1"/>
    <col min="8199" max="8199" width="8.9140625" style="24"/>
    <col min="8200" max="8201" width="8.4140625" style="24" bestFit="1" customWidth="1"/>
    <col min="8202" max="8447" width="8.9140625" style="24"/>
    <col min="8448" max="8448" width="7.58203125" style="24" customWidth="1"/>
    <col min="8449" max="8449" width="8.33203125" style="24" customWidth="1"/>
    <col min="8450" max="8450" width="8.9140625" style="24"/>
    <col min="8451" max="8452" width="8.33203125" style="24" customWidth="1"/>
    <col min="8453" max="8453" width="7.33203125" style="24" bestFit="1" customWidth="1"/>
    <col min="8454" max="8454" width="8.33203125" style="24" bestFit="1" customWidth="1"/>
    <col min="8455" max="8455" width="8.9140625" style="24"/>
    <col min="8456" max="8457" width="8.4140625" style="24" bestFit="1" customWidth="1"/>
    <col min="8458" max="8703" width="8.9140625" style="24"/>
    <col min="8704" max="8704" width="7.58203125" style="24" customWidth="1"/>
    <col min="8705" max="8705" width="8.33203125" style="24" customWidth="1"/>
    <col min="8706" max="8706" width="8.9140625" style="24"/>
    <col min="8707" max="8708" width="8.33203125" style="24" customWidth="1"/>
    <col min="8709" max="8709" width="7.33203125" style="24" bestFit="1" customWidth="1"/>
    <col min="8710" max="8710" width="8.33203125" style="24" bestFit="1" customWidth="1"/>
    <col min="8711" max="8711" width="8.9140625" style="24"/>
    <col min="8712" max="8713" width="8.4140625" style="24" bestFit="1" customWidth="1"/>
    <col min="8714" max="8959" width="8.9140625" style="24"/>
    <col min="8960" max="8960" width="7.58203125" style="24" customWidth="1"/>
    <col min="8961" max="8961" width="8.33203125" style="24" customWidth="1"/>
    <col min="8962" max="8962" width="8.9140625" style="24"/>
    <col min="8963" max="8964" width="8.33203125" style="24" customWidth="1"/>
    <col min="8965" max="8965" width="7.33203125" style="24" bestFit="1" customWidth="1"/>
    <col min="8966" max="8966" width="8.33203125" style="24" bestFit="1" customWidth="1"/>
    <col min="8967" max="8967" width="8.9140625" style="24"/>
    <col min="8968" max="8969" width="8.4140625" style="24" bestFit="1" customWidth="1"/>
    <col min="8970" max="9215" width="8.9140625" style="24"/>
    <col min="9216" max="9216" width="7.58203125" style="24" customWidth="1"/>
    <col min="9217" max="9217" width="8.33203125" style="24" customWidth="1"/>
    <col min="9218" max="9218" width="8.9140625" style="24"/>
    <col min="9219" max="9220" width="8.33203125" style="24" customWidth="1"/>
    <col min="9221" max="9221" width="7.33203125" style="24" bestFit="1" customWidth="1"/>
    <col min="9222" max="9222" width="8.33203125" style="24" bestFit="1" customWidth="1"/>
    <col min="9223" max="9223" width="8.9140625" style="24"/>
    <col min="9224" max="9225" width="8.4140625" style="24" bestFit="1" customWidth="1"/>
    <col min="9226" max="9471" width="8.9140625" style="24"/>
    <col min="9472" max="9472" width="7.58203125" style="24" customWidth="1"/>
    <col min="9473" max="9473" width="8.33203125" style="24" customWidth="1"/>
    <col min="9474" max="9474" width="8.9140625" style="24"/>
    <col min="9475" max="9476" width="8.33203125" style="24" customWidth="1"/>
    <col min="9477" max="9477" width="7.33203125" style="24" bestFit="1" customWidth="1"/>
    <col min="9478" max="9478" width="8.33203125" style="24" bestFit="1" customWidth="1"/>
    <col min="9479" max="9479" width="8.9140625" style="24"/>
    <col min="9480" max="9481" width="8.4140625" style="24" bestFit="1" customWidth="1"/>
    <col min="9482" max="9727" width="8.9140625" style="24"/>
    <col min="9728" max="9728" width="7.58203125" style="24" customWidth="1"/>
    <col min="9729" max="9729" width="8.33203125" style="24" customWidth="1"/>
    <col min="9730" max="9730" width="8.9140625" style="24"/>
    <col min="9731" max="9732" width="8.33203125" style="24" customWidth="1"/>
    <col min="9733" max="9733" width="7.33203125" style="24" bestFit="1" customWidth="1"/>
    <col min="9734" max="9734" width="8.33203125" style="24" bestFit="1" customWidth="1"/>
    <col min="9735" max="9735" width="8.9140625" style="24"/>
    <col min="9736" max="9737" width="8.4140625" style="24" bestFit="1" customWidth="1"/>
    <col min="9738" max="9983" width="8.9140625" style="24"/>
    <col min="9984" max="9984" width="7.58203125" style="24" customWidth="1"/>
    <col min="9985" max="9985" width="8.33203125" style="24" customWidth="1"/>
    <col min="9986" max="9986" width="8.9140625" style="24"/>
    <col min="9987" max="9988" width="8.33203125" style="24" customWidth="1"/>
    <col min="9989" max="9989" width="7.33203125" style="24" bestFit="1" customWidth="1"/>
    <col min="9990" max="9990" width="8.33203125" style="24" bestFit="1" customWidth="1"/>
    <col min="9991" max="9991" width="8.9140625" style="24"/>
    <col min="9992" max="9993" width="8.4140625" style="24" bestFit="1" customWidth="1"/>
    <col min="9994" max="10239" width="8.9140625" style="24"/>
    <col min="10240" max="10240" width="7.58203125" style="24" customWidth="1"/>
    <col min="10241" max="10241" width="8.33203125" style="24" customWidth="1"/>
    <col min="10242" max="10242" width="8.9140625" style="24"/>
    <col min="10243" max="10244" width="8.33203125" style="24" customWidth="1"/>
    <col min="10245" max="10245" width="7.33203125" style="24" bestFit="1" customWidth="1"/>
    <col min="10246" max="10246" width="8.33203125" style="24" bestFit="1" customWidth="1"/>
    <col min="10247" max="10247" width="8.9140625" style="24"/>
    <col min="10248" max="10249" width="8.4140625" style="24" bestFit="1" customWidth="1"/>
    <col min="10250" max="10495" width="8.9140625" style="24"/>
    <col min="10496" max="10496" width="7.58203125" style="24" customWidth="1"/>
    <col min="10497" max="10497" width="8.33203125" style="24" customWidth="1"/>
    <col min="10498" max="10498" width="8.9140625" style="24"/>
    <col min="10499" max="10500" width="8.33203125" style="24" customWidth="1"/>
    <col min="10501" max="10501" width="7.33203125" style="24" bestFit="1" customWidth="1"/>
    <col min="10502" max="10502" width="8.33203125" style="24" bestFit="1" customWidth="1"/>
    <col min="10503" max="10503" width="8.9140625" style="24"/>
    <col min="10504" max="10505" width="8.4140625" style="24" bestFit="1" customWidth="1"/>
    <col min="10506" max="10751" width="8.9140625" style="24"/>
    <col min="10752" max="10752" width="7.58203125" style="24" customWidth="1"/>
    <col min="10753" max="10753" width="8.33203125" style="24" customWidth="1"/>
    <col min="10754" max="10754" width="8.9140625" style="24"/>
    <col min="10755" max="10756" width="8.33203125" style="24" customWidth="1"/>
    <col min="10757" max="10757" width="7.33203125" style="24" bestFit="1" customWidth="1"/>
    <col min="10758" max="10758" width="8.33203125" style="24" bestFit="1" customWidth="1"/>
    <col min="10759" max="10759" width="8.9140625" style="24"/>
    <col min="10760" max="10761" width="8.4140625" style="24" bestFit="1" customWidth="1"/>
    <col min="10762" max="11007" width="8.9140625" style="24"/>
    <col min="11008" max="11008" width="7.58203125" style="24" customWidth="1"/>
    <col min="11009" max="11009" width="8.33203125" style="24" customWidth="1"/>
    <col min="11010" max="11010" width="8.9140625" style="24"/>
    <col min="11011" max="11012" width="8.33203125" style="24" customWidth="1"/>
    <col min="11013" max="11013" width="7.33203125" style="24" bestFit="1" customWidth="1"/>
    <col min="11014" max="11014" width="8.33203125" style="24" bestFit="1" customWidth="1"/>
    <col min="11015" max="11015" width="8.9140625" style="24"/>
    <col min="11016" max="11017" width="8.4140625" style="24" bestFit="1" customWidth="1"/>
    <col min="11018" max="11263" width="8.9140625" style="24"/>
    <col min="11264" max="11264" width="7.58203125" style="24" customWidth="1"/>
    <col min="11265" max="11265" width="8.33203125" style="24" customWidth="1"/>
    <col min="11266" max="11266" width="8.9140625" style="24"/>
    <col min="11267" max="11268" width="8.33203125" style="24" customWidth="1"/>
    <col min="11269" max="11269" width="7.33203125" style="24" bestFit="1" customWidth="1"/>
    <col min="11270" max="11270" width="8.33203125" style="24" bestFit="1" customWidth="1"/>
    <col min="11271" max="11271" width="8.9140625" style="24"/>
    <col min="11272" max="11273" width="8.4140625" style="24" bestFit="1" customWidth="1"/>
    <col min="11274" max="11519" width="8.9140625" style="24"/>
    <col min="11520" max="11520" width="7.58203125" style="24" customWidth="1"/>
    <col min="11521" max="11521" width="8.33203125" style="24" customWidth="1"/>
    <col min="11522" max="11522" width="8.9140625" style="24"/>
    <col min="11523" max="11524" width="8.33203125" style="24" customWidth="1"/>
    <col min="11525" max="11525" width="7.33203125" style="24" bestFit="1" customWidth="1"/>
    <col min="11526" max="11526" width="8.33203125" style="24" bestFit="1" customWidth="1"/>
    <col min="11527" max="11527" width="8.9140625" style="24"/>
    <col min="11528" max="11529" width="8.4140625" style="24" bestFit="1" customWidth="1"/>
    <col min="11530" max="11775" width="8.9140625" style="24"/>
    <col min="11776" max="11776" width="7.58203125" style="24" customWidth="1"/>
    <col min="11777" max="11777" width="8.33203125" style="24" customWidth="1"/>
    <col min="11778" max="11778" width="8.9140625" style="24"/>
    <col min="11779" max="11780" width="8.33203125" style="24" customWidth="1"/>
    <col min="11781" max="11781" width="7.33203125" style="24" bestFit="1" customWidth="1"/>
    <col min="11782" max="11782" width="8.33203125" style="24" bestFit="1" customWidth="1"/>
    <col min="11783" max="11783" width="8.9140625" style="24"/>
    <col min="11784" max="11785" width="8.4140625" style="24" bestFit="1" customWidth="1"/>
    <col min="11786" max="12031" width="8.9140625" style="24"/>
    <col min="12032" max="12032" width="7.58203125" style="24" customWidth="1"/>
    <col min="12033" max="12033" width="8.33203125" style="24" customWidth="1"/>
    <col min="12034" max="12034" width="8.9140625" style="24"/>
    <col min="12035" max="12036" width="8.33203125" style="24" customWidth="1"/>
    <col min="12037" max="12037" width="7.33203125" style="24" bestFit="1" customWidth="1"/>
    <col min="12038" max="12038" width="8.33203125" style="24" bestFit="1" customWidth="1"/>
    <col min="12039" max="12039" width="8.9140625" style="24"/>
    <col min="12040" max="12041" width="8.4140625" style="24" bestFit="1" customWidth="1"/>
    <col min="12042" max="12287" width="8.9140625" style="24"/>
    <col min="12288" max="12288" width="7.58203125" style="24" customWidth="1"/>
    <col min="12289" max="12289" width="8.33203125" style="24" customWidth="1"/>
    <col min="12290" max="12290" width="8.9140625" style="24"/>
    <col min="12291" max="12292" width="8.33203125" style="24" customWidth="1"/>
    <col min="12293" max="12293" width="7.33203125" style="24" bestFit="1" customWidth="1"/>
    <col min="12294" max="12294" width="8.33203125" style="24" bestFit="1" customWidth="1"/>
    <col min="12295" max="12295" width="8.9140625" style="24"/>
    <col min="12296" max="12297" width="8.4140625" style="24" bestFit="1" customWidth="1"/>
    <col min="12298" max="12543" width="8.9140625" style="24"/>
    <col min="12544" max="12544" width="7.58203125" style="24" customWidth="1"/>
    <col min="12545" max="12545" width="8.33203125" style="24" customWidth="1"/>
    <col min="12546" max="12546" width="8.9140625" style="24"/>
    <col min="12547" max="12548" width="8.33203125" style="24" customWidth="1"/>
    <col min="12549" max="12549" width="7.33203125" style="24" bestFit="1" customWidth="1"/>
    <col min="12550" max="12550" width="8.33203125" style="24" bestFit="1" customWidth="1"/>
    <col min="12551" max="12551" width="8.9140625" style="24"/>
    <col min="12552" max="12553" width="8.4140625" style="24" bestFit="1" customWidth="1"/>
    <col min="12554" max="12799" width="8.9140625" style="24"/>
    <col min="12800" max="12800" width="7.58203125" style="24" customWidth="1"/>
    <col min="12801" max="12801" width="8.33203125" style="24" customWidth="1"/>
    <col min="12802" max="12802" width="8.9140625" style="24"/>
    <col min="12803" max="12804" width="8.33203125" style="24" customWidth="1"/>
    <col min="12805" max="12805" width="7.33203125" style="24" bestFit="1" customWidth="1"/>
    <col min="12806" max="12806" width="8.33203125" style="24" bestFit="1" customWidth="1"/>
    <col min="12807" max="12807" width="8.9140625" style="24"/>
    <col min="12808" max="12809" width="8.4140625" style="24" bestFit="1" customWidth="1"/>
    <col min="12810" max="13055" width="8.9140625" style="24"/>
    <col min="13056" max="13056" width="7.58203125" style="24" customWidth="1"/>
    <col min="13057" max="13057" width="8.33203125" style="24" customWidth="1"/>
    <col min="13058" max="13058" width="8.9140625" style="24"/>
    <col min="13059" max="13060" width="8.33203125" style="24" customWidth="1"/>
    <col min="13061" max="13061" width="7.33203125" style="24" bestFit="1" customWidth="1"/>
    <col min="13062" max="13062" width="8.33203125" style="24" bestFit="1" customWidth="1"/>
    <col min="13063" max="13063" width="8.9140625" style="24"/>
    <col min="13064" max="13065" width="8.4140625" style="24" bestFit="1" customWidth="1"/>
    <col min="13066" max="13311" width="8.9140625" style="24"/>
    <col min="13312" max="13312" width="7.58203125" style="24" customWidth="1"/>
    <col min="13313" max="13313" width="8.33203125" style="24" customWidth="1"/>
    <col min="13314" max="13314" width="8.9140625" style="24"/>
    <col min="13315" max="13316" width="8.33203125" style="24" customWidth="1"/>
    <col min="13317" max="13317" width="7.33203125" style="24" bestFit="1" customWidth="1"/>
    <col min="13318" max="13318" width="8.33203125" style="24" bestFit="1" customWidth="1"/>
    <col min="13319" max="13319" width="8.9140625" style="24"/>
    <col min="13320" max="13321" width="8.4140625" style="24" bestFit="1" customWidth="1"/>
    <col min="13322" max="13567" width="8.9140625" style="24"/>
    <col min="13568" max="13568" width="7.58203125" style="24" customWidth="1"/>
    <col min="13569" max="13569" width="8.33203125" style="24" customWidth="1"/>
    <col min="13570" max="13570" width="8.9140625" style="24"/>
    <col min="13571" max="13572" width="8.33203125" style="24" customWidth="1"/>
    <col min="13573" max="13573" width="7.33203125" style="24" bestFit="1" customWidth="1"/>
    <col min="13574" max="13574" width="8.33203125" style="24" bestFit="1" customWidth="1"/>
    <col min="13575" max="13575" width="8.9140625" style="24"/>
    <col min="13576" max="13577" width="8.4140625" style="24" bestFit="1" customWidth="1"/>
    <col min="13578" max="13823" width="8.9140625" style="24"/>
    <col min="13824" max="13824" width="7.58203125" style="24" customWidth="1"/>
    <col min="13825" max="13825" width="8.33203125" style="24" customWidth="1"/>
    <col min="13826" max="13826" width="8.9140625" style="24"/>
    <col min="13827" max="13828" width="8.33203125" style="24" customWidth="1"/>
    <col min="13829" max="13829" width="7.33203125" style="24" bestFit="1" customWidth="1"/>
    <col min="13830" max="13830" width="8.33203125" style="24" bestFit="1" customWidth="1"/>
    <col min="13831" max="13831" width="8.9140625" style="24"/>
    <col min="13832" max="13833" width="8.4140625" style="24" bestFit="1" customWidth="1"/>
    <col min="13834" max="14079" width="8.9140625" style="24"/>
    <col min="14080" max="14080" width="7.58203125" style="24" customWidth="1"/>
    <col min="14081" max="14081" width="8.33203125" style="24" customWidth="1"/>
    <col min="14082" max="14082" width="8.9140625" style="24"/>
    <col min="14083" max="14084" width="8.33203125" style="24" customWidth="1"/>
    <col min="14085" max="14085" width="7.33203125" style="24" bestFit="1" customWidth="1"/>
    <col min="14086" max="14086" width="8.33203125" style="24" bestFit="1" customWidth="1"/>
    <col min="14087" max="14087" width="8.9140625" style="24"/>
    <col min="14088" max="14089" width="8.4140625" style="24" bestFit="1" customWidth="1"/>
    <col min="14090" max="14335" width="8.9140625" style="24"/>
    <col min="14336" max="14336" width="7.58203125" style="24" customWidth="1"/>
    <col min="14337" max="14337" width="8.33203125" style="24" customWidth="1"/>
    <col min="14338" max="14338" width="8.9140625" style="24"/>
    <col min="14339" max="14340" width="8.33203125" style="24" customWidth="1"/>
    <col min="14341" max="14341" width="7.33203125" style="24" bestFit="1" customWidth="1"/>
    <col min="14342" max="14342" width="8.33203125" style="24" bestFit="1" customWidth="1"/>
    <col min="14343" max="14343" width="8.9140625" style="24"/>
    <col min="14344" max="14345" width="8.4140625" style="24" bestFit="1" customWidth="1"/>
    <col min="14346" max="14591" width="8.9140625" style="24"/>
    <col min="14592" max="14592" width="7.58203125" style="24" customWidth="1"/>
    <col min="14593" max="14593" width="8.33203125" style="24" customWidth="1"/>
    <col min="14594" max="14594" width="8.9140625" style="24"/>
    <col min="14595" max="14596" width="8.33203125" style="24" customWidth="1"/>
    <col min="14597" max="14597" width="7.33203125" style="24" bestFit="1" customWidth="1"/>
    <col min="14598" max="14598" width="8.33203125" style="24" bestFit="1" customWidth="1"/>
    <col min="14599" max="14599" width="8.9140625" style="24"/>
    <col min="14600" max="14601" width="8.4140625" style="24" bestFit="1" customWidth="1"/>
    <col min="14602" max="14847" width="8.9140625" style="24"/>
    <col min="14848" max="14848" width="7.58203125" style="24" customWidth="1"/>
    <col min="14849" max="14849" width="8.33203125" style="24" customWidth="1"/>
    <col min="14850" max="14850" width="8.9140625" style="24"/>
    <col min="14851" max="14852" width="8.33203125" style="24" customWidth="1"/>
    <col min="14853" max="14853" width="7.33203125" style="24" bestFit="1" customWidth="1"/>
    <col min="14854" max="14854" width="8.33203125" style="24" bestFit="1" customWidth="1"/>
    <col min="14855" max="14855" width="8.9140625" style="24"/>
    <col min="14856" max="14857" width="8.4140625" style="24" bestFit="1" customWidth="1"/>
    <col min="14858" max="15103" width="8.9140625" style="24"/>
    <col min="15104" max="15104" width="7.58203125" style="24" customWidth="1"/>
    <col min="15105" max="15105" width="8.33203125" style="24" customWidth="1"/>
    <col min="15106" max="15106" width="8.9140625" style="24"/>
    <col min="15107" max="15108" width="8.33203125" style="24" customWidth="1"/>
    <col min="15109" max="15109" width="7.33203125" style="24" bestFit="1" customWidth="1"/>
    <col min="15110" max="15110" width="8.33203125" style="24" bestFit="1" customWidth="1"/>
    <col min="15111" max="15111" width="8.9140625" style="24"/>
    <col min="15112" max="15113" width="8.4140625" style="24" bestFit="1" customWidth="1"/>
    <col min="15114" max="15359" width="8.9140625" style="24"/>
    <col min="15360" max="15360" width="7.58203125" style="24" customWidth="1"/>
    <col min="15361" max="15361" width="8.33203125" style="24" customWidth="1"/>
    <col min="15362" max="15362" width="8.9140625" style="24"/>
    <col min="15363" max="15364" width="8.33203125" style="24" customWidth="1"/>
    <col min="15365" max="15365" width="7.33203125" style="24" bestFit="1" customWidth="1"/>
    <col min="15366" max="15366" width="8.33203125" style="24" bestFit="1" customWidth="1"/>
    <col min="15367" max="15367" width="8.9140625" style="24"/>
    <col min="15368" max="15369" width="8.4140625" style="24" bestFit="1" customWidth="1"/>
    <col min="15370" max="15615" width="8.9140625" style="24"/>
    <col min="15616" max="15616" width="7.58203125" style="24" customWidth="1"/>
    <col min="15617" max="15617" width="8.33203125" style="24" customWidth="1"/>
    <col min="15618" max="15618" width="8.9140625" style="24"/>
    <col min="15619" max="15620" width="8.33203125" style="24" customWidth="1"/>
    <col min="15621" max="15621" width="7.33203125" style="24" bestFit="1" customWidth="1"/>
    <col min="15622" max="15622" width="8.33203125" style="24" bestFit="1" customWidth="1"/>
    <col min="15623" max="15623" width="8.9140625" style="24"/>
    <col min="15624" max="15625" width="8.4140625" style="24" bestFit="1" customWidth="1"/>
    <col min="15626" max="15871" width="8.9140625" style="24"/>
    <col min="15872" max="15872" width="7.58203125" style="24" customWidth="1"/>
    <col min="15873" max="15873" width="8.33203125" style="24" customWidth="1"/>
    <col min="15874" max="15874" width="8.9140625" style="24"/>
    <col min="15875" max="15876" width="8.33203125" style="24" customWidth="1"/>
    <col min="15877" max="15877" width="7.33203125" style="24" bestFit="1" customWidth="1"/>
    <col min="15878" max="15878" width="8.33203125" style="24" bestFit="1" customWidth="1"/>
    <col min="15879" max="15879" width="8.9140625" style="24"/>
    <col min="15880" max="15881" width="8.4140625" style="24" bestFit="1" customWidth="1"/>
    <col min="15882" max="16127" width="8.9140625" style="24"/>
    <col min="16128" max="16128" width="7.58203125" style="24" customWidth="1"/>
    <col min="16129" max="16129" width="8.33203125" style="24" customWidth="1"/>
    <col min="16130" max="16130" width="8.9140625" style="24"/>
    <col min="16131" max="16132" width="8.33203125" style="24" customWidth="1"/>
    <col min="16133" max="16133" width="7.33203125" style="24" bestFit="1" customWidth="1"/>
    <col min="16134" max="16134" width="8.33203125" style="24" bestFit="1" customWidth="1"/>
    <col min="16135" max="16135" width="8.9140625" style="24"/>
    <col min="16136" max="16137" width="8.4140625" style="24" bestFit="1" customWidth="1"/>
    <col min="16138" max="16384" width="8.9140625" style="24"/>
  </cols>
  <sheetData>
    <row r="1" spans="1:52" ht="31.5" thickBot="1">
      <c r="B1" s="7"/>
      <c r="C1" s="24"/>
      <c r="D1" s="24"/>
      <c r="E1" s="30"/>
      <c r="F1" s="987" t="s">
        <v>234</v>
      </c>
      <c r="H1" s="191">
        <f>'Inputs &amp; Summary'!I6</f>
        <v>95</v>
      </c>
      <c r="I1" s="190" t="s">
        <v>41</v>
      </c>
      <c r="J1" s="192" t="s">
        <v>98</v>
      </c>
      <c r="K1" s="193">
        <f>1-H1/100</f>
        <v>5.0000000000000044E-2</v>
      </c>
      <c r="P1" s="528"/>
      <c r="Q1" s="521" t="s">
        <v>206</v>
      </c>
      <c r="R1" s="522" t="s">
        <v>207</v>
      </c>
    </row>
    <row r="2" spans="1:52" ht="27.75" thickBot="1">
      <c r="B2" s="7"/>
      <c r="C2" s="24"/>
      <c r="D2" s="24"/>
      <c r="E2" s="35"/>
      <c r="F2" s="988"/>
      <c r="H2" s="171"/>
      <c r="I2" s="169" t="s">
        <v>11</v>
      </c>
      <c r="J2" s="169" t="s">
        <v>88</v>
      </c>
      <c r="K2" s="172" t="s">
        <v>12</v>
      </c>
      <c r="P2" s="525">
        <v>1</v>
      </c>
      <c r="Q2" s="523">
        <v>31.675065604571447</v>
      </c>
      <c r="R2" s="529">
        <v>357.79843875100079</v>
      </c>
      <c r="T2" s="501"/>
      <c r="U2" s="502" t="s">
        <v>160</v>
      </c>
      <c r="V2" s="503"/>
      <c r="W2" s="504" t="s">
        <v>156</v>
      </c>
      <c r="AH2" s="482" t="s">
        <v>198</v>
      </c>
    </row>
    <row r="3" spans="1:52" s="35" customFormat="1" ht="26.45" customHeight="1" thickBot="1">
      <c r="A3" s="30"/>
      <c r="B3" s="989" t="s">
        <v>17</v>
      </c>
      <c r="C3" s="990"/>
      <c r="D3" s="990"/>
      <c r="E3" s="131" t="s">
        <v>46</v>
      </c>
      <c r="F3" s="133">
        <f>((COUNT(B22:B71)*G74)-(B74*C74))/((COUNT(B22:B71)*H74)-B74^2)</f>
        <v>2.3273516732901511E-2</v>
      </c>
      <c r="G3" s="30"/>
      <c r="H3" s="984" t="s">
        <v>60</v>
      </c>
      <c r="I3" s="985"/>
      <c r="J3" s="985"/>
      <c r="K3" s="986"/>
      <c r="O3" s="479"/>
      <c r="P3" s="526">
        <f>P2+1</f>
        <v>2</v>
      </c>
      <c r="Q3" s="524">
        <v>31.675065604571447</v>
      </c>
      <c r="R3" s="530">
        <v>344.359943977591</v>
      </c>
      <c r="S3" s="483"/>
      <c r="T3" s="505" t="s">
        <v>201</v>
      </c>
      <c r="U3" s="499">
        <f>F3</f>
        <v>2.3273516732901511E-2</v>
      </c>
      <c r="V3" s="500"/>
      <c r="W3" s="506">
        <f>'Sophistic Method'!F3</f>
        <v>13.539098245537735</v>
      </c>
      <c r="X3" s="479"/>
      <c r="Y3" s="479"/>
      <c r="Z3" s="479"/>
      <c r="AA3" s="479"/>
      <c r="AB3" s="479"/>
      <c r="AC3" s="479"/>
      <c r="AD3" s="479"/>
      <c r="AE3" s="479"/>
      <c r="AF3" s="479"/>
      <c r="AG3" s="479"/>
      <c r="AH3" s="479"/>
      <c r="AI3" s="479"/>
      <c r="AJ3" s="479"/>
      <c r="AK3" s="479"/>
      <c r="AL3" s="479"/>
      <c r="AM3" s="479"/>
      <c r="AN3" s="479"/>
      <c r="AO3" s="479"/>
      <c r="AP3" s="479"/>
      <c r="AQ3" s="479"/>
      <c r="AR3" s="479"/>
      <c r="AS3" s="479"/>
      <c r="AT3" s="479"/>
      <c r="AU3" s="479"/>
      <c r="AV3" s="479"/>
      <c r="AW3" s="479"/>
      <c r="AX3" s="479"/>
      <c r="AY3" s="479"/>
      <c r="AZ3" s="479"/>
    </row>
    <row r="4" spans="1:52" s="35" customFormat="1" ht="31.5">
      <c r="A4" s="30"/>
      <c r="B4" s="991"/>
      <c r="C4" s="992"/>
      <c r="D4" s="992"/>
      <c r="E4" s="132" t="s">
        <v>47</v>
      </c>
      <c r="F4" s="134">
        <f>(C74-F3*B74)/COUNT(B22:B71)</f>
        <v>19.441277220031587</v>
      </c>
      <c r="H4" s="176" t="s">
        <v>23</v>
      </c>
      <c r="I4" s="177">
        <f>(F3+(TINV(K1,COUNT(B22:B71)-2)*F13))</f>
        <v>3.4238335738712898E-2</v>
      </c>
      <c r="J4" s="177">
        <f>F3</f>
        <v>2.3273516732901511E-2</v>
      </c>
      <c r="K4" s="178">
        <f>(F3-(TINV(K1,COUNT(B22:B71)-2)*F13))</f>
        <v>1.2308697727090123E-2</v>
      </c>
      <c r="O4" s="479"/>
      <c r="P4" s="526">
        <f t="shared" ref="P4:P25" si="0">P3+1</f>
        <v>3</v>
      </c>
      <c r="Q4" s="524">
        <v>31.675065604571447</v>
      </c>
      <c r="R4" s="530">
        <v>376.24520766773162</v>
      </c>
      <c r="S4" s="483"/>
      <c r="T4" s="507" t="s">
        <v>202</v>
      </c>
      <c r="U4" s="494">
        <f>F4</f>
        <v>19.441277220031587</v>
      </c>
      <c r="V4" s="495"/>
      <c r="W4" s="508">
        <f>'Sophistic Method'!F4</f>
        <v>-206.25671435964142</v>
      </c>
      <c r="X4" s="479"/>
      <c r="Y4" s="479"/>
      <c r="Z4" s="479"/>
      <c r="AA4" s="479"/>
      <c r="AB4" s="479"/>
      <c r="AC4" s="479"/>
      <c r="AD4" s="479"/>
      <c r="AE4" s="479"/>
      <c r="AF4" s="479"/>
      <c r="AG4" s="479"/>
      <c r="AH4" s="479"/>
      <c r="AI4" s="479"/>
      <c r="AJ4" s="479"/>
      <c r="AK4" s="479"/>
      <c r="AL4" s="479"/>
      <c r="AM4" s="479"/>
      <c r="AN4" s="479"/>
      <c r="AO4" s="479"/>
      <c r="AP4" s="479"/>
      <c r="AQ4" s="479"/>
      <c r="AR4" s="479"/>
      <c r="AS4" s="479"/>
      <c r="AT4" s="479"/>
      <c r="AU4" s="479"/>
      <c r="AV4" s="479"/>
      <c r="AW4" s="479"/>
      <c r="AX4" s="479"/>
      <c r="AY4" s="479"/>
      <c r="AZ4" s="479"/>
    </row>
    <row r="5" spans="1:52" s="35" customFormat="1" ht="32.25">
      <c r="A5" s="30"/>
      <c r="B5" s="991"/>
      <c r="C5" s="992"/>
      <c r="D5" s="992"/>
      <c r="E5" s="132" t="s">
        <v>48</v>
      </c>
      <c r="F5" s="134">
        <f>RSQ(C22:C71,B22:B71)</f>
        <v>0.31510242956587831</v>
      </c>
      <c r="H5" s="173" t="s">
        <v>63</v>
      </c>
      <c r="I5" s="170">
        <f>(F4+(TINV(K1,COUNT(B22:B71)-2)*F14))</f>
        <v>20.433184346776052</v>
      </c>
      <c r="J5" s="170">
        <f>F4</f>
        <v>19.441277220031587</v>
      </c>
      <c r="K5" s="174">
        <f>(F4-(TINV(K1,COUNT(B22:B71)-2)*F14))</f>
        <v>18.449370093287122</v>
      </c>
      <c r="O5" s="479"/>
      <c r="P5" s="526">
        <f t="shared" si="0"/>
        <v>4</v>
      </c>
      <c r="Q5" s="524">
        <v>31.675065604571447</v>
      </c>
      <c r="R5" s="530">
        <v>378.01616766467066</v>
      </c>
      <c r="S5" s="479"/>
      <c r="T5" s="507" t="s">
        <v>203</v>
      </c>
      <c r="U5" s="494">
        <f>F5</f>
        <v>0.31510242956587831</v>
      </c>
      <c r="V5" s="495"/>
      <c r="W5" s="508">
        <f>'Sophistic Method'!F5</f>
        <v>0.31510242956587831</v>
      </c>
      <c r="X5" s="479"/>
      <c r="Y5" s="479"/>
      <c r="Z5" s="479"/>
      <c r="AA5" s="479"/>
      <c r="AB5" s="479"/>
      <c r="AC5" s="479"/>
      <c r="AD5" s="479"/>
      <c r="AE5" s="479"/>
      <c r="AF5" s="479"/>
      <c r="AG5" s="479"/>
      <c r="AH5" s="479"/>
      <c r="AI5" s="479"/>
      <c r="AJ5" s="479"/>
      <c r="AK5" s="479"/>
      <c r="AL5" s="479"/>
      <c r="AM5" s="479"/>
      <c r="AN5" s="479"/>
      <c r="AO5" s="479"/>
      <c r="AP5" s="479"/>
      <c r="AQ5" s="479"/>
      <c r="AR5" s="479"/>
      <c r="AS5" s="479"/>
      <c r="AT5" s="479"/>
      <c r="AU5" s="479"/>
      <c r="AV5" s="479"/>
      <c r="AW5" s="479"/>
      <c r="AX5" s="479"/>
      <c r="AY5" s="479"/>
      <c r="AZ5" s="479"/>
    </row>
    <row r="6" spans="1:52" s="35" customFormat="1" ht="26.45" customHeight="1" thickBot="1">
      <c r="A6" s="30"/>
      <c r="B6" s="993" t="s">
        <v>239</v>
      </c>
      <c r="C6" s="994"/>
      <c r="D6" s="994"/>
      <c r="E6" s="455" t="s">
        <v>28</v>
      </c>
      <c r="F6" s="135">
        <f>COUNT(D22:D31)</f>
        <v>7</v>
      </c>
      <c r="H6" s="175" t="s">
        <v>43</v>
      </c>
      <c r="I6" s="164">
        <f>(F8+(TINV(K1,COUNT(B22:B71)-2)*F9))</f>
        <v>227.2069377331411</v>
      </c>
      <c r="J6" s="164">
        <f>F8</f>
        <v>108.60659804554332</v>
      </c>
      <c r="K6" s="165">
        <f>(F8-(TINV(K1,COUNT(B22:B71)-2)*F9))</f>
        <v>-9.9937416420544452</v>
      </c>
      <c r="O6" s="479"/>
      <c r="P6" s="526">
        <f t="shared" si="0"/>
        <v>5</v>
      </c>
      <c r="Q6" s="524">
        <v>51.057785171102665</v>
      </c>
      <c r="R6" s="530">
        <v>383.67935109152813</v>
      </c>
      <c r="S6" s="479"/>
      <c r="T6" s="507"/>
      <c r="U6" s="494"/>
      <c r="V6" s="495"/>
      <c r="W6" s="508"/>
      <c r="X6" s="479"/>
      <c r="Y6" s="479"/>
      <c r="Z6" s="479"/>
      <c r="AA6" s="479"/>
      <c r="AB6" s="479"/>
      <c r="AC6" s="479"/>
      <c r="AD6" s="479"/>
      <c r="AE6" s="479"/>
      <c r="AF6" s="479"/>
      <c r="AG6" s="479"/>
      <c r="AH6" s="479"/>
      <c r="AI6" s="479"/>
      <c r="AJ6" s="479"/>
      <c r="AK6" s="479"/>
      <c r="AL6" s="479"/>
      <c r="AM6" s="479"/>
      <c r="AN6" s="479"/>
      <c r="AO6" s="479"/>
      <c r="AP6" s="479"/>
      <c r="AQ6" s="479"/>
      <c r="AR6" s="479"/>
      <c r="AS6" s="479"/>
      <c r="AT6" s="479"/>
      <c r="AU6" s="479"/>
      <c r="AV6" s="479"/>
      <c r="AW6" s="479"/>
      <c r="AX6" s="479"/>
      <c r="AY6" s="479"/>
      <c r="AZ6" s="479"/>
    </row>
    <row r="7" spans="1:52" s="35" customFormat="1" ht="31.5">
      <c r="A7" s="30"/>
      <c r="B7" s="993" t="s">
        <v>269</v>
      </c>
      <c r="C7" s="994"/>
      <c r="D7" s="994"/>
      <c r="E7" s="455" t="s">
        <v>188</v>
      </c>
      <c r="F7" s="136">
        <f>AVERAGE(D22:D31)</f>
        <v>21.96893469694805</v>
      </c>
      <c r="H7" s="7"/>
      <c r="O7" s="479"/>
      <c r="P7" s="526">
        <f t="shared" si="0"/>
        <v>6</v>
      </c>
      <c r="Q7" s="524">
        <v>51.057785171102665</v>
      </c>
      <c r="R7" s="530">
        <v>427.8</v>
      </c>
      <c r="S7" s="479"/>
      <c r="T7" s="507" t="s">
        <v>204</v>
      </c>
      <c r="U7" s="519">
        <v>400</v>
      </c>
      <c r="V7" s="519"/>
      <c r="W7" s="520">
        <v>400</v>
      </c>
      <c r="X7" s="479"/>
      <c r="Y7" s="479"/>
      <c r="Z7" s="479"/>
      <c r="AA7" s="479"/>
      <c r="AB7" s="479"/>
      <c r="AC7" s="479"/>
      <c r="AD7" s="479"/>
      <c r="AE7" s="479"/>
      <c r="AF7" s="479"/>
      <c r="AG7" s="479"/>
      <c r="AH7" s="479"/>
      <c r="AI7" s="479"/>
      <c r="AJ7" s="479"/>
      <c r="AK7" s="479"/>
      <c r="AL7" s="479"/>
      <c r="AM7" s="479"/>
      <c r="AN7" s="479"/>
      <c r="AO7" s="479"/>
      <c r="AP7" s="479"/>
      <c r="AQ7" s="479"/>
      <c r="AR7" s="479"/>
      <c r="AS7" s="479"/>
      <c r="AT7" s="479"/>
      <c r="AU7" s="479"/>
      <c r="AV7" s="479"/>
      <c r="AW7" s="479"/>
      <c r="AX7" s="479"/>
      <c r="AY7" s="479"/>
      <c r="AZ7" s="479"/>
    </row>
    <row r="8" spans="1:52" s="35" customFormat="1" ht="26.45" customHeight="1">
      <c r="A8" s="30"/>
      <c r="B8" s="995" t="s">
        <v>270</v>
      </c>
      <c r="C8" s="996"/>
      <c r="D8" s="996"/>
      <c r="E8" s="132" t="s">
        <v>189</v>
      </c>
      <c r="F8" s="137">
        <f>AVERAGE(E22:E31)</f>
        <v>108.60659804554332</v>
      </c>
      <c r="G8" s="999" t="s">
        <v>99</v>
      </c>
      <c r="H8" s="999"/>
      <c r="I8" s="999"/>
      <c r="J8" s="999"/>
      <c r="K8" s="999"/>
      <c r="O8" s="479"/>
      <c r="P8" s="526">
        <f t="shared" si="0"/>
        <v>7</v>
      </c>
      <c r="Q8" s="524">
        <v>51.057785171102665</v>
      </c>
      <c r="R8" s="530">
        <v>427.09387510008003</v>
      </c>
      <c r="S8" s="479"/>
      <c r="T8" s="507" t="s">
        <v>205</v>
      </c>
      <c r="U8" s="496">
        <f>(U7-U4)/U3</f>
        <v>16351.577939314036</v>
      </c>
      <c r="V8" s="495"/>
      <c r="W8" s="509">
        <f>(W3*W7)+W4</f>
        <v>5209.3825838554521</v>
      </c>
      <c r="X8" s="479"/>
      <c r="Y8" s="479"/>
      <c r="Z8" s="479"/>
      <c r="AA8" s="479"/>
      <c r="AB8" s="479"/>
      <c r="AC8" s="479"/>
      <c r="AD8" s="479"/>
      <c r="AE8" s="479"/>
      <c r="AF8" s="479"/>
      <c r="AG8" s="479"/>
      <c r="AH8" s="479"/>
      <c r="AI8" s="479"/>
      <c r="AJ8" s="479"/>
      <c r="AK8" s="479"/>
      <c r="AL8" s="479"/>
      <c r="AM8" s="479"/>
      <c r="AN8" s="479"/>
      <c r="AO8" s="479"/>
      <c r="AP8" s="479"/>
      <c r="AQ8" s="479"/>
      <c r="AR8" s="479"/>
      <c r="AS8" s="479"/>
      <c r="AT8" s="479"/>
      <c r="AU8" s="479"/>
      <c r="AV8" s="479"/>
      <c r="AW8" s="479"/>
      <c r="AX8" s="479"/>
      <c r="AY8" s="479"/>
      <c r="AZ8" s="479"/>
    </row>
    <row r="9" spans="1:52" s="35" customFormat="1" ht="29.25" thickBot="1">
      <c r="A9" s="30"/>
      <c r="B9" s="995" t="s">
        <v>267</v>
      </c>
      <c r="C9" s="996"/>
      <c r="D9" s="996"/>
      <c r="E9" s="132" t="s">
        <v>190</v>
      </c>
      <c r="F9" s="137">
        <f>STDEV(E22:E31)</f>
        <v>58.681798935578158</v>
      </c>
      <c r="G9" s="999"/>
      <c r="H9" s="999"/>
      <c r="I9" s="999"/>
      <c r="J9" s="999"/>
      <c r="K9" s="999"/>
      <c r="L9" s="114"/>
      <c r="N9" s="114"/>
      <c r="O9" s="514"/>
      <c r="P9" s="526">
        <f t="shared" si="0"/>
        <v>8</v>
      </c>
      <c r="Q9" s="524">
        <v>51.057785171102665</v>
      </c>
      <c r="R9" s="530">
        <v>435.6829268292683</v>
      </c>
      <c r="S9" s="483"/>
      <c r="T9" s="510"/>
      <c r="U9" s="511" t="s">
        <v>199</v>
      </c>
      <c r="V9" s="512"/>
      <c r="W9" s="513" t="s">
        <v>200</v>
      </c>
      <c r="X9" s="479"/>
      <c r="Y9" s="479"/>
      <c r="Z9" s="479"/>
      <c r="AA9" s="479"/>
      <c r="AB9" s="479"/>
      <c r="AC9" s="479"/>
      <c r="AD9" s="479"/>
      <c r="AE9" s="479"/>
      <c r="AF9" s="479"/>
      <c r="AG9" s="479"/>
      <c r="AH9" s="479"/>
      <c r="AI9" s="479"/>
      <c r="AJ9" s="479"/>
      <c r="AK9" s="479"/>
      <c r="AL9" s="479"/>
      <c r="AM9" s="479"/>
      <c r="AN9" s="479"/>
      <c r="AO9" s="479"/>
      <c r="AP9" s="479"/>
      <c r="AQ9" s="479"/>
      <c r="AR9" s="479"/>
      <c r="AS9" s="479"/>
      <c r="AT9" s="479"/>
      <c r="AU9" s="479"/>
      <c r="AV9" s="479"/>
      <c r="AW9" s="479"/>
      <c r="AX9" s="479"/>
      <c r="AY9" s="479"/>
      <c r="AZ9" s="479"/>
    </row>
    <row r="10" spans="1:52" s="35" customFormat="1" ht="28.5">
      <c r="A10" s="30"/>
      <c r="B10" s="993" t="s">
        <v>39</v>
      </c>
      <c r="C10" s="994"/>
      <c r="D10" s="994"/>
      <c r="E10" s="455" t="s">
        <v>191</v>
      </c>
      <c r="F10" s="138">
        <f>(F9/F8)*100</f>
        <v>54.031522938385756</v>
      </c>
      <c r="G10" s="999"/>
      <c r="H10" s="999"/>
      <c r="I10" s="999"/>
      <c r="J10" s="999"/>
      <c r="K10" s="999"/>
      <c r="L10" s="100"/>
      <c r="N10" s="100"/>
      <c r="O10" s="515"/>
      <c r="P10" s="526">
        <f t="shared" si="0"/>
        <v>9</v>
      </c>
      <c r="Q10" s="524">
        <v>73.905841534058226</v>
      </c>
      <c r="R10" s="530">
        <v>433.11694032839409</v>
      </c>
      <c r="S10" s="483"/>
      <c r="T10" s="497"/>
      <c r="U10" s="498"/>
      <c r="V10" s="497"/>
      <c r="W10" s="497"/>
      <c r="X10" s="479"/>
      <c r="Y10" s="479"/>
      <c r="Z10" s="479"/>
      <c r="AA10" s="479"/>
      <c r="AB10" s="479"/>
      <c r="AC10" s="479"/>
      <c r="AD10" s="479"/>
      <c r="AE10" s="479"/>
      <c r="AF10" s="479"/>
      <c r="AG10" s="479"/>
      <c r="AH10" s="479"/>
      <c r="AI10" s="479"/>
      <c r="AJ10" s="479"/>
      <c r="AK10" s="479"/>
      <c r="AL10" s="479"/>
      <c r="AM10" s="479"/>
      <c r="AN10" s="479"/>
      <c r="AO10" s="479"/>
      <c r="AP10" s="479"/>
      <c r="AQ10" s="479"/>
      <c r="AR10" s="479"/>
      <c r="AS10" s="479"/>
      <c r="AT10" s="479"/>
      <c r="AU10" s="479"/>
      <c r="AV10" s="479"/>
      <c r="AW10" s="479"/>
      <c r="AX10" s="479"/>
      <c r="AY10" s="479"/>
      <c r="AZ10" s="479"/>
    </row>
    <row r="11" spans="1:52" s="35" customFormat="1" ht="27" customHeight="1">
      <c r="A11" s="30"/>
      <c r="B11" s="993" t="s">
        <v>268</v>
      </c>
      <c r="C11" s="994"/>
      <c r="D11" s="994"/>
      <c r="E11" s="455" t="s">
        <v>266</v>
      </c>
      <c r="F11" s="136">
        <f>F9/SQRT(COUNT(D22:D31)-1)</f>
        <v>23.956744096793923</v>
      </c>
      <c r="H11" s="130"/>
      <c r="I11" s="118"/>
      <c r="J11" s="118"/>
      <c r="K11" s="118"/>
      <c r="L11" s="118"/>
      <c r="M11" s="118"/>
      <c r="N11" s="118"/>
      <c r="O11" s="516"/>
      <c r="P11" s="526">
        <f t="shared" si="0"/>
        <v>10</v>
      </c>
      <c r="Q11" s="524">
        <v>73.905841534058226</v>
      </c>
      <c r="R11" s="530">
        <v>425.5</v>
      </c>
      <c r="S11" s="479"/>
      <c r="T11" s="479"/>
      <c r="U11" s="479"/>
      <c r="V11" s="479"/>
      <c r="W11" s="479"/>
      <c r="X11" s="479"/>
      <c r="Y11" s="479"/>
      <c r="Z11" s="479"/>
      <c r="AA11" s="479"/>
      <c r="AB11" s="479"/>
      <c r="AC11" s="479"/>
      <c r="AD11" s="479"/>
      <c r="AE11" s="479"/>
      <c r="AF11" s="479"/>
      <c r="AG11" s="479"/>
      <c r="AH11" s="479"/>
      <c r="AI11" s="479"/>
      <c r="AJ11" s="479"/>
      <c r="AK11" s="479"/>
      <c r="AL11" s="479"/>
      <c r="AM11" s="479"/>
      <c r="AN11" s="479"/>
      <c r="AO11" s="479"/>
      <c r="AP11" s="479"/>
      <c r="AQ11" s="479"/>
      <c r="AR11" s="479"/>
      <c r="AS11" s="479"/>
      <c r="AT11" s="479"/>
      <c r="AU11" s="479"/>
      <c r="AV11" s="479"/>
      <c r="AW11" s="479"/>
      <c r="AX11" s="479"/>
      <c r="AY11" s="479"/>
      <c r="AZ11" s="479"/>
    </row>
    <row r="12" spans="1:52" s="35" customFormat="1" ht="26.25">
      <c r="A12" s="30"/>
      <c r="B12" s="993" t="s">
        <v>20</v>
      </c>
      <c r="C12" s="994"/>
      <c r="D12" s="994"/>
      <c r="E12" s="455" t="s">
        <v>192</v>
      </c>
      <c r="F12" s="136">
        <f>SQRT((L74)/(COUNT(B22:B71)-2))</f>
        <v>1.2514069949197</v>
      </c>
      <c r="H12" s="118"/>
      <c r="I12" s="118"/>
      <c r="J12" s="118"/>
      <c r="K12" s="118"/>
      <c r="L12" s="118"/>
      <c r="M12" s="118"/>
      <c r="N12" s="118"/>
      <c r="O12" s="516"/>
      <c r="P12" s="526">
        <f t="shared" si="0"/>
        <v>11</v>
      </c>
      <c r="Q12" s="524">
        <v>73.905841534058226</v>
      </c>
      <c r="R12" s="530">
        <v>417.7707541508301</v>
      </c>
      <c r="S12" s="479"/>
      <c r="T12" s="479"/>
      <c r="U12" s="479"/>
      <c r="V12" s="479"/>
      <c r="W12" s="479"/>
      <c r="X12" s="479"/>
      <c r="Y12" s="479"/>
      <c r="Z12" s="479"/>
      <c r="AA12" s="479"/>
      <c r="AB12" s="479"/>
      <c r="AC12" s="479"/>
      <c r="AD12" s="479"/>
      <c r="AE12" s="479"/>
      <c r="AF12" s="479"/>
      <c r="AG12" s="479"/>
      <c r="AH12" s="479"/>
      <c r="AI12" s="479"/>
      <c r="AJ12" s="479"/>
      <c r="AK12" s="479"/>
      <c r="AL12" s="479"/>
      <c r="AM12" s="479"/>
      <c r="AN12" s="479"/>
      <c r="AO12" s="479"/>
      <c r="AP12" s="479"/>
      <c r="AQ12" s="479"/>
      <c r="AR12" s="479"/>
      <c r="AS12" s="479"/>
      <c r="AT12" s="479"/>
      <c r="AU12" s="479"/>
      <c r="AV12" s="479"/>
      <c r="AW12" s="479"/>
      <c r="AX12" s="479"/>
      <c r="AY12" s="479"/>
      <c r="AZ12" s="479"/>
    </row>
    <row r="13" spans="1:52" s="35" customFormat="1" ht="26.25">
      <c r="A13" s="30"/>
      <c r="B13" s="993" t="s">
        <v>21</v>
      </c>
      <c r="C13" s="994"/>
      <c r="D13" s="994"/>
      <c r="E13" s="455" t="s">
        <v>9</v>
      </c>
      <c r="F13" s="136">
        <f>SQRT((COUNT(B22:B71)*F12^2)/(COUNT(B22:B71)*H74-(B74^2)))</f>
        <v>5.4252399778861255E-3</v>
      </c>
      <c r="H13" s="118"/>
      <c r="I13" s="118"/>
      <c r="J13" s="118"/>
      <c r="K13" s="118"/>
      <c r="L13" s="118"/>
      <c r="M13" s="118"/>
      <c r="N13" s="118"/>
      <c r="O13" s="516"/>
      <c r="P13" s="526">
        <f t="shared" si="0"/>
        <v>12</v>
      </c>
      <c r="Q13" s="524">
        <v>73.905841534058226</v>
      </c>
      <c r="R13" s="530">
        <v>441.8922</v>
      </c>
      <c r="S13" s="479"/>
      <c r="T13" s="479"/>
      <c r="U13" s="479"/>
      <c r="V13" s="479"/>
      <c r="W13" s="479"/>
      <c r="X13" s="479"/>
      <c r="Y13" s="479"/>
      <c r="Z13" s="479"/>
      <c r="AA13" s="479"/>
      <c r="AB13" s="479"/>
      <c r="AC13" s="479"/>
      <c r="AD13" s="479"/>
      <c r="AE13" s="479"/>
      <c r="AF13" s="479"/>
      <c r="AG13" s="479"/>
      <c r="AH13" s="479"/>
      <c r="AI13" s="479"/>
      <c r="AJ13" s="479"/>
      <c r="AK13" s="479"/>
      <c r="AL13" s="479"/>
      <c r="AM13" s="479"/>
      <c r="AN13" s="479"/>
      <c r="AO13" s="479"/>
      <c r="AP13" s="479"/>
      <c r="AQ13" s="479"/>
      <c r="AR13" s="479"/>
      <c r="AS13" s="479"/>
      <c r="AT13" s="479"/>
      <c r="AU13" s="479"/>
      <c r="AV13" s="479"/>
      <c r="AW13" s="479"/>
      <c r="AX13" s="479"/>
      <c r="AY13" s="479"/>
      <c r="AZ13" s="479"/>
    </row>
    <row r="14" spans="1:52" s="35" customFormat="1" ht="26.25">
      <c r="A14" s="30"/>
      <c r="B14" s="993" t="s">
        <v>22</v>
      </c>
      <c r="C14" s="994"/>
      <c r="D14" s="994"/>
      <c r="E14" s="641" t="s">
        <v>10</v>
      </c>
      <c r="F14" s="642">
        <f>SQRT((F12^2*H74)/(COUNT(B22:B71)*H74-B74^2))</f>
        <v>0.49078185381009171</v>
      </c>
      <c r="H14" s="7"/>
      <c r="I14" s="88"/>
      <c r="J14" s="7"/>
      <c r="K14" s="7"/>
      <c r="L14" s="101"/>
      <c r="M14" s="101"/>
      <c r="N14" s="101"/>
      <c r="O14" s="486"/>
      <c r="P14" s="526">
        <f t="shared" si="0"/>
        <v>13</v>
      </c>
      <c r="Q14" s="524">
        <v>96.64859068590782</v>
      </c>
      <c r="R14" s="530">
        <v>418.66586586586584</v>
      </c>
      <c r="S14" s="483"/>
      <c r="T14" s="479"/>
      <c r="U14" s="479"/>
      <c r="V14" s="479"/>
      <c r="W14" s="479"/>
      <c r="X14" s="479"/>
      <c r="Y14" s="479"/>
      <c r="Z14" s="479"/>
      <c r="AA14" s="479"/>
      <c r="AB14" s="479"/>
      <c r="AC14" s="479"/>
      <c r="AD14" s="479"/>
      <c r="AE14" s="479"/>
      <c r="AF14" s="479"/>
      <c r="AG14" s="479"/>
      <c r="AH14" s="479"/>
      <c r="AI14" s="479"/>
      <c r="AJ14" s="479"/>
      <c r="AK14" s="479"/>
      <c r="AL14" s="479"/>
      <c r="AM14" s="479"/>
      <c r="AN14" s="479"/>
      <c r="AO14" s="479"/>
      <c r="AP14" s="479"/>
      <c r="AQ14" s="479"/>
      <c r="AR14" s="479"/>
      <c r="AS14" s="479"/>
      <c r="AT14" s="479"/>
      <c r="AU14" s="479"/>
      <c r="AV14" s="479"/>
      <c r="AW14" s="479"/>
      <c r="AX14" s="479"/>
      <c r="AY14" s="479"/>
      <c r="AZ14" s="479"/>
    </row>
    <row r="15" spans="1:52" s="46" customFormat="1" ht="26.25">
      <c r="A15" s="30"/>
      <c r="B15" s="993" t="s">
        <v>231</v>
      </c>
      <c r="C15" s="994"/>
      <c r="D15" s="994"/>
      <c r="E15" s="641" t="s">
        <v>230</v>
      </c>
      <c r="F15" s="661">
        <f>3*F12/F3</f>
        <v>161.30871100592202</v>
      </c>
      <c r="H15" s="7"/>
      <c r="I15" s="194"/>
      <c r="J15" s="7"/>
      <c r="K15" s="7"/>
      <c r="L15" s="101"/>
      <c r="M15" s="101"/>
      <c r="N15" s="101"/>
      <c r="O15" s="486"/>
      <c r="P15" s="526">
        <f t="shared" si="0"/>
        <v>14</v>
      </c>
      <c r="Q15" s="524">
        <v>96.64859068590782</v>
      </c>
      <c r="R15" s="530">
        <v>434.6487785342411</v>
      </c>
      <c r="S15" s="485"/>
      <c r="T15" s="484"/>
      <c r="U15" s="484"/>
      <c r="V15" s="484"/>
      <c r="W15" s="484"/>
      <c r="X15" s="484"/>
      <c r="Y15" s="484"/>
      <c r="Z15" s="484"/>
      <c r="AA15" s="484"/>
      <c r="AB15" s="484"/>
      <c r="AC15" s="484"/>
      <c r="AD15" s="484"/>
      <c r="AE15" s="484"/>
      <c r="AF15" s="484"/>
      <c r="AG15" s="484"/>
      <c r="AH15" s="484"/>
      <c r="AI15" s="484"/>
      <c r="AJ15" s="484"/>
      <c r="AK15" s="484"/>
      <c r="AL15" s="484"/>
      <c r="AM15" s="484"/>
      <c r="AN15" s="484"/>
      <c r="AO15" s="484"/>
      <c r="AP15" s="484"/>
      <c r="AQ15" s="484"/>
      <c r="AR15" s="484"/>
      <c r="AS15" s="484"/>
      <c r="AT15" s="484"/>
      <c r="AU15" s="484"/>
      <c r="AV15" s="484"/>
      <c r="AW15" s="484"/>
      <c r="AX15" s="484"/>
      <c r="AY15" s="484"/>
      <c r="AZ15" s="484"/>
    </row>
    <row r="16" spans="1:52" s="35" customFormat="1" ht="27" thickBot="1">
      <c r="A16" s="246"/>
      <c r="B16" s="1000" t="s">
        <v>232</v>
      </c>
      <c r="C16" s="1001"/>
      <c r="D16" s="1001"/>
      <c r="E16" s="456" t="s">
        <v>233</v>
      </c>
      <c r="F16" s="662">
        <f>10*F12/F3</f>
        <v>537.69570335307333</v>
      </c>
      <c r="G16" s="46"/>
      <c r="H16" s="7"/>
      <c r="I16" s="194"/>
      <c r="J16" s="7"/>
      <c r="K16" s="7"/>
      <c r="L16" s="101"/>
      <c r="M16" s="101"/>
      <c r="N16" s="101"/>
      <c r="O16" s="486"/>
      <c r="P16" s="526">
        <f t="shared" si="0"/>
        <v>15</v>
      </c>
      <c r="Q16" s="524">
        <v>96.64859068590782</v>
      </c>
      <c r="R16" s="530">
        <v>451.18791274764857</v>
      </c>
      <c r="S16" s="483"/>
      <c r="T16" s="479"/>
      <c r="U16" s="479"/>
      <c r="V16" s="479"/>
      <c r="W16" s="479"/>
      <c r="X16" s="479"/>
      <c r="Y16" s="479"/>
      <c r="Z16" s="479"/>
      <c r="AA16" s="479"/>
      <c r="AB16" s="479"/>
      <c r="AC16" s="479"/>
      <c r="AD16" s="479"/>
      <c r="AE16" s="479"/>
      <c r="AF16" s="479"/>
      <c r="AG16" s="479"/>
      <c r="AH16" s="479"/>
      <c r="AI16" s="479"/>
      <c r="AJ16" s="479"/>
      <c r="AK16" s="479"/>
      <c r="AL16" s="479"/>
      <c r="AM16" s="479"/>
      <c r="AN16" s="479"/>
      <c r="AO16" s="479"/>
      <c r="AP16" s="479"/>
      <c r="AQ16" s="479"/>
      <c r="AR16" s="479"/>
      <c r="AS16" s="479"/>
      <c r="AT16" s="479"/>
      <c r="AU16" s="479"/>
      <c r="AV16" s="479"/>
      <c r="AW16" s="479"/>
      <c r="AX16" s="479"/>
      <c r="AY16" s="479"/>
      <c r="AZ16" s="479"/>
    </row>
    <row r="17" spans="1:52" s="35" customFormat="1">
      <c r="A17" s="30"/>
      <c r="B17" s="7"/>
      <c r="C17" s="90"/>
      <c r="D17" s="30"/>
      <c r="H17" s="7"/>
      <c r="I17" s="88"/>
      <c r="J17" s="7"/>
      <c r="K17" s="7"/>
      <c r="L17" s="101"/>
      <c r="M17" s="101"/>
      <c r="N17" s="101"/>
      <c r="O17" s="486"/>
      <c r="P17" s="526">
        <f t="shared" si="0"/>
        <v>16</v>
      </c>
      <c r="Q17" s="524">
        <v>96.64859068590782</v>
      </c>
      <c r="R17" s="530">
        <v>446.33073229291711</v>
      </c>
      <c r="S17" s="483"/>
      <c r="T17" s="479"/>
      <c r="U17" s="479"/>
      <c r="V17" s="479"/>
      <c r="W17" s="479"/>
      <c r="X17" s="479"/>
      <c r="Y17" s="479"/>
      <c r="Z17" s="479"/>
      <c r="AA17" s="479"/>
      <c r="AB17" s="479"/>
      <c r="AC17" s="479"/>
      <c r="AD17" s="479"/>
      <c r="AE17" s="479"/>
      <c r="AF17" s="479"/>
      <c r="AG17" s="479"/>
      <c r="AH17" s="479"/>
      <c r="AI17" s="479"/>
      <c r="AJ17" s="479"/>
      <c r="AK17" s="479"/>
      <c r="AL17" s="479"/>
      <c r="AM17" s="479"/>
      <c r="AN17" s="479"/>
      <c r="AO17" s="479"/>
      <c r="AP17" s="479"/>
      <c r="AQ17" s="479"/>
      <c r="AR17" s="479"/>
      <c r="AS17" s="479"/>
      <c r="AT17" s="479"/>
      <c r="AU17" s="479"/>
      <c r="AV17" s="479"/>
      <c r="AW17" s="479"/>
      <c r="AX17" s="479"/>
      <c r="AY17" s="479"/>
      <c r="AZ17" s="479"/>
    </row>
    <row r="18" spans="1:52" s="35" customFormat="1" ht="24" thickBot="1">
      <c r="A18" s="30"/>
      <c r="B18" s="987" t="s">
        <v>26</v>
      </c>
      <c r="C18" s="987"/>
      <c r="D18" s="987" t="s">
        <v>27</v>
      </c>
      <c r="H18" s="7"/>
      <c r="I18" s="88"/>
      <c r="J18" s="7"/>
      <c r="K18" s="7"/>
      <c r="L18" s="101"/>
      <c r="M18" s="101"/>
      <c r="N18" s="101"/>
      <c r="O18" s="486"/>
      <c r="P18" s="526">
        <f t="shared" si="0"/>
        <v>17</v>
      </c>
      <c r="Q18" s="524">
        <v>113.93329550927834</v>
      </c>
      <c r="R18" s="530">
        <v>420.22624524904978</v>
      </c>
      <c r="S18" s="479"/>
      <c r="T18" s="479"/>
      <c r="U18" s="479"/>
      <c r="V18" s="479"/>
      <c r="W18" s="479"/>
      <c r="X18" s="479"/>
      <c r="Y18" s="479"/>
      <c r="Z18" s="479"/>
      <c r="AA18" s="479"/>
      <c r="AB18" s="479"/>
      <c r="AC18" s="479"/>
      <c r="AD18" s="479"/>
      <c r="AE18" s="479"/>
      <c r="AF18" s="479"/>
      <c r="AG18" s="479"/>
      <c r="AH18" s="479"/>
      <c r="AI18" s="479"/>
      <c r="AJ18" s="479"/>
      <c r="AK18" s="479"/>
      <c r="AL18" s="479"/>
      <c r="AM18" s="479"/>
      <c r="AN18" s="479"/>
      <c r="AO18" s="479"/>
      <c r="AP18" s="479"/>
      <c r="AQ18" s="479"/>
      <c r="AR18" s="479"/>
      <c r="AS18" s="479"/>
      <c r="AT18" s="479"/>
      <c r="AU18" s="479"/>
      <c r="AV18" s="479"/>
      <c r="AW18" s="479"/>
      <c r="AX18" s="479"/>
      <c r="AY18" s="479"/>
      <c r="AZ18" s="479"/>
    </row>
    <row r="19" spans="1:52" s="55" customFormat="1" ht="27" customHeight="1">
      <c r="A19" s="30"/>
      <c r="B19" s="987"/>
      <c r="C19" s="987"/>
      <c r="D19" s="987"/>
      <c r="E19" s="7"/>
      <c r="F19" s="30"/>
      <c r="G19" s="30"/>
      <c r="H19" s="7"/>
      <c r="I19" s="7"/>
      <c r="J19" s="997" t="s">
        <v>61</v>
      </c>
      <c r="K19" s="998"/>
      <c r="L19" s="101"/>
      <c r="M19" s="101"/>
      <c r="N19" s="101"/>
      <c r="O19" s="517"/>
      <c r="P19" s="526">
        <f t="shared" si="0"/>
        <v>18</v>
      </c>
      <c r="Q19" s="524">
        <v>113.93329550927834</v>
      </c>
      <c r="R19" s="530">
        <v>432.31427429028395</v>
      </c>
      <c r="S19" s="483"/>
      <c r="T19" s="479"/>
      <c r="U19" s="479"/>
      <c r="V19" s="479"/>
      <c r="W19" s="479"/>
      <c r="X19" s="479"/>
      <c r="Y19" s="479"/>
      <c r="Z19" s="479"/>
      <c r="AA19" s="479"/>
      <c r="AB19" s="479"/>
      <c r="AC19" s="479"/>
      <c r="AD19" s="479"/>
      <c r="AE19" s="479"/>
      <c r="AF19" s="479"/>
      <c r="AG19" s="479"/>
      <c r="AH19" s="479"/>
      <c r="AI19" s="479"/>
      <c r="AJ19" s="479"/>
      <c r="AK19" s="479"/>
      <c r="AL19" s="479"/>
      <c r="AM19" s="479"/>
      <c r="AN19" s="479"/>
      <c r="AO19" s="479"/>
      <c r="AP19" s="479"/>
      <c r="AQ19" s="479"/>
      <c r="AR19" s="479"/>
      <c r="AS19" s="479"/>
      <c r="AT19" s="479"/>
      <c r="AU19" s="479"/>
      <c r="AV19" s="479"/>
      <c r="AW19" s="479"/>
      <c r="AX19" s="479"/>
      <c r="AY19" s="479"/>
      <c r="AZ19" s="479"/>
    </row>
    <row r="20" spans="1:52" s="55" customFormat="1" ht="26.25">
      <c r="A20" s="106"/>
      <c r="B20" s="106" t="s">
        <v>0</v>
      </c>
      <c r="C20" s="93" t="s">
        <v>1</v>
      </c>
      <c r="F20" s="32"/>
      <c r="G20" s="1002" t="s">
        <v>4</v>
      </c>
      <c r="H20" s="1002" t="s">
        <v>5</v>
      </c>
      <c r="I20" s="1002" t="s">
        <v>14</v>
      </c>
      <c r="J20" s="1003" t="s">
        <v>18</v>
      </c>
      <c r="K20" s="33" t="s">
        <v>6</v>
      </c>
      <c r="L20" s="1004" t="s">
        <v>8</v>
      </c>
      <c r="M20" s="477"/>
      <c r="N20" s="477"/>
      <c r="O20" s="517"/>
      <c r="P20" s="526">
        <f t="shared" si="0"/>
        <v>19</v>
      </c>
      <c r="Q20" s="524">
        <v>113.93329550927834</v>
      </c>
      <c r="R20" s="530">
        <v>404.86122775444909</v>
      </c>
      <c r="S20" s="483"/>
      <c r="T20" s="479"/>
      <c r="U20" s="479"/>
      <c r="V20" s="479"/>
      <c r="W20" s="479"/>
      <c r="X20" s="479"/>
      <c r="Y20" s="479"/>
      <c r="Z20" s="479"/>
      <c r="AA20" s="479"/>
      <c r="AB20" s="479"/>
      <c r="AC20" s="479"/>
      <c r="AD20" s="479"/>
      <c r="AE20" s="479"/>
      <c r="AF20" s="479"/>
      <c r="AG20" s="479"/>
      <c r="AH20" s="479"/>
      <c r="AI20" s="479"/>
      <c r="AJ20" s="479"/>
      <c r="AK20" s="479"/>
      <c r="AL20" s="479"/>
      <c r="AM20" s="479"/>
      <c r="AN20" s="479"/>
      <c r="AO20" s="479"/>
      <c r="AP20" s="479"/>
      <c r="AQ20" s="479"/>
      <c r="AR20" s="479"/>
      <c r="AS20" s="479"/>
      <c r="AT20" s="479"/>
      <c r="AU20" s="479"/>
      <c r="AV20" s="479"/>
      <c r="AW20" s="479"/>
      <c r="AX20" s="479"/>
      <c r="AY20" s="479"/>
      <c r="AZ20" s="479"/>
    </row>
    <row r="21" spans="1:52" s="35" customFormat="1" ht="27" thickBot="1">
      <c r="A21" s="106" t="s">
        <v>37</v>
      </c>
      <c r="B21" s="106" t="s">
        <v>2</v>
      </c>
      <c r="C21" s="93" t="s">
        <v>3</v>
      </c>
      <c r="D21" s="93" t="s">
        <v>89</v>
      </c>
      <c r="E21" s="93" t="s">
        <v>93</v>
      </c>
      <c r="F21" s="32"/>
      <c r="G21" s="1002"/>
      <c r="H21" s="1002"/>
      <c r="I21" s="1002"/>
      <c r="J21" s="1003"/>
      <c r="K21" s="34" t="s">
        <v>49</v>
      </c>
      <c r="L21" s="1005"/>
      <c r="M21" s="477"/>
      <c r="N21" s="477"/>
      <c r="O21" s="60"/>
      <c r="P21" s="526">
        <f t="shared" si="0"/>
        <v>20</v>
      </c>
      <c r="Q21" s="524">
        <v>113.93329550927834</v>
      </c>
      <c r="R21" s="530">
        <v>442.60776465879525</v>
      </c>
      <c r="S21" s="483"/>
      <c r="T21" s="479"/>
      <c r="U21" s="479"/>
      <c r="V21" s="479"/>
      <c r="W21" s="479"/>
      <c r="X21" s="479"/>
      <c r="Y21" s="479"/>
      <c r="Z21" s="479"/>
      <c r="AA21" s="479"/>
      <c r="AB21" s="479"/>
      <c r="AC21" s="479"/>
      <c r="AD21" s="479"/>
      <c r="AE21" s="479"/>
      <c r="AF21" s="479"/>
      <c r="AG21" s="479"/>
      <c r="AH21" s="479"/>
      <c r="AI21" s="479"/>
      <c r="AJ21" s="479"/>
      <c r="AK21" s="479"/>
      <c r="AL21" s="479"/>
      <c r="AM21" s="479"/>
      <c r="AN21" s="479"/>
      <c r="AO21" s="479"/>
      <c r="AP21" s="479"/>
      <c r="AQ21" s="479"/>
      <c r="AR21" s="479"/>
      <c r="AS21" s="479"/>
      <c r="AT21" s="479"/>
      <c r="AU21" s="479"/>
      <c r="AV21" s="479"/>
      <c r="AW21" s="479"/>
      <c r="AX21" s="479"/>
      <c r="AY21" s="479"/>
      <c r="AZ21" s="479"/>
    </row>
    <row r="22" spans="1:52" s="35" customFormat="1">
      <c r="A22" s="21">
        <v>1</v>
      </c>
      <c r="B22" s="158">
        <f>IF('Inputs &amp; Summary'!D5="","",'Inputs &amp; Summary'!D5)</f>
        <v>135</v>
      </c>
      <c r="C22" s="158">
        <f>IF('Inputs &amp; Summary'!E5="","",'Inputs &amp; Summary'!E5)</f>
        <v>22.007189934092271</v>
      </c>
      <c r="D22" s="91">
        <f>IF('Inputs &amp; Summary'!F5="","",'Inputs &amp; Summary'!F5)</f>
        <v>20.698499999999999</v>
      </c>
      <c r="E22" s="293">
        <f t="shared" ref="E22:E31" si="1">IF(D22="","",(D22-$F$4)/$F$3)</f>
        <v>54.019458872371025</v>
      </c>
      <c r="F22" s="107"/>
      <c r="G22" s="30">
        <f t="shared" ref="G22:G53" si="2">IF(C22="","",C22*B22)</f>
        <v>2970.9706411024567</v>
      </c>
      <c r="H22" s="30">
        <f t="shared" ref="H22:H53" si="3">IF(B22="","",B22^2)</f>
        <v>18225</v>
      </c>
      <c r="I22" s="30">
        <f t="shared" ref="I22:I53" si="4">IF(B22="","",B22-$B$76)</f>
        <v>51.833333333333329</v>
      </c>
      <c r="J22" s="30">
        <f t="shared" ref="J22:J53" si="5">IF(B22="","",I22*I22)</f>
        <v>2686.6944444444439</v>
      </c>
      <c r="K22" s="30">
        <f t="shared" ref="K22:K53" si="6">IF(B22="","",$F$4+B22*$F$3)</f>
        <v>22.583201978973293</v>
      </c>
      <c r="L22" s="30">
        <f t="shared" ref="L22:L53" si="7">IF(B22="","",(C22-K22)^2)</f>
        <v>0.3317898758480165</v>
      </c>
      <c r="M22" s="246"/>
      <c r="N22" s="246"/>
      <c r="O22" s="60"/>
      <c r="P22" s="526">
        <f t="shared" si="0"/>
        <v>21</v>
      </c>
      <c r="Q22" s="524">
        <v>135.93084911584702</v>
      </c>
      <c r="R22" s="530">
        <v>457.19795836669334</v>
      </c>
      <c r="S22" s="483"/>
      <c r="T22" s="479"/>
      <c r="U22" s="479"/>
      <c r="V22" s="479"/>
      <c r="W22" s="479"/>
      <c r="X22" s="479"/>
      <c r="Y22" s="479"/>
      <c r="Z22" s="479"/>
      <c r="AA22" s="479"/>
      <c r="AB22" s="479"/>
      <c r="AC22" s="479"/>
      <c r="AD22" s="479"/>
      <c r="AE22" s="479"/>
      <c r="AF22" s="479"/>
      <c r="AG22" s="479"/>
      <c r="AH22" s="479"/>
      <c r="AI22" s="479"/>
      <c r="AJ22" s="479"/>
      <c r="AK22" s="479"/>
      <c r="AL22" s="479"/>
      <c r="AM22" s="479"/>
      <c r="AN22" s="479"/>
      <c r="AO22" s="479"/>
      <c r="AP22" s="479"/>
      <c r="AQ22" s="479"/>
      <c r="AR22" s="479"/>
      <c r="AS22" s="479"/>
      <c r="AT22" s="479"/>
      <c r="AU22" s="479"/>
      <c r="AV22" s="479"/>
      <c r="AW22" s="479"/>
      <c r="AX22" s="479"/>
      <c r="AY22" s="479"/>
      <c r="AZ22" s="479"/>
    </row>
    <row r="23" spans="1:52" s="35" customFormat="1">
      <c r="A23" s="21">
        <f>A22+1</f>
        <v>2</v>
      </c>
      <c r="B23" s="158">
        <f>IF('Inputs &amp; Summary'!D6="","",'Inputs &amp; Summary'!D6)</f>
        <v>135</v>
      </c>
      <c r="C23" s="158">
        <f>IF('Inputs &amp; Summary'!E6="","",'Inputs &amp; Summary'!E6)</f>
        <v>22.261356814088455</v>
      </c>
      <c r="D23" s="91">
        <f>IF('Inputs &amp; Summary'!F6="","",'Inputs &amp; Summary'!F6)</f>
        <v>20.36214</v>
      </c>
      <c r="E23" s="293">
        <f t="shared" si="1"/>
        <v>39.566980381035393</v>
      </c>
      <c r="F23" s="30"/>
      <c r="G23" s="30">
        <f t="shared" si="2"/>
        <v>3005.2831699019412</v>
      </c>
      <c r="H23" s="30">
        <f t="shared" si="3"/>
        <v>18225</v>
      </c>
      <c r="I23" s="30">
        <f t="shared" si="4"/>
        <v>51.833333333333329</v>
      </c>
      <c r="J23" s="30">
        <f t="shared" si="5"/>
        <v>2686.6944444444439</v>
      </c>
      <c r="K23" s="30">
        <f t="shared" si="6"/>
        <v>22.583201978973293</v>
      </c>
      <c r="L23" s="30">
        <f t="shared" si="7"/>
        <v>0.10358431015974852</v>
      </c>
      <c r="M23" s="246"/>
      <c r="N23" s="246"/>
      <c r="O23" s="60"/>
      <c r="P23" s="526">
        <f t="shared" si="0"/>
        <v>22</v>
      </c>
      <c r="Q23" s="524">
        <v>135.93084911584702</v>
      </c>
      <c r="R23" s="530">
        <v>447.06661332266452</v>
      </c>
      <c r="S23" s="483"/>
      <c r="T23" s="479"/>
      <c r="U23" s="479"/>
      <c r="V23" s="479"/>
      <c r="W23" s="479"/>
      <c r="X23" s="479"/>
      <c r="Y23" s="479"/>
      <c r="Z23" s="479"/>
      <c r="AA23" s="479"/>
      <c r="AB23" s="479"/>
      <c r="AC23" s="479"/>
      <c r="AD23" s="479"/>
      <c r="AE23" s="479"/>
      <c r="AF23" s="479"/>
      <c r="AG23" s="479"/>
      <c r="AH23" s="479"/>
      <c r="AI23" s="479"/>
      <c r="AJ23" s="479"/>
      <c r="AK23" s="479"/>
      <c r="AL23" s="479"/>
      <c r="AM23" s="479"/>
      <c r="AN23" s="479"/>
      <c r="AO23" s="479"/>
      <c r="AP23" s="479"/>
      <c r="AQ23" s="479"/>
      <c r="AR23" s="479"/>
      <c r="AS23" s="479"/>
      <c r="AT23" s="479"/>
      <c r="AU23" s="479"/>
      <c r="AV23" s="479"/>
      <c r="AW23" s="479"/>
      <c r="AX23" s="479"/>
      <c r="AY23" s="479"/>
      <c r="AZ23" s="479"/>
    </row>
    <row r="24" spans="1:52" s="35" customFormat="1">
      <c r="A24" s="21">
        <f t="shared" ref="A24:A71" si="8">A23+1</f>
        <v>3</v>
      </c>
      <c r="B24" s="158">
        <f>IF('Inputs &amp; Summary'!D7="","",'Inputs &amp; Summary'!D7)</f>
        <v>135</v>
      </c>
      <c r="C24" s="158">
        <f>IF('Inputs &amp; Summary'!E7="","",'Inputs &amp; Summary'!E7)</f>
        <v>21.684347477982389</v>
      </c>
      <c r="D24" s="91">
        <f>IF('Inputs &amp; Summary'!F7="","",'Inputs &amp; Summary'!F7)</f>
        <v>23.718962755306368</v>
      </c>
      <c r="E24" s="293">
        <f t="shared" si="1"/>
        <v>183.80056543957812</v>
      </c>
      <c r="F24" s="30"/>
      <c r="G24" s="30">
        <f t="shared" si="2"/>
        <v>2927.3869095276223</v>
      </c>
      <c r="H24" s="30">
        <f t="shared" si="3"/>
        <v>18225</v>
      </c>
      <c r="I24" s="30">
        <f t="shared" si="4"/>
        <v>51.833333333333329</v>
      </c>
      <c r="J24" s="30">
        <f t="shared" si="5"/>
        <v>2686.6944444444439</v>
      </c>
      <c r="K24" s="30">
        <f t="shared" si="6"/>
        <v>22.583201978973293</v>
      </c>
      <c r="L24" s="30">
        <f t="shared" si="7"/>
        <v>0.80793941395160684</v>
      </c>
      <c r="M24" s="246"/>
      <c r="N24" s="246"/>
      <c r="O24" s="60"/>
      <c r="P24" s="526">
        <f t="shared" si="0"/>
        <v>23</v>
      </c>
      <c r="Q24" s="524">
        <v>135.93084911584702</v>
      </c>
      <c r="R24" s="530">
        <v>473.27496006389771</v>
      </c>
      <c r="S24" s="483"/>
      <c r="T24" s="479"/>
      <c r="U24" s="479"/>
      <c r="V24" s="479"/>
      <c r="W24" s="479"/>
      <c r="X24" s="479"/>
      <c r="Y24" s="479"/>
      <c r="Z24" s="479"/>
      <c r="AA24" s="479"/>
      <c r="AB24" s="479"/>
      <c r="AC24" s="479"/>
      <c r="AD24" s="479"/>
      <c r="AE24" s="479"/>
      <c r="AF24" s="479"/>
      <c r="AG24" s="479"/>
      <c r="AH24" s="479"/>
      <c r="AI24" s="479"/>
      <c r="AJ24" s="479"/>
      <c r="AK24" s="479"/>
      <c r="AL24" s="479"/>
      <c r="AM24" s="479"/>
      <c r="AN24" s="479"/>
      <c r="AO24" s="479"/>
      <c r="AP24" s="479"/>
      <c r="AQ24" s="479"/>
      <c r="AR24" s="479"/>
      <c r="AS24" s="479"/>
      <c r="AT24" s="479"/>
      <c r="AU24" s="479"/>
      <c r="AV24" s="479"/>
      <c r="AW24" s="479"/>
      <c r="AX24" s="479"/>
      <c r="AY24" s="479"/>
      <c r="AZ24" s="479"/>
    </row>
    <row r="25" spans="1:52" s="35" customFormat="1" ht="24" thickBot="1">
      <c r="A25" s="21">
        <f t="shared" si="8"/>
        <v>4</v>
      </c>
      <c r="B25" s="158">
        <f>IF('Inputs &amp; Summary'!D8="","",'Inputs &amp; Summary'!D8)</f>
        <v>135</v>
      </c>
      <c r="C25" s="158">
        <f>IF('Inputs &amp; Summary'!E8="","",'Inputs &amp; Summary'!E8)</f>
        <v>22.562024809923969</v>
      </c>
      <c r="D25" s="91">
        <f>IF('Inputs &amp; Summary'!F8="","",'Inputs &amp; Summary'!F8)</f>
        <v>23.008584547813935</v>
      </c>
      <c r="E25" s="293">
        <f t="shared" si="1"/>
        <v>153.27753724211718</v>
      </c>
      <c r="F25" s="30"/>
      <c r="G25" s="30">
        <f t="shared" si="2"/>
        <v>3045.8733493397358</v>
      </c>
      <c r="H25" s="30">
        <f t="shared" si="3"/>
        <v>18225</v>
      </c>
      <c r="I25" s="30">
        <f t="shared" si="4"/>
        <v>51.833333333333329</v>
      </c>
      <c r="J25" s="30">
        <f t="shared" si="5"/>
        <v>2686.6944444444439</v>
      </c>
      <c r="K25" s="30">
        <f t="shared" si="6"/>
        <v>22.583201978973293</v>
      </c>
      <c r="L25" s="30">
        <f t="shared" si="7"/>
        <v>4.4847248894363162E-4</v>
      </c>
      <c r="M25" s="246"/>
      <c r="N25" s="246"/>
      <c r="O25" s="60"/>
      <c r="P25" s="527">
        <f t="shared" si="0"/>
        <v>24</v>
      </c>
      <c r="Q25" s="531">
        <v>135.93084911584702</v>
      </c>
      <c r="R25" s="532">
        <v>436.68518888666802</v>
      </c>
      <c r="S25" s="483"/>
      <c r="T25" s="479"/>
      <c r="U25" s="479"/>
      <c r="V25" s="479"/>
      <c r="W25" s="479"/>
      <c r="X25" s="479"/>
      <c r="Y25" s="479"/>
      <c r="Z25" s="479"/>
      <c r="AA25" s="479"/>
      <c r="AB25" s="479"/>
      <c r="AC25" s="479"/>
      <c r="AD25" s="479"/>
      <c r="AE25" s="479"/>
      <c r="AF25" s="479"/>
      <c r="AG25" s="479"/>
      <c r="AH25" s="479"/>
      <c r="AI25" s="479"/>
      <c r="AJ25" s="479"/>
      <c r="AK25" s="479"/>
      <c r="AL25" s="479"/>
      <c r="AM25" s="479"/>
      <c r="AN25" s="479"/>
      <c r="AO25" s="479"/>
      <c r="AP25" s="479"/>
      <c r="AQ25" s="479"/>
      <c r="AR25" s="479"/>
      <c r="AS25" s="479"/>
      <c r="AT25" s="479"/>
      <c r="AU25" s="479"/>
      <c r="AV25" s="479"/>
      <c r="AW25" s="479"/>
      <c r="AX25" s="479"/>
      <c r="AY25" s="479"/>
      <c r="AZ25" s="479"/>
    </row>
    <row r="26" spans="1:52" s="35" customFormat="1">
      <c r="A26" s="21">
        <f t="shared" si="8"/>
        <v>5</v>
      </c>
      <c r="B26" s="158">
        <f>IF('Inputs &amp; Summary'!D9="","",'Inputs &amp; Summary'!D9)</f>
        <v>135</v>
      </c>
      <c r="C26" s="158">
        <f>IF('Inputs &amp; Summary'!E9="","",'Inputs &amp; Summary'!E9)</f>
        <v>24.574100000000001</v>
      </c>
      <c r="D26" s="91">
        <f>IF('Inputs &amp; Summary'!F9="","",'Inputs &amp; Summary'!F9)</f>
        <v>20.819344524380497</v>
      </c>
      <c r="E26" s="293">
        <f t="shared" si="1"/>
        <v>59.211820893434286</v>
      </c>
      <c r="F26" s="30"/>
      <c r="G26" s="30">
        <f t="shared" si="2"/>
        <v>3317.5035000000003</v>
      </c>
      <c r="H26" s="30">
        <f t="shared" si="3"/>
        <v>18225</v>
      </c>
      <c r="I26" s="30">
        <f t="shared" si="4"/>
        <v>51.833333333333329</v>
      </c>
      <c r="J26" s="30">
        <f t="shared" si="5"/>
        <v>2686.6944444444439</v>
      </c>
      <c r="K26" s="30">
        <f t="shared" si="6"/>
        <v>22.583201978973293</v>
      </c>
      <c r="L26" s="30">
        <f t="shared" si="7"/>
        <v>3.9636749301280658</v>
      </c>
      <c r="M26" s="246"/>
      <c r="N26" s="246"/>
      <c r="O26" s="60"/>
      <c r="P26" s="285"/>
      <c r="S26" s="483"/>
      <c r="T26" s="479"/>
      <c r="U26" s="479"/>
      <c r="V26" s="479"/>
      <c r="W26" s="479"/>
      <c r="X26" s="479"/>
      <c r="Y26" s="479"/>
      <c r="Z26" s="479"/>
      <c r="AA26" s="479"/>
      <c r="AB26" s="479"/>
      <c r="AC26" s="479"/>
      <c r="AD26" s="479"/>
      <c r="AE26" s="479"/>
      <c r="AF26" s="479"/>
      <c r="AG26" s="479"/>
      <c r="AH26" s="479"/>
      <c r="AI26" s="479"/>
      <c r="AJ26" s="479"/>
      <c r="AK26" s="479"/>
      <c r="AL26" s="479"/>
      <c r="AM26" s="479"/>
      <c r="AN26" s="479"/>
      <c r="AO26" s="479"/>
      <c r="AP26" s="479"/>
      <c r="AQ26" s="479"/>
      <c r="AR26" s="479"/>
      <c r="AS26" s="479"/>
      <c r="AT26" s="479"/>
      <c r="AU26" s="479"/>
      <c r="AV26" s="479"/>
      <c r="AW26" s="479"/>
      <c r="AX26" s="479"/>
      <c r="AY26" s="479"/>
      <c r="AZ26" s="479"/>
    </row>
    <row r="27" spans="1:52" s="35" customFormat="1">
      <c r="A27" s="21">
        <f t="shared" si="8"/>
        <v>6</v>
      </c>
      <c r="B27" s="158">
        <f>IF('Inputs &amp; Summary'!D10="","",'Inputs &amp; Summary'!D10)</f>
        <v>135</v>
      </c>
      <c r="C27" s="158">
        <f>IF('Inputs &amp; Summary'!E10="","",'Inputs &amp; Summary'!E10)</f>
        <v>21.529417650590357</v>
      </c>
      <c r="D27" s="91">
        <f>IF('Inputs &amp; Summary'!F10="","",'Inputs &amp; Summary'!F10)</f>
        <v>23.206076354187488</v>
      </c>
      <c r="E27" s="293">
        <f t="shared" si="1"/>
        <v>161.76322544472387</v>
      </c>
      <c r="F27" s="7"/>
      <c r="G27" s="30">
        <f t="shared" si="2"/>
        <v>2906.4713828296981</v>
      </c>
      <c r="H27" s="30">
        <f t="shared" si="3"/>
        <v>18225</v>
      </c>
      <c r="I27" s="30">
        <f t="shared" si="4"/>
        <v>51.833333333333329</v>
      </c>
      <c r="J27" s="30">
        <f t="shared" si="5"/>
        <v>2686.6944444444439</v>
      </c>
      <c r="K27" s="30">
        <f t="shared" si="6"/>
        <v>22.583201978973293</v>
      </c>
      <c r="L27" s="30">
        <f t="shared" si="7"/>
        <v>1.1104614107454742</v>
      </c>
      <c r="M27" s="246"/>
      <c r="N27" s="246"/>
      <c r="O27" s="60"/>
      <c r="P27" s="285"/>
      <c r="S27" s="483"/>
      <c r="T27" s="479"/>
      <c r="U27" s="479"/>
      <c r="V27" s="479"/>
      <c r="W27" s="479"/>
      <c r="X27" s="479"/>
      <c r="Y27" s="479"/>
      <c r="Z27" s="479"/>
      <c r="AA27" s="479"/>
      <c r="AB27" s="479"/>
      <c r="AC27" s="479"/>
      <c r="AD27" s="479"/>
      <c r="AE27" s="479"/>
      <c r="AF27" s="479"/>
      <c r="AG27" s="479"/>
      <c r="AH27" s="479"/>
      <c r="AI27" s="479"/>
      <c r="AJ27" s="479"/>
      <c r="AK27" s="479"/>
      <c r="AL27" s="479"/>
      <c r="AM27" s="479"/>
      <c r="AN27" s="479"/>
      <c r="AO27" s="479"/>
      <c r="AP27" s="479"/>
      <c r="AQ27" s="479"/>
      <c r="AR27" s="479"/>
      <c r="AS27" s="479"/>
      <c r="AT27" s="479"/>
      <c r="AU27" s="479"/>
      <c r="AV27" s="479"/>
      <c r="AW27" s="479"/>
      <c r="AX27" s="479"/>
      <c r="AY27" s="479"/>
      <c r="AZ27" s="479"/>
    </row>
    <row r="28" spans="1:52" s="35" customFormat="1">
      <c r="A28" s="21">
        <f t="shared" si="8"/>
        <v>7</v>
      </c>
      <c r="B28" s="158">
        <f>IF('Inputs &amp; Summary'!D11="","",'Inputs &amp; Summary'!D11)</f>
        <v>135</v>
      </c>
      <c r="C28" s="158">
        <f>IF('Inputs &amp; Summary'!E11="","",'Inputs &amp; Summary'!E11)</f>
        <v>21.282282282282281</v>
      </c>
      <c r="D28" s="91">
        <f>IF('Inputs &amp; Summary'!F11="","",'Inputs &amp; Summary'!F11)</f>
        <v>21.96893469694805</v>
      </c>
      <c r="E28" s="293">
        <f t="shared" si="1"/>
        <v>108.60659804554342</v>
      </c>
      <c r="F28" s="7"/>
      <c r="G28" s="30">
        <f t="shared" si="2"/>
        <v>2873.1081081081079</v>
      </c>
      <c r="H28" s="30">
        <f t="shared" si="3"/>
        <v>18225</v>
      </c>
      <c r="I28" s="30">
        <f t="shared" si="4"/>
        <v>51.833333333333329</v>
      </c>
      <c r="J28" s="30">
        <f t="shared" si="5"/>
        <v>2686.6944444444439</v>
      </c>
      <c r="K28" s="30">
        <f t="shared" si="6"/>
        <v>22.583201978973293</v>
      </c>
      <c r="L28" s="30">
        <f t="shared" si="7"/>
        <v>1.6923920572386322</v>
      </c>
      <c r="M28" s="246"/>
      <c r="N28" s="246"/>
      <c r="O28" s="60"/>
      <c r="P28" s="486"/>
      <c r="S28" s="483"/>
      <c r="T28" s="479"/>
      <c r="U28" s="479"/>
      <c r="V28" s="479"/>
      <c r="W28" s="479"/>
      <c r="X28" s="479"/>
      <c r="Y28" s="479"/>
      <c r="Z28" s="479"/>
      <c r="AA28" s="479"/>
      <c r="AB28" s="479"/>
      <c r="AC28" s="479"/>
      <c r="AD28" s="479"/>
      <c r="AE28" s="479"/>
      <c r="AF28" s="479"/>
      <c r="AG28" s="479"/>
      <c r="AH28" s="479"/>
      <c r="AI28" s="479"/>
      <c r="AJ28" s="479"/>
      <c r="AK28" s="479"/>
      <c r="AL28" s="479"/>
      <c r="AM28" s="479"/>
      <c r="AN28" s="479"/>
      <c r="AO28" s="479"/>
      <c r="AP28" s="479"/>
      <c r="AQ28" s="479"/>
      <c r="AR28" s="479"/>
      <c r="AS28" s="479"/>
      <c r="AT28" s="479"/>
      <c r="AU28" s="479"/>
      <c r="AV28" s="479"/>
      <c r="AW28" s="479"/>
      <c r="AX28" s="479"/>
      <c r="AY28" s="479"/>
      <c r="AZ28" s="479"/>
    </row>
    <row r="29" spans="1:52" s="35" customFormat="1">
      <c r="A29" s="21">
        <f t="shared" si="8"/>
        <v>8</v>
      </c>
      <c r="B29" s="158">
        <f>IF('Inputs &amp; Summary'!D12="","",'Inputs &amp; Summary'!D12)</f>
        <v>51</v>
      </c>
      <c r="C29" s="158">
        <f>IF('Inputs &amp; Summary'!E12="","",'Inputs &amp; Summary'!E12)</f>
        <v>21.411564625850339</v>
      </c>
      <c r="D29" s="91" t="str">
        <f>IF('Inputs &amp; Summary'!F12="","",'Inputs &amp; Summary'!F12)</f>
        <v/>
      </c>
      <c r="E29" s="293" t="str">
        <f t="shared" si="1"/>
        <v/>
      </c>
      <c r="F29" s="7"/>
      <c r="G29" s="30">
        <f t="shared" si="2"/>
        <v>1091.9897959183672</v>
      </c>
      <c r="H29" s="30">
        <f t="shared" si="3"/>
        <v>2601</v>
      </c>
      <c r="I29" s="30">
        <f t="shared" si="4"/>
        <v>-32.166666666666671</v>
      </c>
      <c r="J29" s="30">
        <f t="shared" si="5"/>
        <v>1034.6944444444448</v>
      </c>
      <c r="K29" s="30">
        <f t="shared" si="6"/>
        <v>20.628226573409563</v>
      </c>
      <c r="L29" s="30">
        <f t="shared" si="7"/>
        <v>0.61361850440170762</v>
      </c>
      <c r="M29" s="246"/>
      <c r="N29" s="246"/>
      <c r="O29" s="60"/>
      <c r="P29" s="486"/>
      <c r="S29" s="483"/>
      <c r="T29" s="487"/>
      <c r="U29" s="487"/>
      <c r="V29" s="487"/>
      <c r="W29" s="487"/>
      <c r="X29" s="488"/>
      <c r="Y29" s="479"/>
      <c r="Z29" s="479"/>
      <c r="AA29" s="479"/>
      <c r="AB29" s="479"/>
      <c r="AC29" s="479"/>
      <c r="AD29" s="479"/>
      <c r="AE29" s="479"/>
      <c r="AF29" s="479"/>
      <c r="AG29" s="479"/>
      <c r="AH29" s="479"/>
      <c r="AI29" s="479"/>
      <c r="AJ29" s="479"/>
      <c r="AK29" s="479"/>
      <c r="AL29" s="479"/>
      <c r="AM29" s="479"/>
      <c r="AN29" s="479"/>
      <c r="AO29" s="479"/>
      <c r="AP29" s="479"/>
      <c r="AQ29" s="479"/>
      <c r="AR29" s="479"/>
      <c r="AS29" s="479"/>
      <c r="AT29" s="479"/>
      <c r="AU29" s="479"/>
      <c r="AV29" s="479"/>
      <c r="AW29" s="479"/>
      <c r="AX29" s="479"/>
      <c r="AY29" s="479"/>
      <c r="AZ29" s="479"/>
    </row>
    <row r="30" spans="1:52" s="35" customFormat="1">
      <c r="A30" s="21">
        <f t="shared" si="8"/>
        <v>9</v>
      </c>
      <c r="B30" s="158">
        <f>IF('Inputs &amp; Summary'!D13="","",'Inputs &amp; Summary'!D13)</f>
        <v>51</v>
      </c>
      <c r="C30" s="158">
        <f>IF('Inputs &amp; Summary'!E13="","",'Inputs &amp; Summary'!E13)</f>
        <v>20.96377551020408</v>
      </c>
      <c r="D30" s="91" t="str">
        <f>IF('Inputs &amp; Summary'!F13="","",'Inputs &amp; Summary'!F13)</f>
        <v/>
      </c>
      <c r="E30" s="293" t="str">
        <f t="shared" si="1"/>
        <v/>
      </c>
      <c r="F30" s="7"/>
      <c r="G30" s="30">
        <f t="shared" si="2"/>
        <v>1069.1525510204081</v>
      </c>
      <c r="H30" s="30">
        <f t="shared" si="3"/>
        <v>2601</v>
      </c>
      <c r="I30" s="30">
        <f t="shared" si="4"/>
        <v>-32.166666666666671</v>
      </c>
      <c r="J30" s="30">
        <f t="shared" si="5"/>
        <v>1034.6944444444448</v>
      </c>
      <c r="K30" s="30">
        <f t="shared" si="6"/>
        <v>20.628226573409563</v>
      </c>
      <c r="L30" s="30">
        <f t="shared" si="7"/>
        <v>0.11259308898393064</v>
      </c>
      <c r="M30" s="246"/>
      <c r="N30" s="246"/>
      <c r="O30" s="60"/>
      <c r="P30" s="486"/>
      <c r="S30" s="483"/>
      <c r="T30" s="487"/>
      <c r="U30" s="487"/>
      <c r="V30" s="487"/>
      <c r="W30" s="487"/>
      <c r="X30" s="489"/>
      <c r="Y30" s="479"/>
      <c r="Z30" s="479"/>
      <c r="AA30" s="479"/>
      <c r="AB30" s="479"/>
      <c r="AC30" s="479"/>
      <c r="AD30" s="479"/>
      <c r="AE30" s="479"/>
      <c r="AF30" s="479"/>
      <c r="AG30" s="479"/>
      <c r="AH30" s="479"/>
      <c r="AI30" s="479"/>
      <c r="AJ30" s="479"/>
      <c r="AK30" s="479"/>
      <c r="AL30" s="479"/>
      <c r="AM30" s="479"/>
      <c r="AN30" s="479"/>
      <c r="AO30" s="479"/>
      <c r="AP30" s="479"/>
      <c r="AQ30" s="479"/>
      <c r="AR30" s="479"/>
      <c r="AS30" s="479"/>
      <c r="AT30" s="479"/>
      <c r="AU30" s="479"/>
      <c r="AV30" s="479"/>
      <c r="AW30" s="479"/>
      <c r="AX30" s="479"/>
      <c r="AY30" s="479"/>
      <c r="AZ30" s="479"/>
    </row>
    <row r="31" spans="1:52" s="35" customFormat="1">
      <c r="A31" s="21">
        <f t="shared" si="8"/>
        <v>10</v>
      </c>
      <c r="B31" s="158">
        <f>IF('Inputs &amp; Summary'!D14="","",'Inputs &amp; Summary'!D14)</f>
        <v>51</v>
      </c>
      <c r="C31" s="158">
        <f>IF('Inputs &amp; Summary'!E14="","",'Inputs &amp; Summary'!E14)</f>
        <v>21.889099620682771</v>
      </c>
      <c r="D31" s="91" t="str">
        <f>IF('Inputs &amp; Summary'!F14="","",'Inputs &amp; Summary'!F14)</f>
        <v/>
      </c>
      <c r="E31" s="293" t="str">
        <f t="shared" si="1"/>
        <v/>
      </c>
      <c r="F31" s="7"/>
      <c r="G31" s="30">
        <f t="shared" si="2"/>
        <v>1116.3440806548213</v>
      </c>
      <c r="H31" s="30">
        <f t="shared" si="3"/>
        <v>2601</v>
      </c>
      <c r="I31" s="30">
        <f t="shared" si="4"/>
        <v>-32.166666666666671</v>
      </c>
      <c r="J31" s="30">
        <f t="shared" si="5"/>
        <v>1034.6944444444448</v>
      </c>
      <c r="K31" s="30">
        <f t="shared" si="6"/>
        <v>20.628226573409563</v>
      </c>
      <c r="L31" s="30">
        <f t="shared" si="7"/>
        <v>1.5898008413400246</v>
      </c>
      <c r="M31" s="246"/>
      <c r="N31" s="246"/>
      <c r="O31" s="60"/>
      <c r="P31" s="486"/>
      <c r="S31" s="483"/>
      <c r="T31" s="487"/>
      <c r="U31" s="487"/>
      <c r="V31" s="487"/>
      <c r="W31" s="487"/>
      <c r="X31" s="479"/>
      <c r="Y31" s="479"/>
      <c r="Z31" s="479"/>
      <c r="AA31" s="479"/>
      <c r="AB31" s="479"/>
      <c r="AC31" s="479"/>
      <c r="AD31" s="479"/>
      <c r="AE31" s="479"/>
      <c r="AF31" s="479"/>
      <c r="AG31" s="479"/>
      <c r="AH31" s="479"/>
      <c r="AI31" s="479"/>
      <c r="AJ31" s="479"/>
      <c r="AK31" s="479"/>
      <c r="AL31" s="479"/>
      <c r="AM31" s="479"/>
      <c r="AN31" s="479"/>
      <c r="AO31" s="479"/>
      <c r="AP31" s="479"/>
      <c r="AQ31" s="479"/>
      <c r="AR31" s="479"/>
      <c r="AS31" s="479"/>
      <c r="AT31" s="479"/>
      <c r="AU31" s="479"/>
      <c r="AV31" s="479"/>
      <c r="AW31" s="479"/>
      <c r="AX31" s="479"/>
      <c r="AY31" s="479"/>
      <c r="AZ31" s="479"/>
    </row>
    <row r="32" spans="1:52" s="35" customFormat="1">
      <c r="A32" s="21">
        <f t="shared" si="8"/>
        <v>11</v>
      </c>
      <c r="B32" s="158">
        <f>IF('Inputs &amp; Summary'!D15="","",'Inputs &amp; Summary'!D15)</f>
        <v>51</v>
      </c>
      <c r="C32" s="158">
        <f>IF('Inputs &amp; Summary'!E15="","",'Inputs &amp; Summary'!E15)</f>
        <v>21.182607827476037</v>
      </c>
      <c r="D32" s="60"/>
      <c r="E32" s="60"/>
      <c r="F32" s="7"/>
      <c r="G32" s="30">
        <f t="shared" si="2"/>
        <v>1080.312999201278</v>
      </c>
      <c r="H32" s="30">
        <f t="shared" si="3"/>
        <v>2601</v>
      </c>
      <c r="I32" s="30">
        <f t="shared" si="4"/>
        <v>-32.166666666666671</v>
      </c>
      <c r="J32" s="30">
        <f t="shared" si="5"/>
        <v>1034.6944444444448</v>
      </c>
      <c r="K32" s="30">
        <f t="shared" si="6"/>
        <v>20.628226573409563</v>
      </c>
      <c r="L32" s="30">
        <f t="shared" si="7"/>
        <v>0.30733857486031624</v>
      </c>
      <c r="M32" s="246"/>
      <c r="N32" s="246"/>
      <c r="O32" s="60"/>
      <c r="P32" s="486"/>
      <c r="S32" s="483"/>
      <c r="T32" s="479"/>
      <c r="U32" s="479"/>
      <c r="V32" s="479"/>
      <c r="W32" s="479"/>
      <c r="X32" s="479"/>
      <c r="Y32" s="479"/>
      <c r="Z32" s="479"/>
      <c r="AA32" s="479"/>
      <c r="AB32" s="479"/>
      <c r="AC32" s="479"/>
      <c r="AD32" s="479"/>
      <c r="AE32" s="479"/>
      <c r="AF32" s="479"/>
      <c r="AG32" s="479"/>
      <c r="AH32" s="479"/>
      <c r="AI32" s="479"/>
      <c r="AJ32" s="479"/>
      <c r="AK32" s="479"/>
      <c r="AL32" s="479"/>
      <c r="AM32" s="479"/>
      <c r="AN32" s="479"/>
      <c r="AO32" s="479"/>
      <c r="AP32" s="479"/>
      <c r="AQ32" s="479"/>
      <c r="AR32" s="479"/>
      <c r="AS32" s="479"/>
      <c r="AT32" s="479"/>
      <c r="AU32" s="479"/>
      <c r="AV32" s="479"/>
      <c r="AW32" s="479"/>
      <c r="AX32" s="479"/>
      <c r="AY32" s="479"/>
      <c r="AZ32" s="479"/>
    </row>
    <row r="33" spans="1:52" s="35" customFormat="1">
      <c r="A33" s="21">
        <f t="shared" si="8"/>
        <v>12</v>
      </c>
      <c r="B33" s="158">
        <f>IF('Inputs &amp; Summary'!D16="","",'Inputs &amp; Summary'!D16)</f>
        <v>51</v>
      </c>
      <c r="C33" s="158">
        <f>IF('Inputs &amp; Summary'!E16="","",'Inputs &amp; Summary'!E16)</f>
        <v>20.186260765071101</v>
      </c>
      <c r="D33" s="60"/>
      <c r="E33" s="60"/>
      <c r="F33" s="7"/>
      <c r="G33" s="30">
        <f t="shared" si="2"/>
        <v>1029.4992990186261</v>
      </c>
      <c r="H33" s="30">
        <f t="shared" si="3"/>
        <v>2601</v>
      </c>
      <c r="I33" s="30">
        <f t="shared" si="4"/>
        <v>-32.166666666666671</v>
      </c>
      <c r="J33" s="30">
        <f t="shared" si="5"/>
        <v>1034.6944444444448</v>
      </c>
      <c r="K33" s="30">
        <f t="shared" si="6"/>
        <v>20.628226573409563</v>
      </c>
      <c r="L33" s="30">
        <f t="shared" si="7"/>
        <v>0.19533377574027061</v>
      </c>
      <c r="M33" s="246"/>
      <c r="N33" s="246"/>
      <c r="O33" s="60"/>
      <c r="P33" s="486"/>
      <c r="S33" s="483"/>
      <c r="T33" s="479"/>
      <c r="U33" s="479"/>
      <c r="V33" s="479"/>
      <c r="W33" s="479"/>
      <c r="X33" s="479"/>
      <c r="Y33" s="479"/>
      <c r="Z33" s="479"/>
      <c r="AA33" s="479"/>
      <c r="AB33" s="479"/>
      <c r="AC33" s="479"/>
      <c r="AD33" s="479"/>
      <c r="AE33" s="479"/>
      <c r="AF33" s="479"/>
      <c r="AG33" s="479"/>
      <c r="AH33" s="479"/>
      <c r="AI33" s="479"/>
      <c r="AJ33" s="479"/>
      <c r="AK33" s="479"/>
      <c r="AL33" s="479"/>
      <c r="AM33" s="479"/>
      <c r="AN33" s="479"/>
      <c r="AO33" s="479"/>
      <c r="AP33" s="479"/>
      <c r="AQ33" s="479"/>
      <c r="AR33" s="479"/>
      <c r="AS33" s="479"/>
      <c r="AT33" s="479"/>
      <c r="AU33" s="479"/>
      <c r="AV33" s="479"/>
      <c r="AW33" s="479"/>
      <c r="AX33" s="479"/>
      <c r="AY33" s="479"/>
      <c r="AZ33" s="479"/>
    </row>
    <row r="34" spans="1:52" s="35" customFormat="1">
      <c r="A34" s="21">
        <f t="shared" si="8"/>
        <v>13</v>
      </c>
      <c r="B34" s="158">
        <f>IF('Inputs &amp; Summary'!D17="","",'Inputs &amp; Summary'!D17)</f>
        <v>51</v>
      </c>
      <c r="C34" s="158">
        <f>IF('Inputs &amp; Summary'!E17="","",'Inputs &amp; Summary'!E17)</f>
        <v>20.620503597122305</v>
      </c>
      <c r="D34" s="224"/>
      <c r="E34" s="60"/>
      <c r="F34" s="7"/>
      <c r="G34" s="30">
        <f t="shared" si="2"/>
        <v>1051.6456834532376</v>
      </c>
      <c r="H34" s="30">
        <f t="shared" si="3"/>
        <v>2601</v>
      </c>
      <c r="I34" s="30">
        <f t="shared" si="4"/>
        <v>-32.166666666666671</v>
      </c>
      <c r="J34" s="30">
        <f t="shared" si="5"/>
        <v>1034.6944444444448</v>
      </c>
      <c r="K34" s="30">
        <f t="shared" si="6"/>
        <v>20.628226573409563</v>
      </c>
      <c r="L34" s="30">
        <f t="shared" si="7"/>
        <v>5.9644362733555175E-5</v>
      </c>
      <c r="M34" s="246"/>
      <c r="N34" s="246"/>
      <c r="O34" s="60"/>
      <c r="P34" s="486"/>
      <c r="S34" s="483"/>
      <c r="T34" s="479"/>
      <c r="U34" s="479"/>
      <c r="V34" s="479"/>
      <c r="W34" s="479"/>
      <c r="X34" s="479"/>
      <c r="Y34" s="479"/>
      <c r="Z34" s="479"/>
      <c r="AA34" s="479"/>
      <c r="AB34" s="479"/>
      <c r="AC34" s="479"/>
      <c r="AD34" s="479"/>
      <c r="AE34" s="479"/>
      <c r="AF34" s="479"/>
      <c r="AG34" s="479"/>
      <c r="AH34" s="479"/>
      <c r="AI34" s="479"/>
      <c r="AJ34" s="479"/>
      <c r="AK34" s="479"/>
      <c r="AL34" s="479"/>
      <c r="AM34" s="479"/>
      <c r="AN34" s="479"/>
      <c r="AO34" s="479"/>
      <c r="AP34" s="479"/>
      <c r="AQ34" s="479"/>
      <c r="AR34" s="479"/>
      <c r="AS34" s="479"/>
      <c r="AT34" s="479"/>
      <c r="AU34" s="479"/>
      <c r="AV34" s="479"/>
      <c r="AW34" s="479"/>
      <c r="AX34" s="479"/>
      <c r="AY34" s="479"/>
      <c r="AZ34" s="479"/>
    </row>
    <row r="35" spans="1:52" s="35" customFormat="1">
      <c r="A35" s="21">
        <f t="shared" si="8"/>
        <v>14</v>
      </c>
      <c r="B35" s="158">
        <f>IF('Inputs &amp; Summary'!D18="","",'Inputs &amp; Summary'!D18)</f>
        <v>51</v>
      </c>
      <c r="C35" s="158">
        <f>IF('Inputs &amp; Summary'!E18="","",'Inputs &amp; Summary'!E18)</f>
        <v>20.933879344786256</v>
      </c>
      <c r="D35" s="60"/>
      <c r="E35" s="60"/>
      <c r="F35" s="7"/>
      <c r="G35" s="30">
        <f t="shared" si="2"/>
        <v>1067.627846584099</v>
      </c>
      <c r="H35" s="30">
        <f t="shared" si="3"/>
        <v>2601</v>
      </c>
      <c r="I35" s="30">
        <f t="shared" si="4"/>
        <v>-32.166666666666671</v>
      </c>
      <c r="J35" s="30">
        <f t="shared" si="5"/>
        <v>1034.6944444444448</v>
      </c>
      <c r="K35" s="30">
        <f t="shared" si="6"/>
        <v>20.628226573409563</v>
      </c>
      <c r="L35" s="30">
        <f t="shared" si="7"/>
        <v>9.3423616650252686E-2</v>
      </c>
      <c r="M35" s="246"/>
      <c r="N35" s="246"/>
      <c r="O35" s="60"/>
      <c r="P35" s="486"/>
      <c r="S35" s="483"/>
      <c r="T35" s="479"/>
      <c r="U35" s="479"/>
      <c r="V35" s="479"/>
      <c r="W35" s="479"/>
      <c r="X35" s="479"/>
      <c r="Y35" s="479"/>
      <c r="Z35" s="479"/>
      <c r="AA35" s="479"/>
      <c r="AB35" s="479"/>
      <c r="AC35" s="479"/>
      <c r="AD35" s="479"/>
      <c r="AE35" s="479"/>
      <c r="AF35" s="479"/>
      <c r="AG35" s="479"/>
      <c r="AH35" s="479"/>
      <c r="AI35" s="479"/>
      <c r="AJ35" s="479"/>
      <c r="AK35" s="479"/>
      <c r="AL35" s="479"/>
      <c r="AM35" s="479"/>
      <c r="AN35" s="479"/>
      <c r="AO35" s="479"/>
      <c r="AP35" s="479"/>
      <c r="AQ35" s="479"/>
      <c r="AR35" s="479"/>
      <c r="AS35" s="479"/>
      <c r="AT35" s="479"/>
      <c r="AU35" s="479"/>
      <c r="AV35" s="479"/>
      <c r="AW35" s="479"/>
      <c r="AX35" s="479"/>
      <c r="AY35" s="479"/>
      <c r="AZ35" s="479"/>
    </row>
    <row r="36" spans="1:52" s="35" customFormat="1">
      <c r="A36" s="21">
        <f t="shared" si="8"/>
        <v>15</v>
      </c>
      <c r="B36" s="158">
        <f>IF('Inputs &amp; Summary'!D19="","",'Inputs &amp; Summary'!D19)</f>
        <v>73</v>
      </c>
      <c r="C36" s="158">
        <f>IF('Inputs &amp; Summary'!E19="","",'Inputs &amp; Summary'!E19)</f>
        <v>21.080838323353294</v>
      </c>
      <c r="D36" s="60"/>
      <c r="E36" s="60"/>
      <c r="F36" s="7"/>
      <c r="G36" s="30">
        <f t="shared" si="2"/>
        <v>1538.9011976047905</v>
      </c>
      <c r="H36" s="30">
        <f t="shared" si="3"/>
        <v>5329</v>
      </c>
      <c r="I36" s="30">
        <f t="shared" si="4"/>
        <v>-10.166666666666671</v>
      </c>
      <c r="J36" s="30">
        <f t="shared" si="5"/>
        <v>103.36111111111121</v>
      </c>
      <c r="K36" s="30">
        <f t="shared" si="6"/>
        <v>21.140243941533399</v>
      </c>
      <c r="L36" s="30">
        <f t="shared" si="7"/>
        <v>3.5290274713603467E-3</v>
      </c>
      <c r="M36" s="246"/>
      <c r="N36" s="246"/>
      <c r="O36" s="60"/>
      <c r="P36" s="486"/>
      <c r="S36" s="483"/>
      <c r="T36" s="479"/>
      <c r="U36" s="479"/>
      <c r="V36" s="479"/>
      <c r="W36" s="479"/>
      <c r="X36" s="479"/>
      <c r="Y36" s="479"/>
      <c r="Z36" s="479"/>
      <c r="AA36" s="479"/>
      <c r="AB36" s="479"/>
      <c r="AC36" s="479"/>
      <c r="AD36" s="479"/>
      <c r="AE36" s="479"/>
      <c r="AF36" s="479"/>
      <c r="AG36" s="479"/>
      <c r="AH36" s="479"/>
      <c r="AI36" s="479"/>
      <c r="AJ36" s="479"/>
      <c r="AK36" s="479"/>
      <c r="AL36" s="479"/>
      <c r="AM36" s="479"/>
      <c r="AN36" s="479"/>
      <c r="AO36" s="479"/>
      <c r="AP36" s="479"/>
      <c r="AQ36" s="479"/>
      <c r="AR36" s="479"/>
      <c r="AS36" s="479"/>
      <c r="AT36" s="479"/>
      <c r="AU36" s="479"/>
      <c r="AV36" s="479"/>
      <c r="AW36" s="479"/>
      <c r="AX36" s="479"/>
      <c r="AY36" s="479"/>
      <c r="AZ36" s="479"/>
    </row>
    <row r="37" spans="1:52" s="35" customFormat="1">
      <c r="A37" s="21">
        <f t="shared" si="8"/>
        <v>16</v>
      </c>
      <c r="B37" s="158">
        <f>IF('Inputs &amp; Summary'!D20="","",'Inputs &amp; Summary'!D20)</f>
        <v>73</v>
      </c>
      <c r="C37" s="158">
        <f>IF('Inputs &amp; Summary'!E20="","",'Inputs &amp; Summary'!E20)</f>
        <v>20.347639055622249</v>
      </c>
      <c r="D37" s="60"/>
      <c r="E37" s="60"/>
      <c r="F37" s="7"/>
      <c r="G37" s="30">
        <f t="shared" si="2"/>
        <v>1485.3776510604241</v>
      </c>
      <c r="H37" s="30">
        <f t="shared" si="3"/>
        <v>5329</v>
      </c>
      <c r="I37" s="30">
        <f t="shared" si="4"/>
        <v>-10.166666666666671</v>
      </c>
      <c r="J37" s="30">
        <f t="shared" si="5"/>
        <v>103.36111111111121</v>
      </c>
      <c r="K37" s="30">
        <f t="shared" si="6"/>
        <v>21.140243941533399</v>
      </c>
      <c r="L37" s="30">
        <f t="shared" si="7"/>
        <v>0.62822250517022649</v>
      </c>
      <c r="M37" s="246"/>
      <c r="N37" s="246"/>
      <c r="O37" s="60"/>
      <c r="P37" s="486"/>
      <c r="S37" s="483"/>
      <c r="T37" s="479"/>
      <c r="U37" s="479"/>
      <c r="V37" s="479"/>
      <c r="W37" s="479"/>
      <c r="X37" s="479"/>
      <c r="Y37" s="479"/>
      <c r="Z37" s="479"/>
      <c r="AA37" s="479"/>
      <c r="AB37" s="479"/>
      <c r="AC37" s="479"/>
      <c r="AD37" s="479"/>
      <c r="AE37" s="479"/>
      <c r="AF37" s="479"/>
      <c r="AG37" s="479"/>
      <c r="AH37" s="479"/>
      <c r="AI37" s="479"/>
      <c r="AJ37" s="479"/>
      <c r="AK37" s="479"/>
      <c r="AL37" s="479"/>
      <c r="AM37" s="479"/>
      <c r="AN37" s="479"/>
      <c r="AO37" s="479"/>
      <c r="AP37" s="479"/>
      <c r="AQ37" s="479"/>
      <c r="AR37" s="479"/>
      <c r="AS37" s="479"/>
      <c r="AT37" s="479"/>
      <c r="AU37" s="479"/>
      <c r="AV37" s="479"/>
      <c r="AW37" s="479"/>
      <c r="AX37" s="479"/>
      <c r="AY37" s="479"/>
      <c r="AZ37" s="479"/>
    </row>
    <row r="38" spans="1:52" s="35" customFormat="1">
      <c r="A38" s="21">
        <f t="shared" si="8"/>
        <v>17</v>
      </c>
      <c r="B38" s="158">
        <f>IF('Inputs &amp; Summary'!D21="","",'Inputs &amp; Summary'!D21)</f>
        <v>73</v>
      </c>
      <c r="C38" s="158">
        <f>IF('Inputs &amp; Summary'!E21="","",'Inputs &amp; Summary'!E21)</f>
        <v>20.361499999999999</v>
      </c>
      <c r="D38" s="60"/>
      <c r="E38" s="60"/>
      <c r="F38" s="7"/>
      <c r="G38" s="30">
        <f t="shared" si="2"/>
        <v>1486.3895</v>
      </c>
      <c r="H38" s="30">
        <f t="shared" si="3"/>
        <v>5329</v>
      </c>
      <c r="I38" s="30">
        <f t="shared" si="4"/>
        <v>-10.166666666666671</v>
      </c>
      <c r="J38" s="30">
        <f t="shared" si="5"/>
        <v>103.36111111111121</v>
      </c>
      <c r="K38" s="30">
        <f t="shared" si="6"/>
        <v>21.140243941533399</v>
      </c>
      <c r="L38" s="30">
        <f t="shared" si="7"/>
        <v>0.60644212647497431</v>
      </c>
      <c r="M38" s="246"/>
      <c r="N38" s="246"/>
      <c r="O38" s="60"/>
      <c r="P38" s="486"/>
      <c r="S38" s="483"/>
      <c r="T38" s="479"/>
      <c r="U38" s="479"/>
      <c r="V38" s="479"/>
      <c r="W38" s="479"/>
      <c r="X38" s="479"/>
      <c r="Y38" s="479"/>
      <c r="Z38" s="479"/>
      <c r="AA38" s="479"/>
      <c r="AB38" s="479"/>
      <c r="AC38" s="479"/>
      <c r="AD38" s="479"/>
      <c r="AE38" s="479"/>
      <c r="AF38" s="479"/>
      <c r="AG38" s="479"/>
      <c r="AH38" s="479"/>
      <c r="AI38" s="479"/>
      <c r="AJ38" s="479"/>
      <c r="AK38" s="479"/>
      <c r="AL38" s="479"/>
      <c r="AM38" s="479"/>
      <c r="AN38" s="479"/>
      <c r="AO38" s="479"/>
      <c r="AP38" s="479"/>
      <c r="AQ38" s="479"/>
      <c r="AR38" s="479"/>
      <c r="AS38" s="479"/>
      <c r="AT38" s="479"/>
      <c r="AU38" s="479"/>
      <c r="AV38" s="479"/>
      <c r="AW38" s="479"/>
      <c r="AX38" s="479"/>
      <c r="AY38" s="479"/>
      <c r="AZ38" s="479"/>
    </row>
    <row r="39" spans="1:52" s="35" customFormat="1">
      <c r="A39" s="21">
        <f t="shared" si="8"/>
        <v>18</v>
      </c>
      <c r="B39" s="158">
        <f>IF('Inputs &amp; Summary'!D22="","",'Inputs &amp; Summary'!D22)</f>
        <v>73</v>
      </c>
      <c r="C39" s="158">
        <f>IF('Inputs &amp; Summary'!E22="","",'Inputs &amp; Summary'!E22)</f>
        <v>23.355315747402081</v>
      </c>
      <c r="D39" s="60"/>
      <c r="E39" s="60"/>
      <c r="F39" s="7"/>
      <c r="G39" s="30">
        <f t="shared" si="2"/>
        <v>1704.9380495603518</v>
      </c>
      <c r="H39" s="30">
        <f t="shared" si="3"/>
        <v>5329</v>
      </c>
      <c r="I39" s="30">
        <f t="shared" si="4"/>
        <v>-10.166666666666671</v>
      </c>
      <c r="J39" s="30">
        <f t="shared" si="5"/>
        <v>103.36111111111121</v>
      </c>
      <c r="K39" s="30">
        <f t="shared" si="6"/>
        <v>21.140243941533399</v>
      </c>
      <c r="L39" s="30">
        <f t="shared" si="7"/>
        <v>4.906543105154344</v>
      </c>
      <c r="M39" s="246"/>
      <c r="N39" s="246"/>
      <c r="O39" s="60"/>
      <c r="P39" s="486"/>
      <c r="S39" s="483"/>
      <c r="T39" s="479"/>
      <c r="U39" s="479"/>
      <c r="V39" s="479"/>
      <c r="W39" s="479"/>
      <c r="X39" s="479"/>
      <c r="Y39" s="479"/>
      <c r="Z39" s="479"/>
      <c r="AA39" s="479"/>
      <c r="AB39" s="479"/>
      <c r="AC39" s="479"/>
      <c r="AD39" s="479"/>
      <c r="AE39" s="479"/>
      <c r="AF39" s="479"/>
      <c r="AG39" s="479"/>
      <c r="AH39" s="479"/>
      <c r="AI39" s="479"/>
      <c r="AJ39" s="479"/>
      <c r="AK39" s="479"/>
      <c r="AL39" s="479"/>
      <c r="AM39" s="479"/>
      <c r="AN39" s="479"/>
      <c r="AO39" s="479"/>
      <c r="AP39" s="479"/>
      <c r="AQ39" s="479"/>
      <c r="AR39" s="479"/>
      <c r="AS39" s="479"/>
      <c r="AT39" s="479"/>
      <c r="AU39" s="479"/>
      <c r="AV39" s="479"/>
      <c r="AW39" s="479"/>
      <c r="AX39" s="479"/>
      <c r="AY39" s="479"/>
      <c r="AZ39" s="479"/>
    </row>
    <row r="40" spans="1:52" s="35" customFormat="1">
      <c r="A40" s="21">
        <f t="shared" si="8"/>
        <v>19</v>
      </c>
      <c r="B40" s="158">
        <f>IF('Inputs &amp; Summary'!D23="","",'Inputs &amp; Summary'!D23)</f>
        <v>73</v>
      </c>
      <c r="C40" s="158">
        <f>IF('Inputs &amp; Summary'!E23="","",'Inputs &amp; Summary'!E23)</f>
        <v>21.656012784658412</v>
      </c>
      <c r="D40" s="60"/>
      <c r="E40" s="60"/>
      <c r="F40" s="7"/>
      <c r="G40" s="30">
        <f t="shared" si="2"/>
        <v>1580.8889332800641</v>
      </c>
      <c r="H40" s="30">
        <f t="shared" si="3"/>
        <v>5329</v>
      </c>
      <c r="I40" s="30">
        <f t="shared" si="4"/>
        <v>-10.166666666666671</v>
      </c>
      <c r="J40" s="30">
        <f t="shared" si="5"/>
        <v>103.36111111111121</v>
      </c>
      <c r="K40" s="30">
        <f t="shared" si="6"/>
        <v>21.140243941533399</v>
      </c>
      <c r="L40" s="30">
        <f t="shared" si="7"/>
        <v>0.26601749953851417</v>
      </c>
      <c r="M40" s="246"/>
      <c r="N40" s="246"/>
      <c r="O40" s="60"/>
      <c r="P40" s="486"/>
      <c r="S40" s="483"/>
      <c r="T40" s="479"/>
      <c r="U40" s="479"/>
      <c r="V40" s="479"/>
      <c r="W40" s="479"/>
      <c r="X40" s="479"/>
      <c r="Y40" s="479"/>
      <c r="Z40" s="479"/>
      <c r="AA40" s="479"/>
      <c r="AB40" s="479"/>
      <c r="AC40" s="479"/>
      <c r="AD40" s="479"/>
      <c r="AE40" s="479"/>
      <c r="AF40" s="479"/>
      <c r="AG40" s="479"/>
      <c r="AH40" s="479"/>
      <c r="AI40" s="479"/>
      <c r="AJ40" s="479"/>
      <c r="AK40" s="479"/>
      <c r="AL40" s="479"/>
      <c r="AM40" s="479"/>
      <c r="AN40" s="479"/>
      <c r="AO40" s="479"/>
      <c r="AP40" s="479"/>
      <c r="AQ40" s="479"/>
      <c r="AR40" s="479"/>
      <c r="AS40" s="479"/>
      <c r="AT40" s="479"/>
      <c r="AU40" s="479"/>
      <c r="AV40" s="479"/>
      <c r="AW40" s="479"/>
      <c r="AX40" s="479"/>
      <c r="AY40" s="479"/>
      <c r="AZ40" s="479"/>
    </row>
    <row r="41" spans="1:52" s="35" customFormat="1">
      <c r="A41" s="21">
        <f t="shared" si="8"/>
        <v>20</v>
      </c>
      <c r="B41" s="158">
        <f>IF('Inputs &amp; Summary'!D24="","",'Inputs &amp; Summary'!D24)</f>
        <v>73</v>
      </c>
      <c r="C41" s="158">
        <f>IF('Inputs &amp; Summary'!E24="","",'Inputs &amp; Summary'!E24)</f>
        <v>22.250450090018003</v>
      </c>
      <c r="D41" s="60"/>
      <c r="E41" s="60"/>
      <c r="F41" s="7"/>
      <c r="G41" s="30">
        <f t="shared" si="2"/>
        <v>1624.2828565713141</v>
      </c>
      <c r="H41" s="30">
        <f t="shared" si="3"/>
        <v>5329</v>
      </c>
      <c r="I41" s="30">
        <f t="shared" si="4"/>
        <v>-10.166666666666671</v>
      </c>
      <c r="J41" s="30">
        <f t="shared" si="5"/>
        <v>103.36111111111121</v>
      </c>
      <c r="K41" s="30">
        <f t="shared" si="6"/>
        <v>21.140243941533399</v>
      </c>
      <c r="L41" s="30">
        <f t="shared" si="7"/>
        <v>1.2325576921330186</v>
      </c>
      <c r="M41" s="246"/>
      <c r="N41" s="246"/>
      <c r="O41" s="60"/>
      <c r="P41" s="486"/>
      <c r="S41" s="483"/>
      <c r="T41" s="479"/>
      <c r="U41" s="479"/>
      <c r="V41" s="479"/>
      <c r="W41" s="479"/>
      <c r="X41" s="479"/>
      <c r="Y41" s="479"/>
      <c r="Z41" s="479"/>
      <c r="AA41" s="479"/>
      <c r="AB41" s="479"/>
      <c r="AC41" s="479"/>
      <c r="AD41" s="479"/>
      <c r="AE41" s="479"/>
      <c r="AF41" s="479"/>
      <c r="AG41" s="479"/>
      <c r="AH41" s="479"/>
      <c r="AI41" s="479"/>
      <c r="AJ41" s="479"/>
      <c r="AK41" s="479"/>
      <c r="AL41" s="479"/>
      <c r="AM41" s="479"/>
      <c r="AN41" s="479"/>
      <c r="AO41" s="479"/>
      <c r="AP41" s="479"/>
      <c r="AQ41" s="479"/>
      <c r="AR41" s="479"/>
      <c r="AS41" s="479"/>
      <c r="AT41" s="479"/>
      <c r="AU41" s="479"/>
      <c r="AV41" s="479"/>
      <c r="AW41" s="479"/>
      <c r="AX41" s="479"/>
      <c r="AY41" s="479"/>
      <c r="AZ41" s="479"/>
    </row>
    <row r="42" spans="1:52">
      <c r="A42" s="21">
        <f t="shared" si="8"/>
        <v>21</v>
      </c>
      <c r="B42" s="158">
        <f>IF('Inputs &amp; Summary'!D25="","",'Inputs &amp; Summary'!D25)</f>
        <v>73</v>
      </c>
      <c r="C42" s="158">
        <f>IF('Inputs &amp; Summary'!E25="","",'Inputs &amp; Summary'!E25)</f>
        <v>21.14</v>
      </c>
      <c r="D42" s="60"/>
      <c r="E42" s="60"/>
      <c r="F42" s="7"/>
      <c r="G42" s="30">
        <f t="shared" si="2"/>
        <v>1543.22</v>
      </c>
      <c r="H42" s="30">
        <f t="shared" si="3"/>
        <v>5329</v>
      </c>
      <c r="I42" s="30">
        <f t="shared" si="4"/>
        <v>-10.166666666666671</v>
      </c>
      <c r="J42" s="30">
        <f t="shared" si="5"/>
        <v>103.36111111111121</v>
      </c>
      <c r="K42" s="30">
        <f t="shared" si="6"/>
        <v>21.140243941533399</v>
      </c>
      <c r="L42" s="30">
        <f t="shared" si="7"/>
        <v>5.9507471716630358E-8</v>
      </c>
      <c r="M42" s="246"/>
      <c r="N42" s="246"/>
      <c r="O42" s="29"/>
      <c r="Q42" s="491"/>
      <c r="R42" s="491"/>
      <c r="S42" s="490"/>
      <c r="T42" s="481"/>
      <c r="U42" s="481"/>
    </row>
    <row r="43" spans="1:52">
      <c r="A43" s="20">
        <f t="shared" si="8"/>
        <v>22</v>
      </c>
      <c r="B43" s="158">
        <f>IF('Inputs &amp; Summary'!D26="","",'Inputs &amp; Summary'!D26)</f>
        <v>96</v>
      </c>
      <c r="C43" s="158">
        <f>IF('Inputs &amp; Summary'!E26="","",'Inputs &amp; Summary'!E26)</f>
        <v>24.274919935948759</v>
      </c>
      <c r="D43" s="29"/>
      <c r="E43" s="29"/>
      <c r="G43" s="1">
        <f t="shared" si="2"/>
        <v>2330.3923138510809</v>
      </c>
      <c r="H43" s="1">
        <f t="shared" si="3"/>
        <v>9216</v>
      </c>
      <c r="I43" s="1">
        <f t="shared" si="4"/>
        <v>12.833333333333329</v>
      </c>
      <c r="J43" s="1">
        <f t="shared" si="5"/>
        <v>164.69444444444431</v>
      </c>
      <c r="K43" s="1">
        <f t="shared" si="6"/>
        <v>21.675534826390134</v>
      </c>
      <c r="L43" s="1">
        <f t="shared" si="7"/>
        <v>6.7568029477951059</v>
      </c>
      <c r="M43" s="242"/>
      <c r="N43" s="242"/>
      <c r="O43" s="29"/>
      <c r="Q43" s="491"/>
      <c r="R43" s="491"/>
      <c r="S43" s="490"/>
      <c r="T43" s="481"/>
      <c r="U43" s="481"/>
    </row>
    <row r="44" spans="1:52">
      <c r="A44" s="20">
        <f t="shared" si="8"/>
        <v>23</v>
      </c>
      <c r="B44" s="158">
        <f>IF('Inputs &amp; Summary'!D27="","",'Inputs &amp; Summary'!D27)</f>
        <v>96</v>
      </c>
      <c r="C44" s="158">
        <f>IF('Inputs &amp; Summary'!E27="","",'Inputs &amp; Summary'!E27)</f>
        <v>19.5174251497006</v>
      </c>
      <c r="D44" s="29"/>
      <c r="E44" s="29"/>
      <c r="G44" s="1">
        <f t="shared" si="2"/>
        <v>1873.6728143712576</v>
      </c>
      <c r="H44" s="1">
        <f t="shared" si="3"/>
        <v>9216</v>
      </c>
      <c r="I44" s="1">
        <f t="shared" si="4"/>
        <v>12.833333333333329</v>
      </c>
      <c r="J44" s="1">
        <f t="shared" si="5"/>
        <v>164.69444444444431</v>
      </c>
      <c r="K44" s="1">
        <f t="shared" si="6"/>
        <v>21.675534826390134</v>
      </c>
      <c r="L44" s="1">
        <f t="shared" si="7"/>
        <v>4.6574373766210062</v>
      </c>
      <c r="M44" s="242"/>
      <c r="N44" s="242"/>
      <c r="O44" s="29"/>
      <c r="Q44" s="492"/>
      <c r="R44" s="492"/>
      <c r="S44" s="490"/>
      <c r="T44" s="481"/>
      <c r="U44" s="481"/>
    </row>
    <row r="45" spans="1:52">
      <c r="A45" s="20">
        <f t="shared" si="8"/>
        <v>24</v>
      </c>
      <c r="B45" s="158">
        <f>IF('Inputs &amp; Summary'!D28="","",'Inputs &amp; Summary'!D28)</f>
        <v>96</v>
      </c>
      <c r="C45" s="158">
        <f>IF('Inputs &amp; Summary'!E28="","",'Inputs &amp; Summary'!E28)</f>
        <v>22.08816473410636</v>
      </c>
      <c r="D45" s="29"/>
      <c r="E45" s="29"/>
      <c r="G45" s="1">
        <f t="shared" si="2"/>
        <v>2120.4638144742107</v>
      </c>
      <c r="H45" s="1">
        <f t="shared" si="3"/>
        <v>9216</v>
      </c>
      <c r="I45" s="1">
        <f t="shared" si="4"/>
        <v>12.833333333333329</v>
      </c>
      <c r="J45" s="1">
        <f t="shared" si="5"/>
        <v>164.69444444444431</v>
      </c>
      <c r="K45" s="1">
        <f t="shared" si="6"/>
        <v>21.675534826390134</v>
      </c>
      <c r="L45" s="1">
        <f t="shared" si="7"/>
        <v>0.17026344074190164</v>
      </c>
      <c r="M45" s="242"/>
      <c r="N45" s="242"/>
      <c r="O45" s="29"/>
      <c r="Q45" s="492"/>
      <c r="R45" s="492"/>
      <c r="S45" s="490"/>
      <c r="T45" s="481"/>
      <c r="U45" s="481"/>
    </row>
    <row r="46" spans="1:52">
      <c r="A46" s="20">
        <f t="shared" si="8"/>
        <v>25</v>
      </c>
      <c r="B46" s="158">
        <f>IF('Inputs &amp; Summary'!D29="","",'Inputs &amp; Summary'!D29)</f>
        <v>96</v>
      </c>
      <c r="C46" s="158">
        <f>IF('Inputs &amp; Summary'!E29="","",'Inputs &amp; Summary'!E29)</f>
        <v>23.69</v>
      </c>
      <c r="D46" s="29"/>
      <c r="E46" s="29"/>
      <c r="G46" s="1">
        <f t="shared" si="2"/>
        <v>2274.2400000000002</v>
      </c>
      <c r="H46" s="1">
        <f t="shared" si="3"/>
        <v>9216</v>
      </c>
      <c r="I46" s="1">
        <f t="shared" si="4"/>
        <v>12.833333333333329</v>
      </c>
      <c r="J46" s="1">
        <f t="shared" si="5"/>
        <v>164.69444444444431</v>
      </c>
      <c r="K46" s="1">
        <f t="shared" si="6"/>
        <v>21.675534826390134</v>
      </c>
      <c r="L46" s="1">
        <f t="shared" si="7"/>
        <v>4.0580699356870324</v>
      </c>
      <c r="M46" s="242"/>
      <c r="N46" s="242"/>
      <c r="O46" s="29"/>
      <c r="Q46" s="492"/>
      <c r="R46" s="492"/>
      <c r="S46" s="490"/>
      <c r="T46" s="481"/>
      <c r="U46" s="481"/>
    </row>
    <row r="47" spans="1:52">
      <c r="A47" s="20">
        <f t="shared" si="8"/>
        <v>26</v>
      </c>
      <c r="B47" s="158">
        <f>IF('Inputs &amp; Summary'!D30="","",'Inputs &amp; Summary'!D30)</f>
        <v>96</v>
      </c>
      <c r="C47" s="158">
        <f>IF('Inputs &amp; Summary'!E30="","",'Inputs &amp; Summary'!E30)</f>
        <v>19.601659336265495</v>
      </c>
      <c r="D47" s="29"/>
      <c r="E47" s="29"/>
      <c r="G47" s="1">
        <f t="shared" si="2"/>
        <v>1881.7592962814874</v>
      </c>
      <c r="H47" s="1">
        <f t="shared" si="3"/>
        <v>9216</v>
      </c>
      <c r="I47" s="1">
        <f t="shared" si="4"/>
        <v>12.833333333333329</v>
      </c>
      <c r="J47" s="1">
        <f t="shared" si="5"/>
        <v>164.69444444444431</v>
      </c>
      <c r="K47" s="1">
        <f t="shared" si="6"/>
        <v>21.675534826390134</v>
      </c>
      <c r="L47" s="1">
        <f t="shared" si="7"/>
        <v>4.3009595485397112</v>
      </c>
      <c r="M47" s="242"/>
      <c r="N47" s="242"/>
      <c r="O47" s="29"/>
      <c r="Q47" s="492"/>
      <c r="R47" s="492"/>
      <c r="S47" s="490"/>
      <c r="T47" s="481"/>
      <c r="U47" s="481"/>
    </row>
    <row r="48" spans="1:52">
      <c r="A48" s="20">
        <f t="shared" si="8"/>
        <v>27</v>
      </c>
      <c r="B48" s="158">
        <f>IF('Inputs &amp; Summary'!D31="","",'Inputs &amp; Summary'!D31)</f>
        <v>96</v>
      </c>
      <c r="C48" s="158">
        <f>IF('Inputs &amp; Summary'!E31="","",'Inputs &amp; Summary'!E31)</f>
        <v>22.593481303739253</v>
      </c>
      <c r="D48" s="29"/>
      <c r="E48" s="29"/>
      <c r="G48" s="1">
        <f t="shared" si="2"/>
        <v>2168.9742051589683</v>
      </c>
      <c r="H48" s="1">
        <f t="shared" si="3"/>
        <v>9216</v>
      </c>
      <c r="I48" s="1">
        <f t="shared" si="4"/>
        <v>12.833333333333329</v>
      </c>
      <c r="J48" s="1">
        <f t="shared" si="5"/>
        <v>164.69444444444431</v>
      </c>
      <c r="K48" s="1">
        <f t="shared" si="6"/>
        <v>21.675534826390134</v>
      </c>
      <c r="L48" s="1">
        <f t="shared" si="7"/>
        <v>0.84262573527765672</v>
      </c>
      <c r="M48" s="242"/>
      <c r="N48" s="242"/>
      <c r="O48" s="29"/>
      <c r="Q48" s="492"/>
      <c r="R48" s="492"/>
      <c r="S48" s="490"/>
      <c r="T48" s="481"/>
      <c r="U48" s="481"/>
    </row>
    <row r="49" spans="1:21">
      <c r="A49" s="20">
        <f t="shared" si="8"/>
        <v>28</v>
      </c>
      <c r="B49" s="158">
        <f>IF('Inputs &amp; Summary'!D32="","",'Inputs &amp; Summary'!D32)</f>
        <v>96</v>
      </c>
      <c r="C49" s="158">
        <f>IF('Inputs &amp; Summary'!E32="","",'Inputs &amp; Summary'!E32)</f>
        <v>23.91265240855487</v>
      </c>
      <c r="D49" s="29"/>
      <c r="E49" s="29"/>
      <c r="G49" s="1">
        <f t="shared" si="2"/>
        <v>2295.6146312212677</v>
      </c>
      <c r="H49" s="1">
        <f t="shared" si="3"/>
        <v>9216</v>
      </c>
      <c r="I49" s="1">
        <f t="shared" si="4"/>
        <v>12.833333333333329</v>
      </c>
      <c r="J49" s="1">
        <f t="shared" si="5"/>
        <v>164.69444444444431</v>
      </c>
      <c r="K49" s="1">
        <f t="shared" si="6"/>
        <v>21.675534826390134</v>
      </c>
      <c r="L49" s="1">
        <f t="shared" si="7"/>
        <v>5.0046950764305924</v>
      </c>
      <c r="M49" s="242"/>
      <c r="N49" s="242"/>
      <c r="O49" s="29"/>
      <c r="Q49" s="492"/>
      <c r="R49" s="492"/>
      <c r="S49" s="490"/>
      <c r="T49" s="481"/>
      <c r="U49" s="481"/>
    </row>
    <row r="50" spans="1:21">
      <c r="A50" s="20">
        <f t="shared" si="8"/>
        <v>29</v>
      </c>
      <c r="B50" s="158">
        <f>IF('Inputs &amp; Summary'!D33="","",'Inputs &amp; Summary'!D33)</f>
        <v>113</v>
      </c>
      <c r="C50" s="158">
        <f>IF('Inputs &amp; Summary'!E33="","",'Inputs &amp; Summary'!E33)</f>
        <v>22.131763527054108</v>
      </c>
      <c r="D50" s="29"/>
      <c r="E50" s="29"/>
      <c r="G50" s="1">
        <f t="shared" si="2"/>
        <v>2500.8892785571143</v>
      </c>
      <c r="H50" s="1">
        <f t="shared" si="3"/>
        <v>12769</v>
      </c>
      <c r="I50" s="1">
        <f t="shared" si="4"/>
        <v>29.833333333333329</v>
      </c>
      <c r="J50" s="1">
        <f t="shared" si="5"/>
        <v>890.02777777777749</v>
      </c>
      <c r="K50" s="1">
        <f t="shared" si="6"/>
        <v>22.071184610849457</v>
      </c>
      <c r="L50" s="1">
        <f t="shared" si="7"/>
        <v>3.6698050885301614E-3</v>
      </c>
      <c r="M50" s="242"/>
      <c r="N50" s="242"/>
      <c r="O50" s="29"/>
      <c r="Q50" s="492"/>
      <c r="R50" s="492"/>
      <c r="S50" s="490"/>
      <c r="T50" s="481"/>
      <c r="U50" s="481"/>
    </row>
    <row r="51" spans="1:21">
      <c r="A51" s="20">
        <f t="shared" si="8"/>
        <v>30</v>
      </c>
      <c r="B51" s="158">
        <f>IF('Inputs &amp; Summary'!D34="","",'Inputs &amp; Summary'!D34)</f>
        <v>113</v>
      </c>
      <c r="C51" s="158">
        <f>IF('Inputs &amp; Summary'!E34="","",'Inputs &amp; Summary'!E34)</f>
        <v>20.47</v>
      </c>
      <c r="D51" s="29"/>
      <c r="E51" s="29"/>
      <c r="G51" s="1">
        <f t="shared" si="2"/>
        <v>2313.1099999999997</v>
      </c>
      <c r="H51" s="1">
        <f t="shared" si="3"/>
        <v>12769</v>
      </c>
      <c r="I51" s="1">
        <f t="shared" si="4"/>
        <v>29.833333333333329</v>
      </c>
      <c r="J51" s="1">
        <f t="shared" si="5"/>
        <v>890.02777777777749</v>
      </c>
      <c r="K51" s="1">
        <f t="shared" si="6"/>
        <v>22.071184610849457</v>
      </c>
      <c r="L51" s="1">
        <f t="shared" si="7"/>
        <v>2.5637921580211303</v>
      </c>
      <c r="M51" s="242"/>
      <c r="N51" s="242"/>
      <c r="O51" s="29"/>
      <c r="Q51" s="492"/>
      <c r="R51" s="492"/>
      <c r="S51" s="490"/>
      <c r="T51" s="481"/>
      <c r="U51" s="481"/>
    </row>
    <row r="52" spans="1:21">
      <c r="A52" s="20">
        <f t="shared" si="8"/>
        <v>31</v>
      </c>
      <c r="B52" s="158">
        <f>IF('Inputs &amp; Summary'!D35="","",'Inputs &amp; Summary'!D35)</f>
        <v>113</v>
      </c>
      <c r="C52" s="158">
        <f>IF('Inputs &amp; Summary'!E35="","",'Inputs &amp; Summary'!E35)</f>
        <v>21.854403834631512</v>
      </c>
      <c r="D52" s="29"/>
      <c r="E52" s="29"/>
      <c r="G52" s="1">
        <f t="shared" si="2"/>
        <v>2469.5476333133611</v>
      </c>
      <c r="H52" s="1">
        <f t="shared" si="3"/>
        <v>12769</v>
      </c>
      <c r="I52" s="1">
        <f t="shared" si="4"/>
        <v>29.833333333333329</v>
      </c>
      <c r="J52" s="1">
        <f t="shared" si="5"/>
        <v>890.02777777777749</v>
      </c>
      <c r="K52" s="1">
        <f t="shared" si="6"/>
        <v>22.071184610849457</v>
      </c>
      <c r="L52" s="1">
        <f t="shared" si="7"/>
        <v>4.6993904937654749E-2</v>
      </c>
      <c r="M52" s="242"/>
      <c r="N52" s="242"/>
      <c r="O52" s="29"/>
      <c r="Q52" s="492"/>
      <c r="R52" s="492"/>
      <c r="S52" s="490"/>
      <c r="T52" s="481"/>
      <c r="U52" s="481"/>
    </row>
    <row r="53" spans="1:21">
      <c r="A53" s="20">
        <f t="shared" si="8"/>
        <v>32</v>
      </c>
      <c r="B53" s="158">
        <f>IF('Inputs &amp; Summary'!D36="","",'Inputs &amp; Summary'!D36)</f>
        <v>113</v>
      </c>
      <c r="C53" s="158">
        <f>IF('Inputs &amp; Summary'!E36="","",'Inputs &amp; Summary'!E36)</f>
        <v>23.330337527461552</v>
      </c>
      <c r="D53" s="29"/>
      <c r="E53" s="29"/>
      <c r="G53" s="1">
        <f t="shared" si="2"/>
        <v>2636.3281406031556</v>
      </c>
      <c r="H53" s="1">
        <f t="shared" si="3"/>
        <v>12769</v>
      </c>
      <c r="I53" s="1">
        <f t="shared" si="4"/>
        <v>29.833333333333329</v>
      </c>
      <c r="J53" s="1">
        <f t="shared" si="5"/>
        <v>890.02777777777749</v>
      </c>
      <c r="K53" s="1">
        <f t="shared" si="6"/>
        <v>22.071184610849457</v>
      </c>
      <c r="L53" s="1">
        <f t="shared" si="7"/>
        <v>1.5854660674127452</v>
      </c>
      <c r="M53" s="242"/>
      <c r="N53" s="242"/>
      <c r="O53" s="29"/>
      <c r="Q53" s="492"/>
      <c r="R53" s="492"/>
      <c r="S53" s="490"/>
      <c r="T53" s="481"/>
      <c r="U53" s="481"/>
    </row>
    <row r="54" spans="1:21">
      <c r="A54" s="20">
        <f t="shared" si="8"/>
        <v>33</v>
      </c>
      <c r="B54" s="158">
        <f>IF('Inputs &amp; Summary'!D37="","",'Inputs &amp; Summary'!D37)</f>
        <v>113</v>
      </c>
      <c r="C54" s="158">
        <f>IF('Inputs &amp; Summary'!E37="","",'Inputs &amp; Summary'!E37)</f>
        <v>21.314577492991589</v>
      </c>
      <c r="D54" s="29"/>
      <c r="E54" s="29"/>
      <c r="G54" s="1">
        <f t="shared" ref="G54:G71" si="9">IF(C54="","",C54*B54)</f>
        <v>2408.5472567080496</v>
      </c>
      <c r="H54" s="1">
        <f t="shared" ref="H54:H71" si="10">IF(B54="","",B54^2)</f>
        <v>12769</v>
      </c>
      <c r="I54" s="1">
        <f t="shared" ref="I54:I71" si="11">IF(B54="","",B54-$B$76)</f>
        <v>29.833333333333329</v>
      </c>
      <c r="J54" s="1">
        <f t="shared" ref="J54:J71" si="12">IF(B54="","",I54*I54)</f>
        <v>890.02777777777749</v>
      </c>
      <c r="K54" s="1">
        <f t="shared" ref="K54:K71" si="13">IF(B54="","",$F$4+B54*$F$3)</f>
        <v>22.071184610849457</v>
      </c>
      <c r="L54" s="1">
        <f t="shared" ref="L54:L71" si="14">IF(B54="","",(C54-K54)^2)</f>
        <v>0.57245433079318997</v>
      </c>
      <c r="M54" s="242"/>
      <c r="N54" s="242"/>
      <c r="O54" s="29"/>
      <c r="Q54" s="492"/>
      <c r="R54" s="492"/>
      <c r="S54" s="490"/>
      <c r="T54" s="481"/>
      <c r="U54" s="481"/>
    </row>
    <row r="55" spans="1:21">
      <c r="A55" s="20">
        <f t="shared" si="8"/>
        <v>34</v>
      </c>
      <c r="B55" s="158">
        <f>IF('Inputs &amp; Summary'!D38="","",'Inputs &amp; Summary'!D38)</f>
        <v>113</v>
      </c>
      <c r="C55" s="158">
        <f>IF('Inputs &amp; Summary'!E38="","",'Inputs &amp; Summary'!E38)</f>
        <v>22.331</v>
      </c>
      <c r="D55" s="29"/>
      <c r="E55" s="29"/>
      <c r="G55" s="1">
        <f t="shared" si="9"/>
        <v>2523.4029999999998</v>
      </c>
      <c r="H55" s="1">
        <f t="shared" si="10"/>
        <v>12769</v>
      </c>
      <c r="I55" s="1">
        <f t="shared" si="11"/>
        <v>29.833333333333329</v>
      </c>
      <c r="J55" s="1">
        <f t="shared" si="12"/>
        <v>890.02777777777749</v>
      </c>
      <c r="K55" s="1">
        <f t="shared" si="13"/>
        <v>22.071184610849457</v>
      </c>
      <c r="L55" s="1">
        <f t="shared" si="14"/>
        <v>6.7504036439447884E-2</v>
      </c>
      <c r="M55" s="242"/>
      <c r="N55" s="242"/>
      <c r="O55" s="29"/>
      <c r="Q55" s="492"/>
      <c r="R55" s="492"/>
      <c r="S55" s="490"/>
      <c r="T55" s="481"/>
      <c r="U55" s="481"/>
    </row>
    <row r="56" spans="1:21">
      <c r="A56" s="20">
        <f t="shared" si="8"/>
        <v>35</v>
      </c>
      <c r="B56" s="158">
        <f>IF('Inputs &amp; Summary'!D39="","",'Inputs &amp; Summary'!D39)</f>
        <v>113</v>
      </c>
      <c r="C56" s="158">
        <f>IF('Inputs &amp; Summary'!E39="","",'Inputs &amp; Summary'!E39)</f>
        <v>20.89</v>
      </c>
      <c r="D56" s="29"/>
      <c r="E56" s="29"/>
      <c r="G56" s="1">
        <f t="shared" si="9"/>
        <v>2360.5700000000002</v>
      </c>
      <c r="H56" s="1">
        <f t="shared" si="10"/>
        <v>12769</v>
      </c>
      <c r="I56" s="1">
        <f t="shared" si="11"/>
        <v>29.833333333333329</v>
      </c>
      <c r="J56" s="1">
        <f t="shared" si="12"/>
        <v>890.02777777777749</v>
      </c>
      <c r="K56" s="1">
        <f t="shared" si="13"/>
        <v>22.071184610849457</v>
      </c>
      <c r="L56" s="1">
        <f t="shared" si="14"/>
        <v>1.3951970849075817</v>
      </c>
      <c r="M56" s="242"/>
      <c r="N56" s="242"/>
      <c r="O56" s="29"/>
      <c r="Q56" s="492"/>
      <c r="R56" s="492"/>
      <c r="S56" s="490"/>
      <c r="T56" s="481"/>
      <c r="U56" s="481"/>
    </row>
    <row r="57" spans="1:21">
      <c r="A57" s="20">
        <f t="shared" si="8"/>
        <v>36</v>
      </c>
      <c r="B57" s="158">
        <f>IF('Inputs &amp; Summary'!D40="","",'Inputs &amp; Summary'!D40)</f>
        <v>31</v>
      </c>
      <c r="C57" s="158">
        <f>IF('Inputs &amp; Summary'!E40="","",'Inputs &amp; Summary'!E40)</f>
        <v>17.716240511386335</v>
      </c>
      <c r="D57" s="29"/>
      <c r="E57" s="29"/>
      <c r="G57" s="1">
        <f t="shared" si="9"/>
        <v>549.20345585297639</v>
      </c>
      <c r="H57" s="1">
        <f t="shared" si="10"/>
        <v>961</v>
      </c>
      <c r="I57" s="1">
        <f t="shared" si="11"/>
        <v>-52.166666666666671</v>
      </c>
      <c r="J57" s="1">
        <f t="shared" si="12"/>
        <v>2721.3611111111118</v>
      </c>
      <c r="K57" s="1">
        <f t="shared" si="13"/>
        <v>20.162756238751534</v>
      </c>
      <c r="L57" s="1">
        <f t="shared" si="14"/>
        <v>5.9854392042452682</v>
      </c>
      <c r="M57" s="242"/>
      <c r="N57" s="242"/>
      <c r="O57" s="29"/>
      <c r="Q57" s="492"/>
      <c r="R57" s="492"/>
      <c r="S57" s="490"/>
      <c r="T57" s="481"/>
      <c r="U57" s="481"/>
    </row>
    <row r="58" spans="1:21">
      <c r="A58" s="20">
        <f t="shared" si="8"/>
        <v>37</v>
      </c>
      <c r="B58" s="158">
        <f>IF('Inputs &amp; Summary'!D41="","",'Inputs &amp; Summary'!D41)</f>
        <v>31</v>
      </c>
      <c r="C58" s="158">
        <f>IF('Inputs &amp; Summary'!E41="","",'Inputs &amp; Summary'!E41)</f>
        <v>19.903846153846153</v>
      </c>
      <c r="D58" s="29"/>
      <c r="E58" s="29"/>
      <c r="G58" s="1">
        <f t="shared" si="9"/>
        <v>617.01923076923072</v>
      </c>
      <c r="H58" s="1">
        <f t="shared" si="10"/>
        <v>961</v>
      </c>
      <c r="I58" s="1">
        <f t="shared" si="11"/>
        <v>-52.166666666666671</v>
      </c>
      <c r="J58" s="1">
        <f t="shared" si="12"/>
        <v>2721.3611111111118</v>
      </c>
      <c r="K58" s="1">
        <f t="shared" si="13"/>
        <v>20.162756238751534</v>
      </c>
      <c r="L58" s="1">
        <f t="shared" si="14"/>
        <v>6.7034432065711441E-2</v>
      </c>
      <c r="M58" s="242"/>
      <c r="N58" s="242"/>
      <c r="O58" s="29"/>
      <c r="Q58" s="492"/>
      <c r="R58" s="492"/>
      <c r="S58" s="490"/>
      <c r="T58" s="481"/>
      <c r="U58" s="481"/>
    </row>
    <row r="59" spans="1:21">
      <c r="A59" s="20">
        <f t="shared" si="8"/>
        <v>38</v>
      </c>
      <c r="B59" s="158">
        <f>IF('Inputs &amp; Summary'!D42="","",'Inputs &amp; Summary'!D42)</f>
        <v>31</v>
      </c>
      <c r="C59" s="158">
        <f>IF('Inputs &amp; Summary'!E42="","",'Inputs &amp; Summary'!E42)</f>
        <v>20.07</v>
      </c>
      <c r="D59" s="29"/>
      <c r="E59" s="29"/>
      <c r="G59" s="1">
        <f t="shared" si="9"/>
        <v>622.16999999999996</v>
      </c>
      <c r="H59" s="1">
        <f t="shared" si="10"/>
        <v>961</v>
      </c>
      <c r="I59" s="1">
        <f t="shared" si="11"/>
        <v>-52.166666666666671</v>
      </c>
      <c r="J59" s="1">
        <f t="shared" si="12"/>
        <v>2721.3611111111118</v>
      </c>
      <c r="K59" s="1">
        <f t="shared" si="13"/>
        <v>20.162756238751534</v>
      </c>
      <c r="L59" s="1">
        <f t="shared" si="14"/>
        <v>8.6037198273315255E-3</v>
      </c>
      <c r="M59" s="242"/>
      <c r="N59" s="242"/>
      <c r="O59" s="29"/>
      <c r="Q59" s="492"/>
      <c r="R59" s="492"/>
      <c r="S59" s="490"/>
      <c r="T59" s="481"/>
      <c r="U59" s="481"/>
    </row>
    <row r="60" spans="1:21">
      <c r="A60" s="20">
        <f t="shared" si="8"/>
        <v>39</v>
      </c>
      <c r="B60" s="158">
        <f>IF('Inputs &amp; Summary'!D43="","",'Inputs &amp; Summary'!D43)</f>
        <v>31</v>
      </c>
      <c r="C60" s="158">
        <f>IF('Inputs &amp; Summary'!E43="","",'Inputs &amp; Summary'!E43)</f>
        <v>18.694955964771818</v>
      </c>
      <c r="D60" s="29"/>
      <c r="E60" s="29"/>
      <c r="G60" s="1">
        <f t="shared" si="9"/>
        <v>579.54363490792639</v>
      </c>
      <c r="H60" s="1">
        <f t="shared" si="10"/>
        <v>961</v>
      </c>
      <c r="I60" s="1">
        <f t="shared" si="11"/>
        <v>-52.166666666666671</v>
      </c>
      <c r="J60" s="1">
        <f t="shared" si="12"/>
        <v>2721.3611111111118</v>
      </c>
      <c r="K60" s="1">
        <f t="shared" si="13"/>
        <v>20.162756238751534</v>
      </c>
      <c r="L60" s="1">
        <f t="shared" si="14"/>
        <v>2.1544376442949287</v>
      </c>
      <c r="M60" s="242"/>
      <c r="N60" s="242"/>
      <c r="O60" s="29"/>
      <c r="Q60" s="492"/>
      <c r="R60" s="492"/>
      <c r="S60" s="490"/>
      <c r="T60" s="481"/>
      <c r="U60" s="481"/>
    </row>
    <row r="61" spans="1:21">
      <c r="A61" s="20">
        <f t="shared" si="8"/>
        <v>40</v>
      </c>
      <c r="B61" s="158">
        <f>IF('Inputs &amp; Summary'!D44="","",'Inputs &amp; Summary'!D44)</f>
        <v>31</v>
      </c>
      <c r="C61" s="158">
        <f>IF('Inputs &amp; Summary'!E44="","",'Inputs &amp; Summary'!E44)</f>
        <v>21.528334000800957</v>
      </c>
      <c r="D61" s="29"/>
      <c r="E61" s="29"/>
      <c r="G61" s="1">
        <f t="shared" si="9"/>
        <v>667.3783540248296</v>
      </c>
      <c r="H61" s="1">
        <f t="shared" si="10"/>
        <v>961</v>
      </c>
      <c r="I61" s="1">
        <f t="shared" si="11"/>
        <v>-52.166666666666671</v>
      </c>
      <c r="J61" s="1">
        <f t="shared" si="12"/>
        <v>2721.3611111111118</v>
      </c>
      <c r="K61" s="1">
        <f t="shared" si="13"/>
        <v>20.162756238751534</v>
      </c>
      <c r="L61" s="1">
        <f t="shared" si="14"/>
        <v>1.8648026242039097</v>
      </c>
      <c r="M61" s="242"/>
      <c r="N61" s="242"/>
      <c r="O61" s="29"/>
      <c r="Q61" s="492"/>
      <c r="R61" s="492"/>
      <c r="S61" s="490"/>
      <c r="T61" s="481"/>
      <c r="U61" s="481"/>
    </row>
    <row r="62" spans="1:21">
      <c r="A62" s="20">
        <f t="shared" si="8"/>
        <v>41</v>
      </c>
      <c r="B62" s="158">
        <f>IF('Inputs &amp; Summary'!D45="","",'Inputs &amp; Summary'!D45)</f>
        <v>31</v>
      </c>
      <c r="C62" s="158">
        <f>IF('Inputs &amp; Summary'!E45="","",'Inputs &amp; Summary'!E45)</f>
        <v>18.798240351929614</v>
      </c>
      <c r="D62" s="29"/>
      <c r="E62" s="29"/>
      <c r="G62" s="1">
        <f t="shared" si="9"/>
        <v>582.74545090981803</v>
      </c>
      <c r="H62" s="1">
        <f t="shared" si="10"/>
        <v>961</v>
      </c>
      <c r="I62" s="1">
        <f t="shared" si="11"/>
        <v>-52.166666666666671</v>
      </c>
      <c r="J62" s="1">
        <f t="shared" si="12"/>
        <v>2721.3611111111118</v>
      </c>
      <c r="K62" s="1">
        <f t="shared" si="13"/>
        <v>20.162756238751534</v>
      </c>
      <c r="L62" s="1">
        <f t="shared" si="14"/>
        <v>1.8619036053894102</v>
      </c>
      <c r="M62" s="242"/>
      <c r="N62" s="242"/>
      <c r="O62" s="29"/>
      <c r="Q62" s="492"/>
      <c r="R62" s="492"/>
      <c r="S62" s="490"/>
      <c r="T62" s="481"/>
      <c r="U62" s="481"/>
    </row>
    <row r="63" spans="1:21">
      <c r="A63" s="20">
        <f t="shared" si="8"/>
        <v>42</v>
      </c>
      <c r="B63" s="158">
        <f>IF('Inputs &amp; Summary'!D46="","",'Inputs &amp; Summary'!D46)</f>
        <v>31</v>
      </c>
      <c r="C63" s="158">
        <f>IF('Inputs &amp; Summary'!E46="","",'Inputs &amp; Summary'!E46)</f>
        <v>19.835868694955966</v>
      </c>
      <c r="D63" s="29"/>
      <c r="E63" s="29"/>
      <c r="G63" s="1">
        <f t="shared" si="9"/>
        <v>614.91192954363498</v>
      </c>
      <c r="H63" s="1">
        <f t="shared" si="10"/>
        <v>961</v>
      </c>
      <c r="I63" s="1">
        <f t="shared" si="11"/>
        <v>-52.166666666666671</v>
      </c>
      <c r="J63" s="1">
        <f t="shared" si="12"/>
        <v>2721.3611111111118</v>
      </c>
      <c r="K63" s="1">
        <f t="shared" si="13"/>
        <v>20.162756238751534</v>
      </c>
      <c r="L63" s="1">
        <f t="shared" si="14"/>
        <v>0.10685546628869928</v>
      </c>
      <c r="M63" s="242"/>
      <c r="N63" s="242"/>
      <c r="O63" s="29"/>
      <c r="Q63" s="492"/>
      <c r="R63" s="492"/>
      <c r="S63" s="490"/>
      <c r="T63" s="481"/>
      <c r="U63" s="481"/>
    </row>
    <row r="64" spans="1:21">
      <c r="A64" s="20">
        <f t="shared" si="8"/>
        <v>43</v>
      </c>
      <c r="B64" s="158" t="str">
        <f>IF('Inputs &amp; Summary'!D47="","",'Inputs &amp; Summary'!D47)</f>
        <v/>
      </c>
      <c r="C64" s="158" t="str">
        <f>IF('Inputs &amp; Summary'!E47="","",'Inputs &amp; Summary'!E47)</f>
        <v/>
      </c>
      <c r="D64" s="29"/>
      <c r="E64" s="29"/>
      <c r="G64" s="1" t="str">
        <f t="shared" si="9"/>
        <v/>
      </c>
      <c r="H64" s="1" t="str">
        <f t="shared" si="10"/>
        <v/>
      </c>
      <c r="I64" s="1" t="str">
        <f t="shared" si="11"/>
        <v/>
      </c>
      <c r="J64" s="1" t="str">
        <f t="shared" si="12"/>
        <v/>
      </c>
      <c r="K64" s="1" t="str">
        <f t="shared" si="13"/>
        <v/>
      </c>
      <c r="L64" s="1" t="str">
        <f t="shared" si="14"/>
        <v/>
      </c>
      <c r="M64" s="242"/>
      <c r="N64" s="242"/>
      <c r="O64" s="29"/>
      <c r="Q64" s="492"/>
      <c r="R64" s="492"/>
      <c r="S64" s="490"/>
      <c r="T64" s="481"/>
      <c r="U64" s="481"/>
    </row>
    <row r="65" spans="1:52">
      <c r="A65" s="20">
        <f t="shared" si="8"/>
        <v>44</v>
      </c>
      <c r="B65" s="158" t="str">
        <f>IF('Inputs &amp; Summary'!D48="","",'Inputs &amp; Summary'!D48)</f>
        <v/>
      </c>
      <c r="C65" s="158" t="str">
        <f>IF('Inputs &amp; Summary'!E48="","",'Inputs &amp; Summary'!E48)</f>
        <v/>
      </c>
      <c r="D65" s="29"/>
      <c r="E65" s="29"/>
      <c r="G65" s="1" t="str">
        <f t="shared" si="9"/>
        <v/>
      </c>
      <c r="H65" s="1" t="str">
        <f t="shared" si="10"/>
        <v/>
      </c>
      <c r="I65" s="1" t="str">
        <f t="shared" si="11"/>
        <v/>
      </c>
      <c r="J65" s="1" t="str">
        <f t="shared" si="12"/>
        <v/>
      </c>
      <c r="K65" s="1" t="str">
        <f t="shared" si="13"/>
        <v/>
      </c>
      <c r="L65" s="1" t="str">
        <f t="shared" si="14"/>
        <v/>
      </c>
      <c r="M65" s="242"/>
      <c r="N65" s="242"/>
      <c r="O65" s="29"/>
      <c r="Q65" s="492"/>
      <c r="R65" s="492"/>
      <c r="S65" s="490"/>
      <c r="T65" s="481"/>
      <c r="U65" s="481"/>
    </row>
    <row r="66" spans="1:52">
      <c r="A66" s="20">
        <f t="shared" si="8"/>
        <v>45</v>
      </c>
      <c r="B66" s="158" t="str">
        <f>IF('Inputs &amp; Summary'!D49="","",'Inputs &amp; Summary'!D49)</f>
        <v/>
      </c>
      <c r="C66" s="158" t="str">
        <f>IF('Inputs &amp; Summary'!E49="","",'Inputs &amp; Summary'!E49)</f>
        <v/>
      </c>
      <c r="D66" s="29"/>
      <c r="E66" s="29"/>
      <c r="G66" s="1" t="str">
        <f t="shared" si="9"/>
        <v/>
      </c>
      <c r="H66" s="1" t="str">
        <f t="shared" si="10"/>
        <v/>
      </c>
      <c r="I66" s="1" t="str">
        <f t="shared" si="11"/>
        <v/>
      </c>
      <c r="J66" s="1" t="str">
        <f t="shared" si="12"/>
        <v/>
      </c>
      <c r="K66" s="1" t="str">
        <f t="shared" si="13"/>
        <v/>
      </c>
      <c r="L66" s="1" t="str">
        <f t="shared" si="14"/>
        <v/>
      </c>
      <c r="M66" s="242"/>
      <c r="N66" s="242"/>
      <c r="O66" s="29"/>
      <c r="Q66" s="492"/>
      <c r="R66" s="492"/>
      <c r="S66" s="490"/>
      <c r="T66" s="481"/>
      <c r="U66" s="481"/>
    </row>
    <row r="67" spans="1:52">
      <c r="A67" s="20">
        <f t="shared" si="8"/>
        <v>46</v>
      </c>
      <c r="B67" s="158" t="str">
        <f>IF('Inputs &amp; Summary'!D50="","",'Inputs &amp; Summary'!D50)</f>
        <v/>
      </c>
      <c r="C67" s="158" t="str">
        <f>IF('Inputs &amp; Summary'!E50="","",'Inputs &amp; Summary'!E50)</f>
        <v/>
      </c>
      <c r="D67" s="29"/>
      <c r="E67" s="29"/>
      <c r="G67" s="1" t="str">
        <f t="shared" si="9"/>
        <v/>
      </c>
      <c r="H67" s="1" t="str">
        <f t="shared" si="10"/>
        <v/>
      </c>
      <c r="I67" s="1" t="str">
        <f t="shared" si="11"/>
        <v/>
      </c>
      <c r="J67" s="1" t="str">
        <f t="shared" si="12"/>
        <v/>
      </c>
      <c r="K67" s="1" t="str">
        <f t="shared" si="13"/>
        <v/>
      </c>
      <c r="L67" s="1" t="str">
        <f t="shared" si="14"/>
        <v/>
      </c>
      <c r="M67" s="242"/>
      <c r="N67" s="242"/>
      <c r="O67" s="29"/>
      <c r="Q67" s="492"/>
      <c r="R67" s="492"/>
      <c r="S67" s="490"/>
      <c r="T67" s="481"/>
      <c r="U67" s="481"/>
    </row>
    <row r="68" spans="1:52">
      <c r="A68" s="20">
        <f t="shared" si="8"/>
        <v>47</v>
      </c>
      <c r="B68" s="158" t="str">
        <f>IF('Inputs &amp; Summary'!D51="","",'Inputs &amp; Summary'!D51)</f>
        <v/>
      </c>
      <c r="C68" s="158" t="str">
        <f>IF('Inputs &amp; Summary'!E51="","",'Inputs &amp; Summary'!E51)</f>
        <v/>
      </c>
      <c r="D68" s="29"/>
      <c r="E68" s="29"/>
      <c r="G68" s="1" t="str">
        <f t="shared" si="9"/>
        <v/>
      </c>
      <c r="H68" s="1" t="str">
        <f t="shared" si="10"/>
        <v/>
      </c>
      <c r="I68" s="1" t="str">
        <f t="shared" si="11"/>
        <v/>
      </c>
      <c r="J68" s="1" t="str">
        <f t="shared" si="12"/>
        <v/>
      </c>
      <c r="K68" s="1" t="str">
        <f t="shared" si="13"/>
        <v/>
      </c>
      <c r="L68" s="1" t="str">
        <f t="shared" si="14"/>
        <v/>
      </c>
      <c r="M68" s="242"/>
      <c r="N68" s="242"/>
      <c r="O68" s="29"/>
      <c r="Q68" s="492"/>
      <c r="R68" s="492"/>
      <c r="S68" s="490"/>
      <c r="T68" s="481"/>
      <c r="U68" s="481"/>
    </row>
    <row r="69" spans="1:52">
      <c r="A69" s="20">
        <f t="shared" si="8"/>
        <v>48</v>
      </c>
      <c r="B69" s="158" t="str">
        <f>IF('Inputs &amp; Summary'!D52="","",'Inputs &amp; Summary'!D52)</f>
        <v/>
      </c>
      <c r="C69" s="158" t="str">
        <f>IF('Inputs &amp; Summary'!E52="","",'Inputs &amp; Summary'!E52)</f>
        <v/>
      </c>
      <c r="D69" s="29"/>
      <c r="E69" s="29"/>
      <c r="G69" s="1" t="str">
        <f t="shared" si="9"/>
        <v/>
      </c>
      <c r="H69" s="1" t="str">
        <f t="shared" si="10"/>
        <v/>
      </c>
      <c r="I69" s="1" t="str">
        <f t="shared" si="11"/>
        <v/>
      </c>
      <c r="J69" s="1" t="str">
        <f t="shared" si="12"/>
        <v/>
      </c>
      <c r="K69" s="1" t="str">
        <f t="shared" si="13"/>
        <v/>
      </c>
      <c r="L69" s="1" t="str">
        <f t="shared" si="14"/>
        <v/>
      </c>
      <c r="M69" s="242"/>
      <c r="N69" s="242"/>
      <c r="O69" s="29"/>
      <c r="Q69" s="492"/>
      <c r="R69" s="492"/>
      <c r="S69" s="490"/>
      <c r="T69" s="481"/>
      <c r="U69" s="481"/>
    </row>
    <row r="70" spans="1:52">
      <c r="A70" s="20">
        <f t="shared" si="8"/>
        <v>49</v>
      </c>
      <c r="B70" s="59"/>
      <c r="C70" s="92"/>
      <c r="D70" s="29"/>
      <c r="E70" s="29"/>
      <c r="G70" s="1" t="str">
        <f t="shared" si="9"/>
        <v/>
      </c>
      <c r="H70" s="1" t="str">
        <f t="shared" si="10"/>
        <v/>
      </c>
      <c r="I70" s="1" t="str">
        <f t="shared" si="11"/>
        <v/>
      </c>
      <c r="J70" s="1" t="str">
        <f t="shared" si="12"/>
        <v/>
      </c>
      <c r="K70" s="1" t="str">
        <f t="shared" si="13"/>
        <v/>
      </c>
      <c r="L70" s="1" t="str">
        <f t="shared" si="14"/>
        <v/>
      </c>
      <c r="M70" s="242"/>
      <c r="N70" s="242"/>
      <c r="O70" s="29"/>
      <c r="Q70" s="492"/>
      <c r="R70" s="492"/>
      <c r="S70" s="490"/>
      <c r="T70" s="481"/>
      <c r="U70" s="481"/>
    </row>
    <row r="71" spans="1:52" s="23" customFormat="1">
      <c r="A71" s="20">
        <f t="shared" si="8"/>
        <v>50</v>
      </c>
      <c r="B71" s="59"/>
      <c r="C71" s="92"/>
      <c r="D71" s="29"/>
      <c r="E71" s="29"/>
      <c r="F71"/>
      <c r="G71" s="1" t="str">
        <f t="shared" si="9"/>
        <v/>
      </c>
      <c r="H71" s="1" t="str">
        <f t="shared" si="10"/>
        <v/>
      </c>
      <c r="I71" s="1" t="str">
        <f t="shared" si="11"/>
        <v/>
      </c>
      <c r="J71" s="1" t="str">
        <f t="shared" si="12"/>
        <v/>
      </c>
      <c r="K71" s="1" t="str">
        <f t="shared" si="13"/>
        <v/>
      </c>
      <c r="L71" s="1" t="str">
        <f t="shared" si="14"/>
        <v/>
      </c>
      <c r="M71" s="242"/>
      <c r="N71" s="242"/>
      <c r="O71" s="29"/>
      <c r="P71" s="478"/>
      <c r="Q71" s="492"/>
      <c r="R71" s="492"/>
      <c r="S71" s="490"/>
      <c r="T71" s="481"/>
      <c r="U71" s="481"/>
      <c r="V71" s="481"/>
      <c r="W71" s="481"/>
      <c r="X71" s="481"/>
      <c r="Y71" s="482"/>
      <c r="Z71" s="482"/>
      <c r="AA71" s="482"/>
      <c r="AB71" s="482"/>
      <c r="AC71" s="482"/>
      <c r="AD71" s="482"/>
      <c r="AE71" s="482"/>
      <c r="AF71" s="482"/>
      <c r="AG71" s="482"/>
      <c r="AH71" s="482"/>
      <c r="AI71" s="482"/>
      <c r="AJ71" s="482"/>
      <c r="AK71" s="482"/>
      <c r="AL71" s="482"/>
      <c r="AM71" s="482"/>
      <c r="AN71" s="482"/>
      <c r="AO71" s="482"/>
      <c r="AP71" s="482"/>
      <c r="AQ71" s="482"/>
      <c r="AR71" s="482"/>
      <c r="AS71" s="482"/>
      <c r="AT71" s="482"/>
      <c r="AU71" s="482"/>
      <c r="AV71" s="482"/>
      <c r="AW71" s="482"/>
      <c r="AX71" s="482"/>
      <c r="AY71" s="482"/>
      <c r="AZ71" s="482"/>
    </row>
    <row r="72" spans="1:52">
      <c r="A72" s="14"/>
      <c r="B72" s="15"/>
      <c r="C72" s="95"/>
      <c r="D72" s="14"/>
      <c r="E72" s="14"/>
      <c r="F72" s="16"/>
      <c r="G72" s="14"/>
      <c r="H72" s="14"/>
      <c r="I72" s="14"/>
      <c r="J72" s="14"/>
      <c r="K72" s="14"/>
      <c r="L72" s="14"/>
      <c r="M72" s="14"/>
      <c r="N72" s="14"/>
      <c r="O72" s="29"/>
      <c r="Q72" s="492"/>
      <c r="R72" s="492"/>
      <c r="S72" s="490"/>
      <c r="T72" s="481"/>
      <c r="U72" s="481"/>
    </row>
    <row r="73" spans="1:52">
      <c r="B73" s="1" t="s">
        <v>15</v>
      </c>
      <c r="C73" s="97" t="s">
        <v>15</v>
      </c>
      <c r="G73" s="1" t="s">
        <v>15</v>
      </c>
      <c r="H73" s="1" t="s">
        <v>15</v>
      </c>
      <c r="I73" s="1" t="s">
        <v>15</v>
      </c>
      <c r="J73" s="1" t="s">
        <v>15</v>
      </c>
      <c r="K73" s="1" t="s">
        <v>15</v>
      </c>
      <c r="L73" s="1" t="s">
        <v>15</v>
      </c>
      <c r="M73" s="242"/>
      <c r="N73" s="242"/>
      <c r="O73" s="29"/>
      <c r="Q73" s="492"/>
      <c r="R73" s="492"/>
      <c r="S73" s="490"/>
      <c r="T73" s="481"/>
      <c r="U73" s="481"/>
    </row>
    <row r="74" spans="1:52">
      <c r="B74" s="11">
        <f>SUM(B22:B71)</f>
        <v>3493</v>
      </c>
      <c r="C74" s="98">
        <f>SUM(C22:C71)</f>
        <v>897.82803718935168</v>
      </c>
      <c r="D74" s="11"/>
      <c r="E74" s="11"/>
      <c r="F74" s="12"/>
      <c r="G74" s="11">
        <f t="shared" ref="G74:L74" si="15">SUM(G22:G71)</f>
        <v>75907.651945285717</v>
      </c>
      <c r="H74" s="11">
        <f t="shared" si="15"/>
        <v>343707</v>
      </c>
      <c r="I74" s="11">
        <f t="shared" si="15"/>
        <v>-5.2580162446247414E-13</v>
      </c>
      <c r="J74" s="11">
        <f t="shared" si="15"/>
        <v>53205.833333333321</v>
      </c>
      <c r="K74" s="11">
        <f t="shared" si="15"/>
        <v>897.82803718935213</v>
      </c>
      <c r="L74" s="11">
        <f t="shared" si="15"/>
        <v>62.640778677358171</v>
      </c>
      <c r="M74" s="11"/>
      <c r="N74" s="11"/>
      <c r="O74" s="518"/>
    </row>
    <row r="75" spans="1:52">
      <c r="B75" s="11" t="s">
        <v>16</v>
      </c>
      <c r="C75" s="98" t="s">
        <v>16</v>
      </c>
      <c r="D75" s="11"/>
      <c r="E75" s="11"/>
      <c r="F75" s="11"/>
      <c r="G75" s="98" t="s">
        <v>16</v>
      </c>
      <c r="H75" s="98" t="s">
        <v>16</v>
      </c>
      <c r="I75" s="98" t="s">
        <v>16</v>
      </c>
      <c r="J75" s="98" t="s">
        <v>16</v>
      </c>
      <c r="K75" s="98" t="s">
        <v>16</v>
      </c>
      <c r="L75" s="98" t="s">
        <v>16</v>
      </c>
      <c r="M75" s="98"/>
      <c r="N75" s="98"/>
      <c r="O75" s="29"/>
    </row>
    <row r="76" spans="1:52">
      <c r="B76" s="11">
        <f>AVERAGE(B22:B71)</f>
        <v>83.166666666666671</v>
      </c>
      <c r="C76" s="98">
        <f>AVERAGE(C22:C71)</f>
        <v>21.376858028317898</v>
      </c>
      <c r="D76" s="11"/>
      <c r="E76" s="11"/>
      <c r="F76" s="11"/>
      <c r="G76" s="11">
        <f t="shared" ref="G76:L76" si="16">AVERAGE(G22:G71)</f>
        <v>1807.3250463163265</v>
      </c>
      <c r="H76" s="11">
        <f t="shared" si="16"/>
        <v>8183.5</v>
      </c>
      <c r="I76" s="11">
        <f t="shared" si="16"/>
        <v>-1.2519086296725574E-14</v>
      </c>
      <c r="J76" s="11">
        <f t="shared" si="16"/>
        <v>1266.8055555555552</v>
      </c>
      <c r="K76" s="11">
        <f t="shared" si="16"/>
        <v>21.376858028317908</v>
      </c>
      <c r="L76" s="11">
        <f t="shared" si="16"/>
        <v>1.4914471113656707</v>
      </c>
      <c r="M76" s="11"/>
      <c r="N76" s="11"/>
    </row>
    <row r="77" spans="1:52">
      <c r="G77" s="5"/>
    </row>
    <row r="81" spans="9:18">
      <c r="Q81" s="85"/>
      <c r="R81" s="85"/>
    </row>
    <row r="82" spans="9:18">
      <c r="K82" s="1"/>
      <c r="Q82" s="493"/>
      <c r="R82" s="493"/>
    </row>
    <row r="83" spans="9:18">
      <c r="I83" s="1"/>
      <c r="K83" s="1"/>
    </row>
    <row r="84" spans="9:18">
      <c r="I84" s="1"/>
      <c r="J84" s="1"/>
      <c r="K84" s="1"/>
    </row>
    <row r="85" spans="9:18">
      <c r="K85" s="1"/>
    </row>
    <row r="86" spans="9:18">
      <c r="K86" s="1"/>
    </row>
  </sheetData>
  <mergeCells count="23">
    <mergeCell ref="G20:G21"/>
    <mergeCell ref="H20:H21"/>
    <mergeCell ref="I20:I21"/>
    <mergeCell ref="J20:J21"/>
    <mergeCell ref="L20:L21"/>
    <mergeCell ref="B8:D8"/>
    <mergeCell ref="B18:C19"/>
    <mergeCell ref="D18:D19"/>
    <mergeCell ref="J19:K19"/>
    <mergeCell ref="B9:D9"/>
    <mergeCell ref="B10:D10"/>
    <mergeCell ref="B11:D11"/>
    <mergeCell ref="B12:D12"/>
    <mergeCell ref="B13:D13"/>
    <mergeCell ref="B14:D14"/>
    <mergeCell ref="G8:K10"/>
    <mergeCell ref="B15:D15"/>
    <mergeCell ref="B16:D16"/>
    <mergeCell ref="H3:K3"/>
    <mergeCell ref="F1:F2"/>
    <mergeCell ref="B3:D5"/>
    <mergeCell ref="B6:D6"/>
    <mergeCell ref="B7:D7"/>
  </mergeCells>
  <phoneticPr fontId="41" type="noConversion"/>
  <pageMargins left="0.75" right="0.75" top="1" bottom="1" header="0.5" footer="0.5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79461-3DDC-446B-A161-4DC54E0F875C}">
  <sheetPr codeName="Sheet4">
    <tabColor rgb="FF00B050"/>
  </sheetPr>
  <dimension ref="A1:Z86"/>
  <sheetViews>
    <sheetView zoomScale="110" zoomScaleNormal="110" workbookViewId="0">
      <selection activeCell="G6" sqref="G6"/>
    </sheetView>
  </sheetViews>
  <sheetFormatPr defaultColWidth="8.75" defaultRowHeight="23.25"/>
  <cols>
    <col min="1" max="1" width="4.4140625" style="1" customWidth="1"/>
    <col min="2" max="2" width="8.9140625" bestFit="1" customWidth="1"/>
    <col min="3" max="3" width="8.9140625" style="96" bestFit="1" customWidth="1"/>
    <col min="4" max="4" width="10.08203125" style="1" customWidth="1"/>
    <col min="5" max="5" width="11.6640625" style="108" customWidth="1"/>
    <col min="6" max="6" width="13.6640625" customWidth="1"/>
    <col min="7" max="7" width="11.75" style="1" bestFit="1" customWidth="1"/>
    <col min="8" max="8" width="12.9140625" style="1" customWidth="1"/>
    <col min="9" max="9" width="9.9140625" customWidth="1"/>
    <col min="10" max="10" width="10.08203125" customWidth="1"/>
    <col min="11" max="12" width="11.75" bestFit="1" customWidth="1"/>
    <col min="13" max="19" width="11.75" customWidth="1"/>
    <col min="20" max="20" width="11.9140625" style="103" bestFit="1" customWidth="1"/>
    <col min="21" max="21" width="9.25" bestFit="1" customWidth="1"/>
    <col min="22" max="22" width="9" bestFit="1" customWidth="1"/>
    <col min="23" max="23" width="12.9140625" style="35" bestFit="1" customWidth="1"/>
    <col min="24" max="24" width="8.58203125" style="19" bestFit="1" customWidth="1"/>
    <col min="25" max="25" width="8.4140625" style="19" bestFit="1" customWidth="1"/>
    <col min="26" max="257" width="8.9140625" style="18"/>
    <col min="258" max="258" width="7.58203125" style="18" customWidth="1"/>
    <col min="259" max="259" width="8.33203125" style="18" customWidth="1"/>
    <col min="260" max="260" width="8.9140625" style="18"/>
    <col min="261" max="262" width="8.33203125" style="18" customWidth="1"/>
    <col min="263" max="263" width="7.33203125" style="18" bestFit="1" customWidth="1"/>
    <col min="264" max="264" width="8.33203125" style="18" bestFit="1" customWidth="1"/>
    <col min="265" max="265" width="8.9140625" style="18"/>
    <col min="266" max="267" width="8.4140625" style="18" bestFit="1" customWidth="1"/>
    <col min="268" max="513" width="8.9140625" style="18"/>
    <col min="514" max="514" width="7.58203125" style="18" customWidth="1"/>
    <col min="515" max="515" width="8.33203125" style="18" customWidth="1"/>
    <col min="516" max="516" width="8.9140625" style="18"/>
    <col min="517" max="518" width="8.33203125" style="18" customWidth="1"/>
    <col min="519" max="519" width="7.33203125" style="18" bestFit="1" customWidth="1"/>
    <col min="520" max="520" width="8.33203125" style="18" bestFit="1" customWidth="1"/>
    <col min="521" max="521" width="8.9140625" style="18"/>
    <col min="522" max="523" width="8.4140625" style="18" bestFit="1" customWidth="1"/>
    <col min="524" max="769" width="8.9140625" style="18"/>
    <col min="770" max="770" width="7.58203125" style="18" customWidth="1"/>
    <col min="771" max="771" width="8.33203125" style="18" customWidth="1"/>
    <col min="772" max="772" width="8.9140625" style="18"/>
    <col min="773" max="774" width="8.33203125" style="18" customWidth="1"/>
    <col min="775" max="775" width="7.33203125" style="18" bestFit="1" customWidth="1"/>
    <col min="776" max="776" width="8.33203125" style="18" bestFit="1" customWidth="1"/>
    <col min="777" max="777" width="8.9140625" style="18"/>
    <col min="778" max="779" width="8.4140625" style="18" bestFit="1" customWidth="1"/>
    <col min="780" max="1025" width="8.9140625" style="18"/>
    <col min="1026" max="1026" width="7.58203125" style="18" customWidth="1"/>
    <col min="1027" max="1027" width="8.33203125" style="18" customWidth="1"/>
    <col min="1028" max="1028" width="8.9140625" style="18"/>
    <col min="1029" max="1030" width="8.33203125" style="18" customWidth="1"/>
    <col min="1031" max="1031" width="7.33203125" style="18" bestFit="1" customWidth="1"/>
    <col min="1032" max="1032" width="8.33203125" style="18" bestFit="1" customWidth="1"/>
    <col min="1033" max="1033" width="8.9140625" style="18"/>
    <col min="1034" max="1035" width="8.4140625" style="18" bestFit="1" customWidth="1"/>
    <col min="1036" max="1281" width="8.9140625" style="18"/>
    <col min="1282" max="1282" width="7.58203125" style="18" customWidth="1"/>
    <col min="1283" max="1283" width="8.33203125" style="18" customWidth="1"/>
    <col min="1284" max="1284" width="8.9140625" style="18"/>
    <col min="1285" max="1286" width="8.33203125" style="18" customWidth="1"/>
    <col min="1287" max="1287" width="7.33203125" style="18" bestFit="1" customWidth="1"/>
    <col min="1288" max="1288" width="8.33203125" style="18" bestFit="1" customWidth="1"/>
    <col min="1289" max="1289" width="8.9140625" style="18"/>
    <col min="1290" max="1291" width="8.4140625" style="18" bestFit="1" customWidth="1"/>
    <col min="1292" max="1537" width="8.9140625" style="18"/>
    <col min="1538" max="1538" width="7.58203125" style="18" customWidth="1"/>
    <col min="1539" max="1539" width="8.33203125" style="18" customWidth="1"/>
    <col min="1540" max="1540" width="8.9140625" style="18"/>
    <col min="1541" max="1542" width="8.33203125" style="18" customWidth="1"/>
    <col min="1543" max="1543" width="7.33203125" style="18" bestFit="1" customWidth="1"/>
    <col min="1544" max="1544" width="8.33203125" style="18" bestFit="1" customWidth="1"/>
    <col min="1545" max="1545" width="8.9140625" style="18"/>
    <col min="1546" max="1547" width="8.4140625" style="18" bestFit="1" customWidth="1"/>
    <col min="1548" max="1793" width="8.9140625" style="18"/>
    <col min="1794" max="1794" width="7.58203125" style="18" customWidth="1"/>
    <col min="1795" max="1795" width="8.33203125" style="18" customWidth="1"/>
    <col min="1796" max="1796" width="8.9140625" style="18"/>
    <col min="1797" max="1798" width="8.33203125" style="18" customWidth="1"/>
    <col min="1799" max="1799" width="7.33203125" style="18" bestFit="1" customWidth="1"/>
    <col min="1800" max="1800" width="8.33203125" style="18" bestFit="1" customWidth="1"/>
    <col min="1801" max="1801" width="8.9140625" style="18"/>
    <col min="1802" max="1803" width="8.4140625" style="18" bestFit="1" customWidth="1"/>
    <col min="1804" max="2049" width="8.9140625" style="18"/>
    <col min="2050" max="2050" width="7.58203125" style="18" customWidth="1"/>
    <col min="2051" max="2051" width="8.33203125" style="18" customWidth="1"/>
    <col min="2052" max="2052" width="8.9140625" style="18"/>
    <col min="2053" max="2054" width="8.33203125" style="18" customWidth="1"/>
    <col min="2055" max="2055" width="7.33203125" style="18" bestFit="1" customWidth="1"/>
    <col min="2056" max="2056" width="8.33203125" style="18" bestFit="1" customWidth="1"/>
    <col min="2057" max="2057" width="8.9140625" style="18"/>
    <col min="2058" max="2059" width="8.4140625" style="18" bestFit="1" customWidth="1"/>
    <col min="2060" max="2305" width="8.9140625" style="18"/>
    <col min="2306" max="2306" width="7.58203125" style="18" customWidth="1"/>
    <col min="2307" max="2307" width="8.33203125" style="18" customWidth="1"/>
    <col min="2308" max="2308" width="8.9140625" style="18"/>
    <col min="2309" max="2310" width="8.33203125" style="18" customWidth="1"/>
    <col min="2311" max="2311" width="7.33203125" style="18" bestFit="1" customWidth="1"/>
    <col min="2312" max="2312" width="8.33203125" style="18" bestFit="1" customWidth="1"/>
    <col min="2313" max="2313" width="8.9140625" style="18"/>
    <col min="2314" max="2315" width="8.4140625" style="18" bestFit="1" customWidth="1"/>
    <col min="2316" max="2561" width="8.9140625" style="18"/>
    <col min="2562" max="2562" width="7.58203125" style="18" customWidth="1"/>
    <col min="2563" max="2563" width="8.33203125" style="18" customWidth="1"/>
    <col min="2564" max="2564" width="8.9140625" style="18"/>
    <col min="2565" max="2566" width="8.33203125" style="18" customWidth="1"/>
    <col min="2567" max="2567" width="7.33203125" style="18" bestFit="1" customWidth="1"/>
    <col min="2568" max="2568" width="8.33203125" style="18" bestFit="1" customWidth="1"/>
    <col min="2569" max="2569" width="8.9140625" style="18"/>
    <col min="2570" max="2571" width="8.4140625" style="18" bestFit="1" customWidth="1"/>
    <col min="2572" max="2817" width="8.9140625" style="18"/>
    <col min="2818" max="2818" width="7.58203125" style="18" customWidth="1"/>
    <col min="2819" max="2819" width="8.33203125" style="18" customWidth="1"/>
    <col min="2820" max="2820" width="8.9140625" style="18"/>
    <col min="2821" max="2822" width="8.33203125" style="18" customWidth="1"/>
    <col min="2823" max="2823" width="7.33203125" style="18" bestFit="1" customWidth="1"/>
    <col min="2824" max="2824" width="8.33203125" style="18" bestFit="1" customWidth="1"/>
    <col min="2825" max="2825" width="8.9140625" style="18"/>
    <col min="2826" max="2827" width="8.4140625" style="18" bestFit="1" customWidth="1"/>
    <col min="2828" max="3073" width="8.9140625" style="18"/>
    <col min="3074" max="3074" width="7.58203125" style="18" customWidth="1"/>
    <col min="3075" max="3075" width="8.33203125" style="18" customWidth="1"/>
    <col min="3076" max="3076" width="8.9140625" style="18"/>
    <col min="3077" max="3078" width="8.33203125" style="18" customWidth="1"/>
    <col min="3079" max="3079" width="7.33203125" style="18" bestFit="1" customWidth="1"/>
    <col min="3080" max="3080" width="8.33203125" style="18" bestFit="1" customWidth="1"/>
    <col min="3081" max="3081" width="8.9140625" style="18"/>
    <col min="3082" max="3083" width="8.4140625" style="18" bestFit="1" customWidth="1"/>
    <col min="3084" max="3329" width="8.9140625" style="18"/>
    <col min="3330" max="3330" width="7.58203125" style="18" customWidth="1"/>
    <col min="3331" max="3331" width="8.33203125" style="18" customWidth="1"/>
    <col min="3332" max="3332" width="8.9140625" style="18"/>
    <col min="3333" max="3334" width="8.33203125" style="18" customWidth="1"/>
    <col min="3335" max="3335" width="7.33203125" style="18" bestFit="1" customWidth="1"/>
    <col min="3336" max="3336" width="8.33203125" style="18" bestFit="1" customWidth="1"/>
    <col min="3337" max="3337" width="8.9140625" style="18"/>
    <col min="3338" max="3339" width="8.4140625" style="18" bestFit="1" customWidth="1"/>
    <col min="3340" max="3585" width="8.9140625" style="18"/>
    <col min="3586" max="3586" width="7.58203125" style="18" customWidth="1"/>
    <col min="3587" max="3587" width="8.33203125" style="18" customWidth="1"/>
    <col min="3588" max="3588" width="8.9140625" style="18"/>
    <col min="3589" max="3590" width="8.33203125" style="18" customWidth="1"/>
    <col min="3591" max="3591" width="7.33203125" style="18" bestFit="1" customWidth="1"/>
    <col min="3592" max="3592" width="8.33203125" style="18" bestFit="1" customWidth="1"/>
    <col min="3593" max="3593" width="8.9140625" style="18"/>
    <col min="3594" max="3595" width="8.4140625" style="18" bestFit="1" customWidth="1"/>
    <col min="3596" max="3841" width="8.9140625" style="18"/>
    <col min="3842" max="3842" width="7.58203125" style="18" customWidth="1"/>
    <col min="3843" max="3843" width="8.33203125" style="18" customWidth="1"/>
    <col min="3844" max="3844" width="8.9140625" style="18"/>
    <col min="3845" max="3846" width="8.33203125" style="18" customWidth="1"/>
    <col min="3847" max="3847" width="7.33203125" style="18" bestFit="1" customWidth="1"/>
    <col min="3848" max="3848" width="8.33203125" style="18" bestFit="1" customWidth="1"/>
    <col min="3849" max="3849" width="8.9140625" style="18"/>
    <col min="3850" max="3851" width="8.4140625" style="18" bestFit="1" customWidth="1"/>
    <col min="3852" max="4097" width="8.9140625" style="18"/>
    <col min="4098" max="4098" width="7.58203125" style="18" customWidth="1"/>
    <col min="4099" max="4099" width="8.33203125" style="18" customWidth="1"/>
    <col min="4100" max="4100" width="8.9140625" style="18"/>
    <col min="4101" max="4102" width="8.33203125" style="18" customWidth="1"/>
    <col min="4103" max="4103" width="7.33203125" style="18" bestFit="1" customWidth="1"/>
    <col min="4104" max="4104" width="8.33203125" style="18" bestFit="1" customWidth="1"/>
    <col min="4105" max="4105" width="8.9140625" style="18"/>
    <col min="4106" max="4107" width="8.4140625" style="18" bestFit="1" customWidth="1"/>
    <col min="4108" max="4353" width="8.9140625" style="18"/>
    <col min="4354" max="4354" width="7.58203125" style="18" customWidth="1"/>
    <col min="4355" max="4355" width="8.33203125" style="18" customWidth="1"/>
    <col min="4356" max="4356" width="8.9140625" style="18"/>
    <col min="4357" max="4358" width="8.33203125" style="18" customWidth="1"/>
    <col min="4359" max="4359" width="7.33203125" style="18" bestFit="1" customWidth="1"/>
    <col min="4360" max="4360" width="8.33203125" style="18" bestFit="1" customWidth="1"/>
    <col min="4361" max="4361" width="8.9140625" style="18"/>
    <col min="4362" max="4363" width="8.4140625" style="18" bestFit="1" customWidth="1"/>
    <col min="4364" max="4609" width="8.9140625" style="18"/>
    <col min="4610" max="4610" width="7.58203125" style="18" customWidth="1"/>
    <col min="4611" max="4611" width="8.33203125" style="18" customWidth="1"/>
    <col min="4612" max="4612" width="8.9140625" style="18"/>
    <col min="4613" max="4614" width="8.33203125" style="18" customWidth="1"/>
    <col min="4615" max="4615" width="7.33203125" style="18" bestFit="1" customWidth="1"/>
    <col min="4616" max="4616" width="8.33203125" style="18" bestFit="1" customWidth="1"/>
    <col min="4617" max="4617" width="8.9140625" style="18"/>
    <col min="4618" max="4619" width="8.4140625" style="18" bestFit="1" customWidth="1"/>
    <col min="4620" max="4865" width="8.9140625" style="18"/>
    <col min="4866" max="4866" width="7.58203125" style="18" customWidth="1"/>
    <col min="4867" max="4867" width="8.33203125" style="18" customWidth="1"/>
    <col min="4868" max="4868" width="8.9140625" style="18"/>
    <col min="4869" max="4870" width="8.33203125" style="18" customWidth="1"/>
    <col min="4871" max="4871" width="7.33203125" style="18" bestFit="1" customWidth="1"/>
    <col min="4872" max="4872" width="8.33203125" style="18" bestFit="1" customWidth="1"/>
    <col min="4873" max="4873" width="8.9140625" style="18"/>
    <col min="4874" max="4875" width="8.4140625" style="18" bestFit="1" customWidth="1"/>
    <col min="4876" max="5121" width="8.9140625" style="18"/>
    <col min="5122" max="5122" width="7.58203125" style="18" customWidth="1"/>
    <col min="5123" max="5123" width="8.33203125" style="18" customWidth="1"/>
    <col min="5124" max="5124" width="8.9140625" style="18"/>
    <col min="5125" max="5126" width="8.33203125" style="18" customWidth="1"/>
    <col min="5127" max="5127" width="7.33203125" style="18" bestFit="1" customWidth="1"/>
    <col min="5128" max="5128" width="8.33203125" style="18" bestFit="1" customWidth="1"/>
    <col min="5129" max="5129" width="8.9140625" style="18"/>
    <col min="5130" max="5131" width="8.4140625" style="18" bestFit="1" customWidth="1"/>
    <col min="5132" max="5377" width="8.9140625" style="18"/>
    <col min="5378" max="5378" width="7.58203125" style="18" customWidth="1"/>
    <col min="5379" max="5379" width="8.33203125" style="18" customWidth="1"/>
    <col min="5380" max="5380" width="8.9140625" style="18"/>
    <col min="5381" max="5382" width="8.33203125" style="18" customWidth="1"/>
    <col min="5383" max="5383" width="7.33203125" style="18" bestFit="1" customWidth="1"/>
    <col min="5384" max="5384" width="8.33203125" style="18" bestFit="1" customWidth="1"/>
    <col min="5385" max="5385" width="8.9140625" style="18"/>
    <col min="5386" max="5387" width="8.4140625" style="18" bestFit="1" customWidth="1"/>
    <col min="5388" max="5633" width="8.9140625" style="18"/>
    <col min="5634" max="5634" width="7.58203125" style="18" customWidth="1"/>
    <col min="5635" max="5635" width="8.33203125" style="18" customWidth="1"/>
    <col min="5636" max="5636" width="8.9140625" style="18"/>
    <col min="5637" max="5638" width="8.33203125" style="18" customWidth="1"/>
    <col min="5639" max="5639" width="7.33203125" style="18" bestFit="1" customWidth="1"/>
    <col min="5640" max="5640" width="8.33203125" style="18" bestFit="1" customWidth="1"/>
    <col min="5641" max="5641" width="8.9140625" style="18"/>
    <col min="5642" max="5643" width="8.4140625" style="18" bestFit="1" customWidth="1"/>
    <col min="5644" max="5889" width="8.9140625" style="18"/>
    <col min="5890" max="5890" width="7.58203125" style="18" customWidth="1"/>
    <col min="5891" max="5891" width="8.33203125" style="18" customWidth="1"/>
    <col min="5892" max="5892" width="8.9140625" style="18"/>
    <col min="5893" max="5894" width="8.33203125" style="18" customWidth="1"/>
    <col min="5895" max="5895" width="7.33203125" style="18" bestFit="1" customWidth="1"/>
    <col min="5896" max="5896" width="8.33203125" style="18" bestFit="1" customWidth="1"/>
    <col min="5897" max="5897" width="8.9140625" style="18"/>
    <col min="5898" max="5899" width="8.4140625" style="18" bestFit="1" customWidth="1"/>
    <col min="5900" max="6145" width="8.9140625" style="18"/>
    <col min="6146" max="6146" width="7.58203125" style="18" customWidth="1"/>
    <col min="6147" max="6147" width="8.33203125" style="18" customWidth="1"/>
    <col min="6148" max="6148" width="8.9140625" style="18"/>
    <col min="6149" max="6150" width="8.33203125" style="18" customWidth="1"/>
    <col min="6151" max="6151" width="7.33203125" style="18" bestFit="1" customWidth="1"/>
    <col min="6152" max="6152" width="8.33203125" style="18" bestFit="1" customWidth="1"/>
    <col min="6153" max="6153" width="8.9140625" style="18"/>
    <col min="6154" max="6155" width="8.4140625" style="18" bestFit="1" customWidth="1"/>
    <col min="6156" max="6401" width="8.9140625" style="18"/>
    <col min="6402" max="6402" width="7.58203125" style="18" customWidth="1"/>
    <col min="6403" max="6403" width="8.33203125" style="18" customWidth="1"/>
    <col min="6404" max="6404" width="8.9140625" style="18"/>
    <col min="6405" max="6406" width="8.33203125" style="18" customWidth="1"/>
    <col min="6407" max="6407" width="7.33203125" style="18" bestFit="1" customWidth="1"/>
    <col min="6408" max="6408" width="8.33203125" style="18" bestFit="1" customWidth="1"/>
    <col min="6409" max="6409" width="8.9140625" style="18"/>
    <col min="6410" max="6411" width="8.4140625" style="18" bestFit="1" customWidth="1"/>
    <col min="6412" max="6657" width="8.9140625" style="18"/>
    <col min="6658" max="6658" width="7.58203125" style="18" customWidth="1"/>
    <col min="6659" max="6659" width="8.33203125" style="18" customWidth="1"/>
    <col min="6660" max="6660" width="8.9140625" style="18"/>
    <col min="6661" max="6662" width="8.33203125" style="18" customWidth="1"/>
    <col min="6663" max="6663" width="7.33203125" style="18" bestFit="1" customWidth="1"/>
    <col min="6664" max="6664" width="8.33203125" style="18" bestFit="1" customWidth="1"/>
    <col min="6665" max="6665" width="8.9140625" style="18"/>
    <col min="6666" max="6667" width="8.4140625" style="18" bestFit="1" customWidth="1"/>
    <col min="6668" max="6913" width="8.9140625" style="18"/>
    <col min="6914" max="6914" width="7.58203125" style="18" customWidth="1"/>
    <col min="6915" max="6915" width="8.33203125" style="18" customWidth="1"/>
    <col min="6916" max="6916" width="8.9140625" style="18"/>
    <col min="6917" max="6918" width="8.33203125" style="18" customWidth="1"/>
    <col min="6919" max="6919" width="7.33203125" style="18" bestFit="1" customWidth="1"/>
    <col min="6920" max="6920" width="8.33203125" style="18" bestFit="1" customWidth="1"/>
    <col min="6921" max="6921" width="8.9140625" style="18"/>
    <col min="6922" max="6923" width="8.4140625" style="18" bestFit="1" customWidth="1"/>
    <col min="6924" max="7169" width="8.9140625" style="18"/>
    <col min="7170" max="7170" width="7.58203125" style="18" customWidth="1"/>
    <col min="7171" max="7171" width="8.33203125" style="18" customWidth="1"/>
    <col min="7172" max="7172" width="8.9140625" style="18"/>
    <col min="7173" max="7174" width="8.33203125" style="18" customWidth="1"/>
    <col min="7175" max="7175" width="7.33203125" style="18" bestFit="1" customWidth="1"/>
    <col min="7176" max="7176" width="8.33203125" style="18" bestFit="1" customWidth="1"/>
    <col min="7177" max="7177" width="8.9140625" style="18"/>
    <col min="7178" max="7179" width="8.4140625" style="18" bestFit="1" customWidth="1"/>
    <col min="7180" max="7425" width="8.9140625" style="18"/>
    <col min="7426" max="7426" width="7.58203125" style="18" customWidth="1"/>
    <col min="7427" max="7427" width="8.33203125" style="18" customWidth="1"/>
    <col min="7428" max="7428" width="8.9140625" style="18"/>
    <col min="7429" max="7430" width="8.33203125" style="18" customWidth="1"/>
    <col min="7431" max="7431" width="7.33203125" style="18" bestFit="1" customWidth="1"/>
    <col min="7432" max="7432" width="8.33203125" style="18" bestFit="1" customWidth="1"/>
    <col min="7433" max="7433" width="8.9140625" style="18"/>
    <col min="7434" max="7435" width="8.4140625" style="18" bestFit="1" customWidth="1"/>
    <col min="7436" max="7681" width="8.9140625" style="18"/>
    <col min="7682" max="7682" width="7.58203125" style="18" customWidth="1"/>
    <col min="7683" max="7683" width="8.33203125" style="18" customWidth="1"/>
    <col min="7684" max="7684" width="8.9140625" style="18"/>
    <col min="7685" max="7686" width="8.33203125" style="18" customWidth="1"/>
    <col min="7687" max="7687" width="7.33203125" style="18" bestFit="1" customWidth="1"/>
    <col min="7688" max="7688" width="8.33203125" style="18" bestFit="1" customWidth="1"/>
    <col min="7689" max="7689" width="8.9140625" style="18"/>
    <col min="7690" max="7691" width="8.4140625" style="18" bestFit="1" customWidth="1"/>
    <col min="7692" max="7937" width="8.9140625" style="18"/>
    <col min="7938" max="7938" width="7.58203125" style="18" customWidth="1"/>
    <col min="7939" max="7939" width="8.33203125" style="18" customWidth="1"/>
    <col min="7940" max="7940" width="8.9140625" style="18"/>
    <col min="7941" max="7942" width="8.33203125" style="18" customWidth="1"/>
    <col min="7943" max="7943" width="7.33203125" style="18" bestFit="1" customWidth="1"/>
    <col min="7944" max="7944" width="8.33203125" style="18" bestFit="1" customWidth="1"/>
    <col min="7945" max="7945" width="8.9140625" style="18"/>
    <col min="7946" max="7947" width="8.4140625" style="18" bestFit="1" customWidth="1"/>
    <col min="7948" max="8193" width="8.9140625" style="18"/>
    <col min="8194" max="8194" width="7.58203125" style="18" customWidth="1"/>
    <col min="8195" max="8195" width="8.33203125" style="18" customWidth="1"/>
    <col min="8196" max="8196" width="8.9140625" style="18"/>
    <col min="8197" max="8198" width="8.33203125" style="18" customWidth="1"/>
    <col min="8199" max="8199" width="7.33203125" style="18" bestFit="1" customWidth="1"/>
    <col min="8200" max="8200" width="8.33203125" style="18" bestFit="1" customWidth="1"/>
    <col min="8201" max="8201" width="8.9140625" style="18"/>
    <col min="8202" max="8203" width="8.4140625" style="18" bestFit="1" customWidth="1"/>
    <col min="8204" max="8449" width="8.9140625" style="18"/>
    <col min="8450" max="8450" width="7.58203125" style="18" customWidth="1"/>
    <col min="8451" max="8451" width="8.33203125" style="18" customWidth="1"/>
    <col min="8452" max="8452" width="8.9140625" style="18"/>
    <col min="8453" max="8454" width="8.33203125" style="18" customWidth="1"/>
    <col min="8455" max="8455" width="7.33203125" style="18" bestFit="1" customWidth="1"/>
    <col min="8456" max="8456" width="8.33203125" style="18" bestFit="1" customWidth="1"/>
    <col min="8457" max="8457" width="8.9140625" style="18"/>
    <col min="8458" max="8459" width="8.4140625" style="18" bestFit="1" customWidth="1"/>
    <col min="8460" max="8705" width="8.9140625" style="18"/>
    <col min="8706" max="8706" width="7.58203125" style="18" customWidth="1"/>
    <col min="8707" max="8707" width="8.33203125" style="18" customWidth="1"/>
    <col min="8708" max="8708" width="8.9140625" style="18"/>
    <col min="8709" max="8710" width="8.33203125" style="18" customWidth="1"/>
    <col min="8711" max="8711" width="7.33203125" style="18" bestFit="1" customWidth="1"/>
    <col min="8712" max="8712" width="8.33203125" style="18" bestFit="1" customWidth="1"/>
    <col min="8713" max="8713" width="8.9140625" style="18"/>
    <col min="8714" max="8715" width="8.4140625" style="18" bestFit="1" customWidth="1"/>
    <col min="8716" max="8961" width="8.9140625" style="18"/>
    <col min="8962" max="8962" width="7.58203125" style="18" customWidth="1"/>
    <col min="8963" max="8963" width="8.33203125" style="18" customWidth="1"/>
    <col min="8964" max="8964" width="8.9140625" style="18"/>
    <col min="8965" max="8966" width="8.33203125" style="18" customWidth="1"/>
    <col min="8967" max="8967" width="7.33203125" style="18" bestFit="1" customWidth="1"/>
    <col min="8968" max="8968" width="8.33203125" style="18" bestFit="1" customWidth="1"/>
    <col min="8969" max="8969" width="8.9140625" style="18"/>
    <col min="8970" max="8971" width="8.4140625" style="18" bestFit="1" customWidth="1"/>
    <col min="8972" max="9217" width="8.9140625" style="18"/>
    <col min="9218" max="9218" width="7.58203125" style="18" customWidth="1"/>
    <col min="9219" max="9219" width="8.33203125" style="18" customWidth="1"/>
    <col min="9220" max="9220" width="8.9140625" style="18"/>
    <col min="9221" max="9222" width="8.33203125" style="18" customWidth="1"/>
    <col min="9223" max="9223" width="7.33203125" style="18" bestFit="1" customWidth="1"/>
    <col min="9224" max="9224" width="8.33203125" style="18" bestFit="1" customWidth="1"/>
    <col min="9225" max="9225" width="8.9140625" style="18"/>
    <col min="9226" max="9227" width="8.4140625" style="18" bestFit="1" customWidth="1"/>
    <col min="9228" max="9473" width="8.9140625" style="18"/>
    <col min="9474" max="9474" width="7.58203125" style="18" customWidth="1"/>
    <col min="9475" max="9475" width="8.33203125" style="18" customWidth="1"/>
    <col min="9476" max="9476" width="8.9140625" style="18"/>
    <col min="9477" max="9478" width="8.33203125" style="18" customWidth="1"/>
    <col min="9479" max="9479" width="7.33203125" style="18" bestFit="1" customWidth="1"/>
    <col min="9480" max="9480" width="8.33203125" style="18" bestFit="1" customWidth="1"/>
    <col min="9481" max="9481" width="8.9140625" style="18"/>
    <col min="9482" max="9483" width="8.4140625" style="18" bestFit="1" customWidth="1"/>
    <col min="9484" max="9729" width="8.9140625" style="18"/>
    <col min="9730" max="9730" width="7.58203125" style="18" customWidth="1"/>
    <col min="9731" max="9731" width="8.33203125" style="18" customWidth="1"/>
    <col min="9732" max="9732" width="8.9140625" style="18"/>
    <col min="9733" max="9734" width="8.33203125" style="18" customWidth="1"/>
    <col min="9735" max="9735" width="7.33203125" style="18" bestFit="1" customWidth="1"/>
    <col min="9736" max="9736" width="8.33203125" style="18" bestFit="1" customWidth="1"/>
    <col min="9737" max="9737" width="8.9140625" style="18"/>
    <col min="9738" max="9739" width="8.4140625" style="18" bestFit="1" customWidth="1"/>
    <col min="9740" max="9985" width="8.9140625" style="18"/>
    <col min="9986" max="9986" width="7.58203125" style="18" customWidth="1"/>
    <col min="9987" max="9987" width="8.33203125" style="18" customWidth="1"/>
    <col min="9988" max="9988" width="8.9140625" style="18"/>
    <col min="9989" max="9990" width="8.33203125" style="18" customWidth="1"/>
    <col min="9991" max="9991" width="7.33203125" style="18" bestFit="1" customWidth="1"/>
    <col min="9992" max="9992" width="8.33203125" style="18" bestFit="1" customWidth="1"/>
    <col min="9993" max="9993" width="8.9140625" style="18"/>
    <col min="9994" max="9995" width="8.4140625" style="18" bestFit="1" customWidth="1"/>
    <col min="9996" max="10241" width="8.9140625" style="18"/>
    <col min="10242" max="10242" width="7.58203125" style="18" customWidth="1"/>
    <col min="10243" max="10243" width="8.33203125" style="18" customWidth="1"/>
    <col min="10244" max="10244" width="8.9140625" style="18"/>
    <col min="10245" max="10246" width="8.33203125" style="18" customWidth="1"/>
    <col min="10247" max="10247" width="7.33203125" style="18" bestFit="1" customWidth="1"/>
    <col min="10248" max="10248" width="8.33203125" style="18" bestFit="1" customWidth="1"/>
    <col min="10249" max="10249" width="8.9140625" style="18"/>
    <col min="10250" max="10251" width="8.4140625" style="18" bestFit="1" customWidth="1"/>
    <col min="10252" max="10497" width="8.9140625" style="18"/>
    <col min="10498" max="10498" width="7.58203125" style="18" customWidth="1"/>
    <col min="10499" max="10499" width="8.33203125" style="18" customWidth="1"/>
    <col min="10500" max="10500" width="8.9140625" style="18"/>
    <col min="10501" max="10502" width="8.33203125" style="18" customWidth="1"/>
    <col min="10503" max="10503" width="7.33203125" style="18" bestFit="1" customWidth="1"/>
    <col min="10504" max="10504" width="8.33203125" style="18" bestFit="1" customWidth="1"/>
    <col min="10505" max="10505" width="8.9140625" style="18"/>
    <col min="10506" max="10507" width="8.4140625" style="18" bestFit="1" customWidth="1"/>
    <col min="10508" max="10753" width="8.9140625" style="18"/>
    <col min="10754" max="10754" width="7.58203125" style="18" customWidth="1"/>
    <col min="10755" max="10755" width="8.33203125" style="18" customWidth="1"/>
    <col min="10756" max="10756" width="8.9140625" style="18"/>
    <col min="10757" max="10758" width="8.33203125" style="18" customWidth="1"/>
    <col min="10759" max="10759" width="7.33203125" style="18" bestFit="1" customWidth="1"/>
    <col min="10760" max="10760" width="8.33203125" style="18" bestFit="1" customWidth="1"/>
    <col min="10761" max="10761" width="8.9140625" style="18"/>
    <col min="10762" max="10763" width="8.4140625" style="18" bestFit="1" customWidth="1"/>
    <col min="10764" max="11009" width="8.9140625" style="18"/>
    <col min="11010" max="11010" width="7.58203125" style="18" customWidth="1"/>
    <col min="11011" max="11011" width="8.33203125" style="18" customWidth="1"/>
    <col min="11012" max="11012" width="8.9140625" style="18"/>
    <col min="11013" max="11014" width="8.33203125" style="18" customWidth="1"/>
    <col min="11015" max="11015" width="7.33203125" style="18" bestFit="1" customWidth="1"/>
    <col min="11016" max="11016" width="8.33203125" style="18" bestFit="1" customWidth="1"/>
    <col min="11017" max="11017" width="8.9140625" style="18"/>
    <col min="11018" max="11019" width="8.4140625" style="18" bestFit="1" customWidth="1"/>
    <col min="11020" max="11265" width="8.9140625" style="18"/>
    <col min="11266" max="11266" width="7.58203125" style="18" customWidth="1"/>
    <col min="11267" max="11267" width="8.33203125" style="18" customWidth="1"/>
    <col min="11268" max="11268" width="8.9140625" style="18"/>
    <col min="11269" max="11270" width="8.33203125" style="18" customWidth="1"/>
    <col min="11271" max="11271" width="7.33203125" style="18" bestFit="1" customWidth="1"/>
    <col min="11272" max="11272" width="8.33203125" style="18" bestFit="1" customWidth="1"/>
    <col min="11273" max="11273" width="8.9140625" style="18"/>
    <col min="11274" max="11275" width="8.4140625" style="18" bestFit="1" customWidth="1"/>
    <col min="11276" max="11521" width="8.9140625" style="18"/>
    <col min="11522" max="11522" width="7.58203125" style="18" customWidth="1"/>
    <col min="11523" max="11523" width="8.33203125" style="18" customWidth="1"/>
    <col min="11524" max="11524" width="8.9140625" style="18"/>
    <col min="11525" max="11526" width="8.33203125" style="18" customWidth="1"/>
    <col min="11527" max="11527" width="7.33203125" style="18" bestFit="1" customWidth="1"/>
    <col min="11528" max="11528" width="8.33203125" style="18" bestFit="1" customWidth="1"/>
    <col min="11529" max="11529" width="8.9140625" style="18"/>
    <col min="11530" max="11531" width="8.4140625" style="18" bestFit="1" customWidth="1"/>
    <col min="11532" max="11777" width="8.9140625" style="18"/>
    <col min="11778" max="11778" width="7.58203125" style="18" customWidth="1"/>
    <col min="11779" max="11779" width="8.33203125" style="18" customWidth="1"/>
    <col min="11780" max="11780" width="8.9140625" style="18"/>
    <col min="11781" max="11782" width="8.33203125" style="18" customWidth="1"/>
    <col min="11783" max="11783" width="7.33203125" style="18" bestFit="1" customWidth="1"/>
    <col min="11784" max="11784" width="8.33203125" style="18" bestFit="1" customWidth="1"/>
    <col min="11785" max="11785" width="8.9140625" style="18"/>
    <col min="11786" max="11787" width="8.4140625" style="18" bestFit="1" customWidth="1"/>
    <col min="11788" max="12033" width="8.9140625" style="18"/>
    <col min="12034" max="12034" width="7.58203125" style="18" customWidth="1"/>
    <col min="12035" max="12035" width="8.33203125" style="18" customWidth="1"/>
    <col min="12036" max="12036" width="8.9140625" style="18"/>
    <col min="12037" max="12038" width="8.33203125" style="18" customWidth="1"/>
    <col min="12039" max="12039" width="7.33203125" style="18" bestFit="1" customWidth="1"/>
    <col min="12040" max="12040" width="8.33203125" style="18" bestFit="1" customWidth="1"/>
    <col min="12041" max="12041" width="8.9140625" style="18"/>
    <col min="12042" max="12043" width="8.4140625" style="18" bestFit="1" customWidth="1"/>
    <col min="12044" max="12289" width="8.9140625" style="18"/>
    <col min="12290" max="12290" width="7.58203125" style="18" customWidth="1"/>
    <col min="12291" max="12291" width="8.33203125" style="18" customWidth="1"/>
    <col min="12292" max="12292" width="8.9140625" style="18"/>
    <col min="12293" max="12294" width="8.33203125" style="18" customWidth="1"/>
    <col min="12295" max="12295" width="7.33203125" style="18" bestFit="1" customWidth="1"/>
    <col min="12296" max="12296" width="8.33203125" style="18" bestFit="1" customWidth="1"/>
    <col min="12297" max="12297" width="8.9140625" style="18"/>
    <col min="12298" max="12299" width="8.4140625" style="18" bestFit="1" customWidth="1"/>
    <col min="12300" max="12545" width="8.9140625" style="18"/>
    <col min="12546" max="12546" width="7.58203125" style="18" customWidth="1"/>
    <col min="12547" max="12547" width="8.33203125" style="18" customWidth="1"/>
    <col min="12548" max="12548" width="8.9140625" style="18"/>
    <col min="12549" max="12550" width="8.33203125" style="18" customWidth="1"/>
    <col min="12551" max="12551" width="7.33203125" style="18" bestFit="1" customWidth="1"/>
    <col min="12552" max="12552" width="8.33203125" style="18" bestFit="1" customWidth="1"/>
    <col min="12553" max="12553" width="8.9140625" style="18"/>
    <col min="12554" max="12555" width="8.4140625" style="18" bestFit="1" customWidth="1"/>
    <col min="12556" max="12801" width="8.9140625" style="18"/>
    <col min="12802" max="12802" width="7.58203125" style="18" customWidth="1"/>
    <col min="12803" max="12803" width="8.33203125" style="18" customWidth="1"/>
    <col min="12804" max="12804" width="8.9140625" style="18"/>
    <col min="12805" max="12806" width="8.33203125" style="18" customWidth="1"/>
    <col min="12807" max="12807" width="7.33203125" style="18" bestFit="1" customWidth="1"/>
    <col min="12808" max="12808" width="8.33203125" style="18" bestFit="1" customWidth="1"/>
    <col min="12809" max="12809" width="8.9140625" style="18"/>
    <col min="12810" max="12811" width="8.4140625" style="18" bestFit="1" customWidth="1"/>
    <col min="12812" max="13057" width="8.9140625" style="18"/>
    <col min="13058" max="13058" width="7.58203125" style="18" customWidth="1"/>
    <col min="13059" max="13059" width="8.33203125" style="18" customWidth="1"/>
    <col min="13060" max="13060" width="8.9140625" style="18"/>
    <col min="13061" max="13062" width="8.33203125" style="18" customWidth="1"/>
    <col min="13063" max="13063" width="7.33203125" style="18" bestFit="1" customWidth="1"/>
    <col min="13064" max="13064" width="8.33203125" style="18" bestFit="1" customWidth="1"/>
    <col min="13065" max="13065" width="8.9140625" style="18"/>
    <col min="13066" max="13067" width="8.4140625" style="18" bestFit="1" customWidth="1"/>
    <col min="13068" max="13313" width="8.9140625" style="18"/>
    <col min="13314" max="13314" width="7.58203125" style="18" customWidth="1"/>
    <col min="13315" max="13315" width="8.33203125" style="18" customWidth="1"/>
    <col min="13316" max="13316" width="8.9140625" style="18"/>
    <col min="13317" max="13318" width="8.33203125" style="18" customWidth="1"/>
    <col min="13319" max="13319" width="7.33203125" style="18" bestFit="1" customWidth="1"/>
    <col min="13320" max="13320" width="8.33203125" style="18" bestFit="1" customWidth="1"/>
    <col min="13321" max="13321" width="8.9140625" style="18"/>
    <col min="13322" max="13323" width="8.4140625" style="18" bestFit="1" customWidth="1"/>
    <col min="13324" max="13569" width="8.9140625" style="18"/>
    <col min="13570" max="13570" width="7.58203125" style="18" customWidth="1"/>
    <col min="13571" max="13571" width="8.33203125" style="18" customWidth="1"/>
    <col min="13572" max="13572" width="8.9140625" style="18"/>
    <col min="13573" max="13574" width="8.33203125" style="18" customWidth="1"/>
    <col min="13575" max="13575" width="7.33203125" style="18" bestFit="1" customWidth="1"/>
    <col min="13576" max="13576" width="8.33203125" style="18" bestFit="1" customWidth="1"/>
    <col min="13577" max="13577" width="8.9140625" style="18"/>
    <col min="13578" max="13579" width="8.4140625" style="18" bestFit="1" customWidth="1"/>
    <col min="13580" max="13825" width="8.9140625" style="18"/>
    <col min="13826" max="13826" width="7.58203125" style="18" customWidth="1"/>
    <col min="13827" max="13827" width="8.33203125" style="18" customWidth="1"/>
    <col min="13828" max="13828" width="8.9140625" style="18"/>
    <col min="13829" max="13830" width="8.33203125" style="18" customWidth="1"/>
    <col min="13831" max="13831" width="7.33203125" style="18" bestFit="1" customWidth="1"/>
    <col min="13832" max="13832" width="8.33203125" style="18" bestFit="1" customWidth="1"/>
    <col min="13833" max="13833" width="8.9140625" style="18"/>
    <col min="13834" max="13835" width="8.4140625" style="18" bestFit="1" customWidth="1"/>
    <col min="13836" max="14081" width="8.9140625" style="18"/>
    <col min="14082" max="14082" width="7.58203125" style="18" customWidth="1"/>
    <col min="14083" max="14083" width="8.33203125" style="18" customWidth="1"/>
    <col min="14084" max="14084" width="8.9140625" style="18"/>
    <col min="14085" max="14086" width="8.33203125" style="18" customWidth="1"/>
    <col min="14087" max="14087" width="7.33203125" style="18" bestFit="1" customWidth="1"/>
    <col min="14088" max="14088" width="8.33203125" style="18" bestFit="1" customWidth="1"/>
    <col min="14089" max="14089" width="8.9140625" style="18"/>
    <col min="14090" max="14091" width="8.4140625" style="18" bestFit="1" customWidth="1"/>
    <col min="14092" max="14337" width="8.9140625" style="18"/>
    <col min="14338" max="14338" width="7.58203125" style="18" customWidth="1"/>
    <col min="14339" max="14339" width="8.33203125" style="18" customWidth="1"/>
    <col min="14340" max="14340" width="8.9140625" style="18"/>
    <col min="14341" max="14342" width="8.33203125" style="18" customWidth="1"/>
    <col min="14343" max="14343" width="7.33203125" style="18" bestFit="1" customWidth="1"/>
    <col min="14344" max="14344" width="8.33203125" style="18" bestFit="1" customWidth="1"/>
    <col min="14345" max="14345" width="8.9140625" style="18"/>
    <col min="14346" max="14347" width="8.4140625" style="18" bestFit="1" customWidth="1"/>
    <col min="14348" max="14593" width="8.9140625" style="18"/>
    <col min="14594" max="14594" width="7.58203125" style="18" customWidth="1"/>
    <col min="14595" max="14595" width="8.33203125" style="18" customWidth="1"/>
    <col min="14596" max="14596" width="8.9140625" style="18"/>
    <col min="14597" max="14598" width="8.33203125" style="18" customWidth="1"/>
    <col min="14599" max="14599" width="7.33203125" style="18" bestFit="1" customWidth="1"/>
    <col min="14600" max="14600" width="8.33203125" style="18" bestFit="1" customWidth="1"/>
    <col min="14601" max="14601" width="8.9140625" style="18"/>
    <col min="14602" max="14603" width="8.4140625" style="18" bestFit="1" customWidth="1"/>
    <col min="14604" max="14849" width="8.9140625" style="18"/>
    <col min="14850" max="14850" width="7.58203125" style="18" customWidth="1"/>
    <col min="14851" max="14851" width="8.33203125" style="18" customWidth="1"/>
    <col min="14852" max="14852" width="8.9140625" style="18"/>
    <col min="14853" max="14854" width="8.33203125" style="18" customWidth="1"/>
    <col min="14855" max="14855" width="7.33203125" style="18" bestFit="1" customWidth="1"/>
    <col min="14856" max="14856" width="8.33203125" style="18" bestFit="1" customWidth="1"/>
    <col min="14857" max="14857" width="8.9140625" style="18"/>
    <col min="14858" max="14859" width="8.4140625" style="18" bestFit="1" customWidth="1"/>
    <col min="14860" max="15105" width="8.9140625" style="18"/>
    <col min="15106" max="15106" width="7.58203125" style="18" customWidth="1"/>
    <col min="15107" max="15107" width="8.33203125" style="18" customWidth="1"/>
    <col min="15108" max="15108" width="8.9140625" style="18"/>
    <col min="15109" max="15110" width="8.33203125" style="18" customWidth="1"/>
    <col min="15111" max="15111" width="7.33203125" style="18" bestFit="1" customWidth="1"/>
    <col min="15112" max="15112" width="8.33203125" style="18" bestFit="1" customWidth="1"/>
    <col min="15113" max="15113" width="8.9140625" style="18"/>
    <col min="15114" max="15115" width="8.4140625" style="18" bestFit="1" customWidth="1"/>
    <col min="15116" max="15361" width="8.9140625" style="18"/>
    <col min="15362" max="15362" width="7.58203125" style="18" customWidth="1"/>
    <col min="15363" max="15363" width="8.33203125" style="18" customWidth="1"/>
    <col min="15364" max="15364" width="8.9140625" style="18"/>
    <col min="15365" max="15366" width="8.33203125" style="18" customWidth="1"/>
    <col min="15367" max="15367" width="7.33203125" style="18" bestFit="1" customWidth="1"/>
    <col min="15368" max="15368" width="8.33203125" style="18" bestFit="1" customWidth="1"/>
    <col min="15369" max="15369" width="8.9140625" style="18"/>
    <col min="15370" max="15371" width="8.4140625" style="18" bestFit="1" customWidth="1"/>
    <col min="15372" max="15617" width="8.9140625" style="18"/>
    <col min="15618" max="15618" width="7.58203125" style="18" customWidth="1"/>
    <col min="15619" max="15619" width="8.33203125" style="18" customWidth="1"/>
    <col min="15620" max="15620" width="8.9140625" style="18"/>
    <col min="15621" max="15622" width="8.33203125" style="18" customWidth="1"/>
    <col min="15623" max="15623" width="7.33203125" style="18" bestFit="1" customWidth="1"/>
    <col min="15624" max="15624" width="8.33203125" style="18" bestFit="1" customWidth="1"/>
    <col min="15625" max="15625" width="8.9140625" style="18"/>
    <col min="15626" max="15627" width="8.4140625" style="18" bestFit="1" customWidth="1"/>
    <col min="15628" max="15873" width="8.9140625" style="18"/>
    <col min="15874" max="15874" width="7.58203125" style="18" customWidth="1"/>
    <col min="15875" max="15875" width="8.33203125" style="18" customWidth="1"/>
    <col min="15876" max="15876" width="8.9140625" style="18"/>
    <col min="15877" max="15878" width="8.33203125" style="18" customWidth="1"/>
    <col min="15879" max="15879" width="7.33203125" style="18" bestFit="1" customWidth="1"/>
    <col min="15880" max="15880" width="8.33203125" style="18" bestFit="1" customWidth="1"/>
    <col min="15881" max="15881" width="8.9140625" style="18"/>
    <col min="15882" max="15883" width="8.4140625" style="18" bestFit="1" customWidth="1"/>
    <col min="15884" max="16129" width="8.9140625" style="18"/>
    <col min="16130" max="16130" width="7.58203125" style="18" customWidth="1"/>
    <col min="16131" max="16131" width="8.33203125" style="18" customWidth="1"/>
    <col min="16132" max="16132" width="8.9140625" style="18"/>
    <col min="16133" max="16134" width="8.33203125" style="18" customWidth="1"/>
    <col min="16135" max="16135" width="7.33203125" style="18" bestFit="1" customWidth="1"/>
    <col min="16136" max="16136" width="8.33203125" style="18" bestFit="1" customWidth="1"/>
    <col min="16137" max="16137" width="8.9140625" style="18"/>
    <col min="16138" max="16139" width="8.4140625" style="18" bestFit="1" customWidth="1"/>
    <col min="16140" max="16384" width="8.9140625" style="18"/>
  </cols>
  <sheetData>
    <row r="1" spans="1:25" s="35" customFormat="1" ht="23.45" customHeight="1">
      <c r="A1" s="30"/>
      <c r="B1" s="648"/>
      <c r="C1" s="649" t="s">
        <v>170</v>
      </c>
      <c r="D1" s="649"/>
      <c r="E1" s="650"/>
      <c r="F1" s="1006" t="s">
        <v>97</v>
      </c>
      <c r="G1" s="30"/>
      <c r="I1" s="36"/>
      <c r="J1" s="36"/>
    </row>
    <row r="2" spans="1:25" s="35" customFormat="1" ht="24" thickBot="1">
      <c r="A2" s="30"/>
      <c r="B2" s="651"/>
      <c r="C2" s="163"/>
      <c r="D2" s="163"/>
      <c r="E2" s="163"/>
      <c r="F2" s="1007"/>
      <c r="L2" s="7"/>
      <c r="M2" s="7"/>
      <c r="N2" s="7"/>
      <c r="O2" s="7"/>
      <c r="P2" s="7"/>
      <c r="Q2" s="7"/>
      <c r="R2" s="7"/>
      <c r="S2" s="7"/>
      <c r="U2" s="36"/>
      <c r="V2" s="36"/>
    </row>
    <row r="3" spans="1:25" s="35" customFormat="1" ht="26.45" customHeight="1">
      <c r="A3" s="30"/>
      <c r="B3" s="991" t="s">
        <v>17</v>
      </c>
      <c r="C3" s="992"/>
      <c r="D3" s="992"/>
      <c r="E3" s="132" t="s">
        <v>46</v>
      </c>
      <c r="F3" s="653">
        <f>((COUNT(B22:B71)*G74)-(B74*C74))/((COUNT(B22:B71)*H74)-B74^2)</f>
        <v>2.3273516732901511E-2</v>
      </c>
      <c r="H3" s="195">
        <f>'Inputs &amp; Summary'!I6</f>
        <v>95</v>
      </c>
      <c r="I3" s="196" t="s">
        <v>41</v>
      </c>
      <c r="J3" s="197" t="s">
        <v>98</v>
      </c>
      <c r="K3" s="198">
        <f>1-H3/100</f>
        <v>5.0000000000000044E-2</v>
      </c>
      <c r="T3" s="36"/>
      <c r="U3" s="37"/>
    </row>
    <row r="4" spans="1:25" s="35" customFormat="1" ht="26.45" customHeight="1" thickBot="1">
      <c r="A4" s="30"/>
      <c r="B4" s="991"/>
      <c r="C4" s="992"/>
      <c r="D4" s="992"/>
      <c r="E4" s="132" t="s">
        <v>47</v>
      </c>
      <c r="F4" s="653">
        <f>(C74-F3*B74)/COUNT(B22:B71)</f>
        <v>19.441277220031587</v>
      </c>
      <c r="H4" s="179"/>
      <c r="I4" s="180" t="s">
        <v>11</v>
      </c>
      <c r="J4" s="180" t="s">
        <v>88</v>
      </c>
      <c r="K4" s="188" t="s">
        <v>12</v>
      </c>
      <c r="T4" s="36"/>
      <c r="U4" s="37"/>
    </row>
    <row r="5" spans="1:25" s="35" customFormat="1" ht="27" thickBot="1">
      <c r="A5" s="30"/>
      <c r="B5" s="991"/>
      <c r="C5" s="992"/>
      <c r="D5" s="992"/>
      <c r="E5" s="132" t="s">
        <v>48</v>
      </c>
      <c r="F5" s="654">
        <f>RSQ(C22:C71,B22:B71)</f>
        <v>0.31510242956587831</v>
      </c>
      <c r="H5" s="1008" t="s">
        <v>60</v>
      </c>
      <c r="I5" s="1009"/>
      <c r="J5" s="1009"/>
      <c r="K5" s="1010"/>
      <c r="T5" s="36"/>
      <c r="U5" s="36"/>
    </row>
    <row r="6" spans="1:25" s="35" customFormat="1" ht="26.25">
      <c r="A6" s="30"/>
      <c r="B6" s="652" t="s">
        <v>25</v>
      </c>
      <c r="C6" s="647"/>
      <c r="D6" s="647"/>
      <c r="E6" s="455" t="s">
        <v>28</v>
      </c>
      <c r="F6" s="655">
        <f>COUNT(D22:D31)</f>
        <v>7</v>
      </c>
      <c r="H6" s="182" t="s">
        <v>65</v>
      </c>
      <c r="I6" s="250">
        <f>(F3+(TINV(K3,COUNT(B22:B71)-2)*F13))</f>
        <v>3.4238335738712898E-2</v>
      </c>
      <c r="J6" s="250">
        <f>F3</f>
        <v>2.3273516732901511E-2</v>
      </c>
      <c r="K6" s="251">
        <f>(F3-(TINV(K3,COUNT(B22:B71)-2)*F13))</f>
        <v>1.2308697727090123E-2</v>
      </c>
      <c r="T6" s="36"/>
      <c r="U6" s="36"/>
    </row>
    <row r="7" spans="1:25" s="35" customFormat="1" ht="26.25">
      <c r="A7" s="30"/>
      <c r="B7" s="652" t="s">
        <v>29</v>
      </c>
      <c r="C7" s="647"/>
      <c r="D7" s="647"/>
      <c r="E7" s="455" t="s">
        <v>188</v>
      </c>
      <c r="F7" s="656">
        <f>AVERAGE(D22:D31)</f>
        <v>21.96893469694805</v>
      </c>
      <c r="H7" s="183" t="s">
        <v>66</v>
      </c>
      <c r="I7" s="184">
        <f>(F4+(TINV(K3,COUNT(B22:B71)-2)*F14))</f>
        <v>20.433184346776052</v>
      </c>
      <c r="J7" s="184">
        <f>F4</f>
        <v>19.441277220031587</v>
      </c>
      <c r="K7" s="181">
        <f>(GA4-(TINV(K3,COUNT(B22:B71)-2)*F14))</f>
        <v>-0.99190712674446657</v>
      </c>
      <c r="T7" s="100"/>
      <c r="U7" s="7"/>
      <c r="W7" s="36"/>
      <c r="X7" s="36"/>
    </row>
    <row r="8" spans="1:25" s="35" customFormat="1" ht="27" thickBot="1">
      <c r="A8" s="30"/>
      <c r="B8" s="995" t="s">
        <v>19</v>
      </c>
      <c r="C8" s="996"/>
      <c r="D8" s="996"/>
      <c r="E8" s="132" t="s">
        <v>189</v>
      </c>
      <c r="F8" s="653">
        <f>(F7-F4)/F3</f>
        <v>108.60659804554342</v>
      </c>
      <c r="H8" s="185" t="s">
        <v>43</v>
      </c>
      <c r="I8" s="186">
        <f>(F8+(TINV(K3,COUNT(B22:B71)-2)*F9))</f>
        <v>154.56235764208179</v>
      </c>
      <c r="J8" s="186">
        <f>F8</f>
        <v>108.60659804554342</v>
      </c>
      <c r="K8" s="187">
        <f>(F8-(TINV(K3,COUNT(B22:B71)-2)*F9))</f>
        <v>62.650838449005057</v>
      </c>
      <c r="T8" s="100"/>
      <c r="U8" s="7"/>
      <c r="W8" s="36"/>
      <c r="X8" s="36"/>
    </row>
    <row r="9" spans="1:25" s="35" customFormat="1" ht="26.1" customHeight="1">
      <c r="A9" s="30"/>
      <c r="B9" s="995" t="s">
        <v>42</v>
      </c>
      <c r="C9" s="996"/>
      <c r="D9" s="996"/>
      <c r="E9" s="132" t="s">
        <v>190</v>
      </c>
      <c r="F9" s="657">
        <f>ABS((F12/F3)*(SQRT(1/F6+1/COUNT(B22:B71)+((F7-C76)^2/(F3^2*J74)))))</f>
        <v>22.738270831932837</v>
      </c>
      <c r="U9" s="36"/>
      <c r="V9" s="36"/>
    </row>
    <row r="10" spans="1:25" s="35" customFormat="1" ht="26.25">
      <c r="A10" s="30"/>
      <c r="B10" s="993" t="s">
        <v>39</v>
      </c>
      <c r="C10" s="994"/>
      <c r="D10" s="994"/>
      <c r="E10" s="455" t="s">
        <v>191</v>
      </c>
      <c r="F10" s="658">
        <f>(F9/F8)*100</f>
        <v>20.936362284727583</v>
      </c>
      <c r="I10" s="116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W10" s="36"/>
      <c r="X10" s="36"/>
    </row>
    <row r="11" spans="1:25" s="35" customFormat="1" ht="26.25">
      <c r="A11" s="30"/>
      <c r="B11" s="993" t="s">
        <v>24</v>
      </c>
      <c r="C11" s="994"/>
      <c r="D11" s="994"/>
      <c r="E11" s="455" t="s">
        <v>45</v>
      </c>
      <c r="F11" s="659">
        <f>F9/SQRT(COUNT(D22:D31)-1)</f>
        <v>9.282860195240902</v>
      </c>
      <c r="I11" s="117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W11" s="36"/>
      <c r="X11" s="36"/>
    </row>
    <row r="12" spans="1:25" s="35" customFormat="1" ht="26.25">
      <c r="A12" s="30"/>
      <c r="B12" s="993" t="s">
        <v>20</v>
      </c>
      <c r="C12" s="994"/>
      <c r="D12" s="994"/>
      <c r="E12" s="455" t="s">
        <v>192</v>
      </c>
      <c r="F12" s="659">
        <f>SQRT((L74)/(COUNT(B22:B71)-2))</f>
        <v>1.2514069949197</v>
      </c>
      <c r="I12" s="7"/>
      <c r="J12" s="88"/>
      <c r="K12" s="7"/>
      <c r="L12" s="7"/>
      <c r="M12" s="7"/>
      <c r="N12" s="7"/>
      <c r="O12" s="7"/>
      <c r="P12" s="7"/>
      <c r="Q12" s="7"/>
      <c r="R12" s="7"/>
      <c r="S12" s="7"/>
      <c r="T12" s="101"/>
      <c r="U12" s="7"/>
      <c r="W12" s="36"/>
      <c r="X12" s="36"/>
    </row>
    <row r="13" spans="1:25" s="46" customFormat="1" ht="26.25">
      <c r="A13" s="30"/>
      <c r="B13" s="993" t="s">
        <v>21</v>
      </c>
      <c r="C13" s="994"/>
      <c r="D13" s="994"/>
      <c r="E13" s="455" t="s">
        <v>9</v>
      </c>
      <c r="F13" s="659">
        <f>SQRT((COUNT(B22:B71)*F12^2)/(COUNT(B22:B71)*H74-(B74^2)))</f>
        <v>5.4252399778861255E-3</v>
      </c>
      <c r="I13" s="7"/>
      <c r="J13" s="89"/>
      <c r="K13" s="7"/>
      <c r="L13" s="7"/>
      <c r="M13" s="7"/>
      <c r="N13" s="7"/>
      <c r="O13" s="7"/>
      <c r="P13" s="7"/>
      <c r="Q13" s="7"/>
      <c r="R13" s="7"/>
      <c r="S13" s="7"/>
      <c r="T13" s="101"/>
      <c r="U13" s="7"/>
      <c r="W13" s="47"/>
      <c r="X13" s="47"/>
    </row>
    <row r="14" spans="1:25" s="35" customFormat="1" ht="26.25">
      <c r="A14" s="30"/>
      <c r="B14" s="993" t="s">
        <v>22</v>
      </c>
      <c r="C14" s="994"/>
      <c r="D14" s="994"/>
      <c r="E14" s="455" t="s">
        <v>10</v>
      </c>
      <c r="F14" s="659">
        <f>SQRT((F12^2*H74)/(COUNT(B22:B71)*H74-B74^2))</f>
        <v>0.49078185381009171</v>
      </c>
      <c r="I14" s="7"/>
      <c r="J14" s="88"/>
      <c r="K14" s="7"/>
      <c r="L14" s="7"/>
      <c r="M14" s="7"/>
      <c r="N14" s="7"/>
      <c r="O14" s="7"/>
      <c r="P14" s="7"/>
      <c r="Q14" s="7"/>
      <c r="R14" s="7"/>
      <c r="S14" s="7"/>
      <c r="T14" s="101"/>
      <c r="U14" s="7"/>
      <c r="V14" s="63" t="s">
        <v>174</v>
      </c>
      <c r="W14" s="67" t="s">
        <v>175</v>
      </c>
      <c r="X14" s="67" t="s">
        <v>176</v>
      </c>
      <c r="Y14" s="35" t="s">
        <v>108</v>
      </c>
    </row>
    <row r="15" spans="1:25" s="35" customFormat="1" ht="26.25">
      <c r="A15" s="246"/>
      <c r="B15" s="993" t="s">
        <v>231</v>
      </c>
      <c r="C15" s="994"/>
      <c r="D15" s="994"/>
      <c r="E15" s="455" t="s">
        <v>230</v>
      </c>
      <c r="F15" s="660">
        <f>3*F12/F3</f>
        <v>161.30871100592202</v>
      </c>
      <c r="I15" s="7"/>
      <c r="J15" s="88"/>
      <c r="K15" s="7"/>
      <c r="L15" s="7"/>
      <c r="M15" s="7"/>
      <c r="N15" s="7"/>
      <c r="O15" s="7"/>
      <c r="P15" s="7"/>
      <c r="Q15" s="7"/>
      <c r="R15" s="7"/>
      <c r="S15" s="7"/>
      <c r="T15" s="101"/>
      <c r="U15" s="7"/>
      <c r="V15" s="63"/>
      <c r="W15" s="67"/>
      <c r="X15" s="67"/>
    </row>
    <row r="16" spans="1:25" s="35" customFormat="1" ht="27" thickBot="1">
      <c r="A16" s="246"/>
      <c r="B16" s="1000" t="s">
        <v>232</v>
      </c>
      <c r="C16" s="1001"/>
      <c r="D16" s="1001"/>
      <c r="E16" s="456" t="s">
        <v>233</v>
      </c>
      <c r="F16" s="646">
        <f>10*F12/F3</f>
        <v>537.69570335307333</v>
      </c>
      <c r="I16" s="7"/>
      <c r="J16" s="88"/>
      <c r="K16" s="7"/>
      <c r="L16" s="7"/>
      <c r="M16" s="7"/>
      <c r="N16" s="7"/>
      <c r="O16" s="7"/>
      <c r="P16" s="7"/>
      <c r="Q16" s="7"/>
      <c r="R16" s="7"/>
      <c r="S16" s="7"/>
      <c r="T16" s="101"/>
      <c r="U16" s="7"/>
      <c r="V16" s="63"/>
      <c r="W16" s="67"/>
      <c r="X16" s="67"/>
    </row>
    <row r="17" spans="1:26" s="35" customFormat="1">
      <c r="A17" s="246"/>
      <c r="B17" s="637"/>
      <c r="C17" s="637"/>
      <c r="D17" s="637"/>
      <c r="E17" s="645"/>
      <c r="F17" s="124"/>
      <c r="I17" s="7"/>
      <c r="J17" s="88"/>
      <c r="K17" s="7"/>
      <c r="L17" s="7"/>
      <c r="M17" s="7"/>
      <c r="N17" s="7"/>
      <c r="O17" s="7"/>
      <c r="P17" s="7"/>
      <c r="Q17" s="7"/>
      <c r="R17" s="7"/>
      <c r="S17" s="7"/>
      <c r="T17" s="101"/>
      <c r="U17" s="7"/>
      <c r="V17" s="63"/>
      <c r="W17" s="67"/>
      <c r="X17" s="67"/>
    </row>
    <row r="18" spans="1:26" s="35" customFormat="1" ht="24" thickBot="1">
      <c r="A18" s="30"/>
      <c r="B18" s="1012" t="s">
        <v>26</v>
      </c>
      <c r="C18" s="1012"/>
      <c r="D18" s="1013" t="s">
        <v>27</v>
      </c>
      <c r="E18" s="1011"/>
      <c r="I18" s="7"/>
      <c r="J18" s="88"/>
      <c r="K18" s="7"/>
      <c r="L18" s="7"/>
      <c r="M18" s="7"/>
      <c r="N18" s="7"/>
      <c r="O18" s="7"/>
      <c r="P18" s="7"/>
      <c r="Q18" s="7"/>
      <c r="R18" s="7"/>
      <c r="S18" s="7"/>
      <c r="T18" s="361"/>
      <c r="U18" s="360" t="s">
        <v>172</v>
      </c>
      <c r="V18" s="328">
        <v>1.0189741914439725</v>
      </c>
      <c r="W18" s="328">
        <v>0.2085714285714507</v>
      </c>
      <c r="X18" s="328">
        <v>-0.81040276287252178</v>
      </c>
      <c r="Y18" s="359">
        <f t="shared" ref="Y18:Y27" si="0">V18-X18</f>
        <v>1.8293769543164942</v>
      </c>
    </row>
    <row r="19" spans="1:26" s="35" customFormat="1">
      <c r="A19" s="30"/>
      <c r="B19" s="1012"/>
      <c r="C19" s="1012"/>
      <c r="D19" s="1013"/>
      <c r="E19" s="1011"/>
      <c r="F19" s="7"/>
      <c r="G19" s="30"/>
      <c r="H19" s="30"/>
      <c r="I19" s="7"/>
      <c r="J19" s="7"/>
      <c r="K19" s="997" t="s">
        <v>61</v>
      </c>
      <c r="L19" s="998"/>
      <c r="M19" s="476"/>
      <c r="N19" s="476"/>
      <c r="O19" s="476"/>
      <c r="P19" s="476"/>
      <c r="Q19" s="476"/>
      <c r="R19" s="476"/>
      <c r="S19" s="476"/>
      <c r="T19" s="361"/>
      <c r="U19" s="35" t="s">
        <v>173</v>
      </c>
      <c r="V19" s="328">
        <v>0.50675042534477543</v>
      </c>
      <c r="W19" s="328">
        <v>0.4953487821620472</v>
      </c>
      <c r="X19" s="328">
        <v>0.48394713897931896</v>
      </c>
      <c r="Y19" s="366">
        <f t="shared" si="0"/>
        <v>2.2803286365456477E-2</v>
      </c>
    </row>
    <row r="20" spans="1:26" s="55" customFormat="1" ht="27" customHeight="1">
      <c r="A20" s="31"/>
      <c r="B20" s="31" t="s">
        <v>0</v>
      </c>
      <c r="C20" s="93" t="s">
        <v>1</v>
      </c>
      <c r="F20" s="32"/>
      <c r="G20" s="1002" t="s">
        <v>75</v>
      </c>
      <c r="H20" s="1002" t="s">
        <v>5</v>
      </c>
      <c r="I20" s="1002" t="s">
        <v>72</v>
      </c>
      <c r="J20" s="1003" t="s">
        <v>73</v>
      </c>
      <c r="K20" s="33" t="s">
        <v>6</v>
      </c>
      <c r="L20" s="1003" t="s">
        <v>76</v>
      </c>
      <c r="M20" s="477"/>
      <c r="N20" s="477"/>
      <c r="O20" s="477"/>
      <c r="P20" s="477"/>
      <c r="Q20" s="477"/>
      <c r="R20" s="477"/>
      <c r="S20" s="477"/>
      <c r="T20" s="362"/>
      <c r="V20" s="324"/>
      <c r="W20" s="364"/>
      <c r="X20" s="324"/>
      <c r="Y20" s="359"/>
    </row>
    <row r="21" spans="1:26" s="55" customFormat="1" ht="27" thickBot="1">
      <c r="A21" s="31" t="s">
        <v>37</v>
      </c>
      <c r="B21" s="31" t="s">
        <v>2</v>
      </c>
      <c r="C21" s="93" t="s">
        <v>3</v>
      </c>
      <c r="D21" s="93" t="s">
        <v>89</v>
      </c>
      <c r="E21" s="93"/>
      <c r="F21" s="32"/>
      <c r="G21" s="1002"/>
      <c r="H21" s="1002"/>
      <c r="I21" s="1002"/>
      <c r="J21" s="1003"/>
      <c r="K21" s="34" t="s">
        <v>49</v>
      </c>
      <c r="L21" s="1014"/>
      <c r="M21" s="477"/>
      <c r="N21" s="477"/>
      <c r="O21" s="477"/>
      <c r="P21" s="477"/>
      <c r="Q21" s="477"/>
      <c r="R21" s="477"/>
      <c r="S21" s="477"/>
      <c r="T21" s="362">
        <v>30</v>
      </c>
      <c r="U21" s="55" t="s">
        <v>171</v>
      </c>
      <c r="V21" s="365">
        <v>123.382386516957</v>
      </c>
      <c r="W21" s="365">
        <v>120.70571428571419</v>
      </c>
      <c r="X21" s="365">
        <v>118.02904205447139</v>
      </c>
      <c r="Y21" s="359">
        <f t="shared" si="0"/>
        <v>5.3533444624856088</v>
      </c>
    </row>
    <row r="22" spans="1:26" s="35" customFormat="1">
      <c r="A22" s="21">
        <v>1</v>
      </c>
      <c r="B22" s="357">
        <f>IF('Inputs &amp; Summary'!D5="","",'Inputs &amp; Summary'!D5)</f>
        <v>135</v>
      </c>
      <c r="C22" s="469">
        <f>IF('Inputs &amp; Summary'!E5="","",'Inputs &amp; Summary'!E5)</f>
        <v>22.007189934092271</v>
      </c>
      <c r="D22" s="99">
        <f>IF('Inputs &amp; Summary'!F5="","",'Inputs &amp; Summary'!F5)</f>
        <v>20.698499999999999</v>
      </c>
      <c r="E22" s="468"/>
      <c r="F22" s="107"/>
      <c r="G22" s="30">
        <f t="shared" ref="G22:G71" si="1">IF(C22="","",C22*B22)</f>
        <v>2970.9706411024567</v>
      </c>
      <c r="H22" s="30">
        <f t="shared" ref="H22:H71" si="2">IF(B22="","",B22^2)</f>
        <v>18225</v>
      </c>
      <c r="I22" s="119">
        <f t="shared" ref="I22:I71" si="3">IF(B22="","",B22-$B$76)</f>
        <v>51.833333333333329</v>
      </c>
      <c r="J22" s="30">
        <f t="shared" ref="J22:J71" si="4">IF(B22="","",I22*I22)</f>
        <v>2686.6944444444439</v>
      </c>
      <c r="K22" s="30">
        <f t="shared" ref="K22:K53" si="5">IF(B22="","",$F$4+B22*$F$3)</f>
        <v>22.583201978973293</v>
      </c>
      <c r="L22" s="30">
        <f t="shared" ref="L22:L53" si="6">IF(B22="","",(C22-K22)^2)</f>
        <v>0.3317898758480165</v>
      </c>
      <c r="M22" s="246"/>
      <c r="N22" s="246"/>
      <c r="O22" s="246"/>
      <c r="P22" s="246"/>
      <c r="Q22" s="246"/>
      <c r="R22" s="246"/>
      <c r="S22" s="246"/>
      <c r="T22" s="361"/>
      <c r="U22" s="35" t="s">
        <v>172</v>
      </c>
      <c r="V22" s="328">
        <v>1.0189741914439725</v>
      </c>
      <c r="W22" s="328">
        <v>0.2085714285714507</v>
      </c>
      <c r="X22" s="328">
        <v>-0.81040276287252178</v>
      </c>
      <c r="Y22" s="359">
        <f t="shared" si="0"/>
        <v>1.8293769543164942</v>
      </c>
    </row>
    <row r="23" spans="1:26" s="35" customFormat="1">
      <c r="A23" s="21">
        <f>A22+1</f>
        <v>2</v>
      </c>
      <c r="B23" s="357">
        <f>IF('Inputs &amp; Summary'!D6="","",'Inputs &amp; Summary'!D6)</f>
        <v>135</v>
      </c>
      <c r="C23" s="469">
        <f>IF('Inputs &amp; Summary'!E6="","",'Inputs &amp; Summary'!E6)</f>
        <v>22.261356814088455</v>
      </c>
      <c r="D23" s="99">
        <f>IF('Inputs &amp; Summary'!F6="","",'Inputs &amp; Summary'!F6)</f>
        <v>20.36214</v>
      </c>
      <c r="E23" s="468"/>
      <c r="F23" s="368"/>
      <c r="G23" s="30">
        <f t="shared" si="1"/>
        <v>3005.2831699019412</v>
      </c>
      <c r="H23" s="30">
        <f t="shared" si="2"/>
        <v>18225</v>
      </c>
      <c r="I23" s="119">
        <f t="shared" si="3"/>
        <v>51.833333333333329</v>
      </c>
      <c r="J23" s="30">
        <f t="shared" si="4"/>
        <v>2686.6944444444439</v>
      </c>
      <c r="K23" s="30">
        <f t="shared" si="5"/>
        <v>22.583201978973293</v>
      </c>
      <c r="L23" s="30">
        <f t="shared" si="6"/>
        <v>0.10358431015974852</v>
      </c>
      <c r="M23" s="246"/>
      <c r="N23" s="246"/>
      <c r="O23" s="246"/>
      <c r="P23" s="246"/>
      <c r="Q23" s="246"/>
      <c r="R23" s="246"/>
      <c r="S23" s="246"/>
      <c r="T23" s="361"/>
      <c r="U23" s="363" t="s">
        <v>173</v>
      </c>
      <c r="V23" s="328">
        <v>0.25683049087035514</v>
      </c>
      <c r="W23" s="328">
        <v>0.24681042440883377</v>
      </c>
      <c r="X23" s="328">
        <v>0.23679035794731243</v>
      </c>
      <c r="Y23" s="366">
        <f t="shared" si="0"/>
        <v>2.0040132923042714E-2</v>
      </c>
    </row>
    <row r="24" spans="1:26" s="35" customFormat="1">
      <c r="A24" s="21">
        <f t="shared" ref="A24:A71" si="7">A23+1</f>
        <v>3</v>
      </c>
      <c r="B24" s="357">
        <f>IF('Inputs &amp; Summary'!D7="","",'Inputs &amp; Summary'!D7)</f>
        <v>135</v>
      </c>
      <c r="C24" s="469">
        <f>IF('Inputs &amp; Summary'!E7="","",'Inputs &amp; Summary'!E7)</f>
        <v>21.684347477982389</v>
      </c>
      <c r="D24" s="99">
        <f>IF('Inputs &amp; Summary'!F7="","",'Inputs &amp; Summary'!F7)</f>
        <v>23.718962755306368</v>
      </c>
      <c r="E24" s="468"/>
      <c r="F24" s="368"/>
      <c r="G24" s="30">
        <f t="shared" si="1"/>
        <v>2927.3869095276223</v>
      </c>
      <c r="H24" s="30">
        <f t="shared" si="2"/>
        <v>18225</v>
      </c>
      <c r="I24" s="119">
        <f t="shared" si="3"/>
        <v>51.833333333333329</v>
      </c>
      <c r="J24" s="30">
        <f t="shared" si="4"/>
        <v>2686.6944444444439</v>
      </c>
      <c r="K24" s="30">
        <f t="shared" si="5"/>
        <v>22.583201978973293</v>
      </c>
      <c r="L24" s="30">
        <f t="shared" si="6"/>
        <v>0.80793941395160684</v>
      </c>
      <c r="M24" s="246"/>
      <c r="N24" s="246"/>
      <c r="O24" s="246"/>
      <c r="P24" s="246"/>
      <c r="Q24" s="246"/>
      <c r="R24" s="246"/>
      <c r="S24" s="246"/>
      <c r="T24" s="361"/>
      <c r="U24" s="360"/>
      <c r="V24" s="328"/>
      <c r="W24" s="328"/>
      <c r="X24" s="328"/>
      <c r="Y24" s="359"/>
    </row>
    <row r="25" spans="1:26" s="35" customFormat="1">
      <c r="A25" s="21">
        <f t="shared" si="7"/>
        <v>4</v>
      </c>
      <c r="B25" s="357">
        <f>IF('Inputs &amp; Summary'!D8="","",'Inputs &amp; Summary'!D8)</f>
        <v>135</v>
      </c>
      <c r="C25" s="469">
        <f>IF('Inputs &amp; Summary'!E8="","",'Inputs &amp; Summary'!E8)</f>
        <v>22.562024809923969</v>
      </c>
      <c r="D25" s="99">
        <f>IF('Inputs &amp; Summary'!F8="","",'Inputs &amp; Summary'!F8)</f>
        <v>23.008584547813935</v>
      </c>
      <c r="E25" s="468"/>
      <c r="F25" s="368"/>
      <c r="G25" s="30">
        <f t="shared" si="1"/>
        <v>3045.8733493397358</v>
      </c>
      <c r="H25" s="30">
        <f t="shared" si="2"/>
        <v>18225</v>
      </c>
      <c r="I25" s="119">
        <f t="shared" si="3"/>
        <v>51.833333333333329</v>
      </c>
      <c r="J25" s="30">
        <f t="shared" si="4"/>
        <v>2686.6944444444439</v>
      </c>
      <c r="K25" s="30">
        <f t="shared" si="5"/>
        <v>22.583201978973293</v>
      </c>
      <c r="L25" s="30">
        <f t="shared" si="6"/>
        <v>4.4847248894363162E-4</v>
      </c>
      <c r="M25" s="246"/>
      <c r="N25" s="246"/>
      <c r="O25" s="246"/>
      <c r="P25" s="246"/>
      <c r="Q25" s="246"/>
      <c r="R25" s="246"/>
      <c r="S25" s="246"/>
      <c r="T25" s="361">
        <v>0</v>
      </c>
      <c r="U25" s="363" t="s">
        <v>171</v>
      </c>
      <c r="V25" s="328">
        <v>123.382386516957</v>
      </c>
      <c r="W25" s="328">
        <v>120.70571428571419</v>
      </c>
      <c r="X25" s="328">
        <v>118.02904205447139</v>
      </c>
      <c r="Y25" s="359">
        <f t="shared" si="0"/>
        <v>5.3533444624856088</v>
      </c>
    </row>
    <row r="26" spans="1:26" s="35" customFormat="1">
      <c r="A26" s="21">
        <f t="shared" si="7"/>
        <v>5</v>
      </c>
      <c r="B26" s="357">
        <f>IF('Inputs &amp; Summary'!D9="","",'Inputs &amp; Summary'!D9)</f>
        <v>135</v>
      </c>
      <c r="C26" s="469">
        <f>IF('Inputs &amp; Summary'!E9="","",'Inputs &amp; Summary'!E9)</f>
        <v>24.574100000000001</v>
      </c>
      <c r="D26" s="99">
        <f>IF('Inputs &amp; Summary'!F9="","",'Inputs &amp; Summary'!F9)</f>
        <v>20.819344524380497</v>
      </c>
      <c r="E26" s="468"/>
      <c r="F26" s="30"/>
      <c r="G26" s="30">
        <f t="shared" si="1"/>
        <v>3317.5035000000003</v>
      </c>
      <c r="H26" s="30">
        <f t="shared" si="2"/>
        <v>18225</v>
      </c>
      <c r="I26" s="119">
        <f t="shared" si="3"/>
        <v>51.833333333333329</v>
      </c>
      <c r="J26" s="30">
        <f t="shared" si="4"/>
        <v>2686.6944444444439</v>
      </c>
      <c r="K26" s="30">
        <f t="shared" si="5"/>
        <v>22.583201978973293</v>
      </c>
      <c r="L26" s="30">
        <f t="shared" si="6"/>
        <v>3.9636749301280658</v>
      </c>
      <c r="M26" s="246"/>
      <c r="N26" s="246"/>
      <c r="O26" s="246"/>
      <c r="P26" s="246"/>
      <c r="Q26" s="246"/>
      <c r="R26" s="246"/>
      <c r="S26" s="246"/>
      <c r="T26" s="361"/>
      <c r="U26" s="35" t="s">
        <v>172</v>
      </c>
      <c r="V26" s="328">
        <v>1.0189741914439725</v>
      </c>
      <c r="W26" s="328">
        <v>0.2085714285714507</v>
      </c>
      <c r="X26" s="328">
        <v>-0.81040276287252178</v>
      </c>
      <c r="Y26" s="359">
        <f t="shared" si="0"/>
        <v>1.8293769543164942</v>
      </c>
    </row>
    <row r="27" spans="1:26" s="35" customFormat="1">
      <c r="A27" s="21">
        <f t="shared" si="7"/>
        <v>6</v>
      </c>
      <c r="B27" s="357">
        <f>IF('Inputs &amp; Summary'!D10="","",'Inputs &amp; Summary'!D10)</f>
        <v>135</v>
      </c>
      <c r="C27" s="469">
        <f>IF('Inputs &amp; Summary'!E10="","",'Inputs &amp; Summary'!E10)</f>
        <v>21.529417650590357</v>
      </c>
      <c r="D27" s="99">
        <f>IF('Inputs &amp; Summary'!F10="","",'Inputs &amp; Summary'!F10)</f>
        <v>23.206076354187488</v>
      </c>
      <c r="E27" s="468"/>
      <c r="F27" s="7"/>
      <c r="G27" s="30">
        <f t="shared" si="1"/>
        <v>2906.4713828296981</v>
      </c>
      <c r="H27" s="30">
        <f t="shared" si="2"/>
        <v>18225</v>
      </c>
      <c r="I27" s="119">
        <f t="shared" si="3"/>
        <v>51.833333333333329</v>
      </c>
      <c r="J27" s="30">
        <f t="shared" si="4"/>
        <v>2686.6944444444439</v>
      </c>
      <c r="K27" s="30">
        <f t="shared" si="5"/>
        <v>22.583201978973293</v>
      </c>
      <c r="L27" s="30">
        <f t="shared" si="6"/>
        <v>1.1104614107454742</v>
      </c>
      <c r="M27" s="246"/>
      <c r="N27" s="246"/>
      <c r="O27" s="246"/>
      <c r="P27" s="246"/>
      <c r="Q27" s="246"/>
      <c r="R27" s="246"/>
      <c r="S27" s="246"/>
      <c r="T27" s="361"/>
      <c r="U27" s="35" t="s">
        <v>173</v>
      </c>
      <c r="V27" s="328">
        <v>9.7418851481997706E-3</v>
      </c>
      <c r="W27" s="328">
        <v>-1.7279333443796672E-3</v>
      </c>
      <c r="X27" s="328">
        <v>-1.3197751836959103E-2</v>
      </c>
      <c r="Y27" s="366">
        <f t="shared" si="0"/>
        <v>2.2939636985158874E-2</v>
      </c>
    </row>
    <row r="28" spans="1:26" s="35" customFormat="1">
      <c r="A28" s="21">
        <f t="shared" si="7"/>
        <v>7</v>
      </c>
      <c r="B28" s="73">
        <f>IF('Inputs &amp; Summary'!D11="","",'Inputs &amp; Summary'!D11)</f>
        <v>135</v>
      </c>
      <c r="C28" s="469">
        <f>IF('Inputs &amp; Summary'!E11="","",'Inputs &amp; Summary'!E11)</f>
        <v>21.282282282282281</v>
      </c>
      <c r="D28" s="99">
        <f>IF('Inputs &amp; Summary'!F11="","",'Inputs &amp; Summary'!F11)</f>
        <v>21.96893469694805</v>
      </c>
      <c r="E28" s="468"/>
      <c r="F28" s="7"/>
      <c r="G28" s="30">
        <f t="shared" si="1"/>
        <v>2873.1081081081079</v>
      </c>
      <c r="H28" s="30">
        <f t="shared" si="2"/>
        <v>18225</v>
      </c>
      <c r="I28" s="119">
        <f t="shared" si="3"/>
        <v>51.833333333333329</v>
      </c>
      <c r="J28" s="30">
        <f t="shared" si="4"/>
        <v>2686.6944444444439</v>
      </c>
      <c r="K28" s="30">
        <f t="shared" si="5"/>
        <v>22.583201978973293</v>
      </c>
      <c r="L28" s="30">
        <f t="shared" si="6"/>
        <v>1.6923920572386322</v>
      </c>
      <c r="M28" s="246"/>
      <c r="N28" s="246"/>
      <c r="O28" s="246"/>
      <c r="P28" s="246"/>
      <c r="Q28" s="246"/>
      <c r="R28" s="246"/>
      <c r="S28" s="246"/>
      <c r="T28" s="101"/>
      <c r="W28" s="36"/>
    </row>
    <row r="29" spans="1:26" s="35" customFormat="1">
      <c r="A29" s="21">
        <f t="shared" si="7"/>
        <v>8</v>
      </c>
      <c r="B29" s="73">
        <f>IF('Inputs &amp; Summary'!D12="","",'Inputs &amp; Summary'!D12)</f>
        <v>51</v>
      </c>
      <c r="C29" s="469">
        <f>IF('Inputs &amp; Summary'!E12="","",'Inputs &amp; Summary'!E12)</f>
        <v>21.411564625850339</v>
      </c>
      <c r="D29" s="99" t="str">
        <f>IF('Inputs &amp; Summary'!F12="","",'Inputs &amp; Summary'!F12)</f>
        <v/>
      </c>
      <c r="E29" s="468" t="str">
        <f>IF(D29="","",(D29-$F$4)/$F$3)</f>
        <v/>
      </c>
      <c r="F29" s="7"/>
      <c r="G29" s="30">
        <f t="shared" si="1"/>
        <v>1091.9897959183672</v>
      </c>
      <c r="H29" s="30">
        <f t="shared" si="2"/>
        <v>2601</v>
      </c>
      <c r="I29" s="119">
        <f t="shared" si="3"/>
        <v>-32.166666666666671</v>
      </c>
      <c r="J29" s="30">
        <f t="shared" si="4"/>
        <v>1034.6944444444448</v>
      </c>
      <c r="K29" s="30">
        <f t="shared" si="5"/>
        <v>20.628226573409563</v>
      </c>
      <c r="L29" s="30">
        <f t="shared" si="6"/>
        <v>0.61361850440170762</v>
      </c>
      <c r="M29" s="246"/>
      <c r="N29" s="246"/>
      <c r="O29" s="246"/>
      <c r="P29" s="246"/>
      <c r="Q29" s="246"/>
      <c r="R29" s="246"/>
      <c r="S29" s="246"/>
      <c r="T29" s="101"/>
      <c r="W29" s="36"/>
    </row>
    <row r="30" spans="1:26" s="35" customFormat="1">
      <c r="A30" s="21">
        <f t="shared" si="7"/>
        <v>9</v>
      </c>
      <c r="B30" s="73">
        <f>IF('Inputs &amp; Summary'!D13="","",'Inputs &amp; Summary'!D13)</f>
        <v>51</v>
      </c>
      <c r="C30" s="469">
        <f>IF('Inputs &amp; Summary'!E13="","",'Inputs &amp; Summary'!E13)</f>
        <v>20.96377551020408</v>
      </c>
      <c r="D30" s="99" t="str">
        <f>IF('Inputs &amp; Summary'!F13="","",'Inputs &amp; Summary'!F13)</f>
        <v/>
      </c>
      <c r="E30" s="468" t="str">
        <f>IF(D30="","",(D30-$F$4)/$F$3)</f>
        <v/>
      </c>
      <c r="F30" s="7"/>
      <c r="G30" s="30">
        <f t="shared" si="1"/>
        <v>1069.1525510204081</v>
      </c>
      <c r="H30" s="30">
        <f t="shared" si="2"/>
        <v>2601</v>
      </c>
      <c r="I30" s="119">
        <f t="shared" si="3"/>
        <v>-32.166666666666671</v>
      </c>
      <c r="J30" s="30">
        <f t="shared" si="4"/>
        <v>1034.6944444444448</v>
      </c>
      <c r="K30" s="30">
        <f t="shared" si="5"/>
        <v>20.628226573409563</v>
      </c>
      <c r="L30" s="30">
        <f t="shared" si="6"/>
        <v>0.11259308898393064</v>
      </c>
      <c r="M30" s="246"/>
      <c r="N30" s="246"/>
      <c r="O30" s="246"/>
      <c r="P30" s="246"/>
      <c r="Q30" s="246"/>
      <c r="R30" s="246"/>
      <c r="S30" s="246"/>
      <c r="T30" s="101"/>
      <c r="W30" s="36"/>
      <c r="X30" s="48"/>
      <c r="Y30" s="48"/>
      <c r="Z30" s="48"/>
    </row>
    <row r="31" spans="1:26" s="35" customFormat="1">
      <c r="A31" s="21">
        <f t="shared" si="7"/>
        <v>10</v>
      </c>
      <c r="B31" s="73">
        <f>IF('Inputs &amp; Summary'!D14="","",'Inputs &amp; Summary'!D14)</f>
        <v>51</v>
      </c>
      <c r="C31" s="469">
        <f>IF('Inputs &amp; Summary'!E14="","",'Inputs &amp; Summary'!E14)</f>
        <v>21.889099620682771</v>
      </c>
      <c r="D31" s="99" t="str">
        <f>IF('Inputs &amp; Summary'!F14="","",'Inputs &amp; Summary'!F14)</f>
        <v/>
      </c>
      <c r="E31" s="468" t="str">
        <f>IF(D31="","",(D31-$F$4)/$F$3)</f>
        <v/>
      </c>
      <c r="F31" s="7"/>
      <c r="G31" s="30">
        <f t="shared" si="1"/>
        <v>1116.3440806548213</v>
      </c>
      <c r="H31" s="30">
        <f t="shared" si="2"/>
        <v>2601</v>
      </c>
      <c r="I31" s="119">
        <f t="shared" si="3"/>
        <v>-32.166666666666671</v>
      </c>
      <c r="J31" s="30">
        <f t="shared" si="4"/>
        <v>1034.6944444444448</v>
      </c>
      <c r="K31" s="30">
        <f t="shared" si="5"/>
        <v>20.628226573409563</v>
      </c>
      <c r="L31" s="30">
        <f t="shared" si="6"/>
        <v>1.5898008413400246</v>
      </c>
      <c r="M31" s="246"/>
      <c r="N31" s="246"/>
      <c r="O31" s="246"/>
      <c r="P31" s="246"/>
      <c r="Q31" s="246"/>
      <c r="R31" s="246"/>
      <c r="S31" s="246"/>
      <c r="T31" s="101"/>
      <c r="W31" s="36"/>
      <c r="X31" s="48"/>
      <c r="Y31" s="48"/>
      <c r="Z31" s="48"/>
    </row>
    <row r="32" spans="1:26" s="35" customFormat="1">
      <c r="A32" s="21">
        <f t="shared" si="7"/>
        <v>11</v>
      </c>
      <c r="B32" s="73">
        <f>IF('Inputs &amp; Summary'!D15="","",'Inputs &amp; Summary'!D15)</f>
        <v>51</v>
      </c>
      <c r="C32" s="92">
        <f>IF('Inputs &amp; Summary'!E15="","",'Inputs &amp; Summary'!E15)</f>
        <v>21.182607827476037</v>
      </c>
      <c r="D32" s="60"/>
      <c r="E32" s="108"/>
      <c r="F32" s="7"/>
      <c r="G32" s="30">
        <f t="shared" si="1"/>
        <v>1080.312999201278</v>
      </c>
      <c r="H32" s="30">
        <f t="shared" si="2"/>
        <v>2601</v>
      </c>
      <c r="I32" s="119">
        <f t="shared" si="3"/>
        <v>-32.166666666666671</v>
      </c>
      <c r="J32" s="30">
        <f t="shared" si="4"/>
        <v>1034.6944444444448</v>
      </c>
      <c r="K32" s="30">
        <f t="shared" si="5"/>
        <v>20.628226573409563</v>
      </c>
      <c r="L32" s="30">
        <f t="shared" si="6"/>
        <v>0.30733857486031624</v>
      </c>
      <c r="M32" s="246"/>
      <c r="N32" s="246"/>
      <c r="O32" s="246"/>
      <c r="P32" s="246"/>
      <c r="Q32" s="246"/>
      <c r="R32" s="246"/>
      <c r="S32" s="246"/>
      <c r="T32" s="101"/>
      <c r="W32" s="36"/>
      <c r="X32" s="48"/>
      <c r="Y32" s="48"/>
      <c r="Z32" s="48"/>
    </row>
    <row r="33" spans="1:25" s="35" customFormat="1">
      <c r="A33" s="21">
        <f t="shared" si="7"/>
        <v>12</v>
      </c>
      <c r="B33" s="73">
        <f>IF('Inputs &amp; Summary'!D16="","",'Inputs &amp; Summary'!D16)</f>
        <v>51</v>
      </c>
      <c r="C33" s="92">
        <f>IF('Inputs &amp; Summary'!E16="","",'Inputs &amp; Summary'!E16)</f>
        <v>20.186260765071101</v>
      </c>
      <c r="D33" s="60"/>
      <c r="E33" s="108"/>
      <c r="F33" s="7"/>
      <c r="G33" s="30">
        <f t="shared" si="1"/>
        <v>1029.4992990186261</v>
      </c>
      <c r="H33" s="30">
        <f t="shared" si="2"/>
        <v>2601</v>
      </c>
      <c r="I33" s="119">
        <f t="shared" si="3"/>
        <v>-32.166666666666671</v>
      </c>
      <c r="J33" s="30">
        <f t="shared" si="4"/>
        <v>1034.6944444444448</v>
      </c>
      <c r="K33" s="30">
        <f t="shared" si="5"/>
        <v>20.628226573409563</v>
      </c>
      <c r="L33" s="30">
        <f t="shared" si="6"/>
        <v>0.19533377574027061</v>
      </c>
      <c r="M33" s="246"/>
      <c r="N33" s="246"/>
      <c r="O33" s="246"/>
      <c r="P33" s="246"/>
      <c r="Q33" s="246"/>
      <c r="R33" s="246"/>
      <c r="S33" s="246"/>
      <c r="T33" s="101"/>
      <c r="W33" s="36"/>
    </row>
    <row r="34" spans="1:25" s="35" customFormat="1">
      <c r="A34" s="21">
        <f t="shared" si="7"/>
        <v>13</v>
      </c>
      <c r="B34" s="73">
        <f>IF('Inputs &amp; Summary'!D17="","",'Inputs &amp; Summary'!D17)</f>
        <v>51</v>
      </c>
      <c r="C34" s="92">
        <f>IF('Inputs &amp; Summary'!E17="","",'Inputs &amp; Summary'!E17)</f>
        <v>20.620503597122305</v>
      </c>
      <c r="D34" s="60"/>
      <c r="E34" s="108"/>
      <c r="F34" s="7"/>
      <c r="G34" s="30">
        <f t="shared" si="1"/>
        <v>1051.6456834532376</v>
      </c>
      <c r="H34" s="30">
        <f t="shared" si="2"/>
        <v>2601</v>
      </c>
      <c r="I34" s="119">
        <f t="shared" si="3"/>
        <v>-32.166666666666671</v>
      </c>
      <c r="J34" s="30">
        <f t="shared" si="4"/>
        <v>1034.6944444444448</v>
      </c>
      <c r="K34" s="30">
        <f t="shared" si="5"/>
        <v>20.628226573409563</v>
      </c>
      <c r="L34" s="30">
        <f t="shared" si="6"/>
        <v>5.9644362733555175E-5</v>
      </c>
      <c r="M34" s="246"/>
      <c r="N34" s="246"/>
      <c r="O34" s="246"/>
      <c r="P34" s="246"/>
      <c r="Q34" s="246"/>
      <c r="R34" s="246"/>
      <c r="S34" s="246"/>
      <c r="T34" s="101"/>
      <c r="W34" s="36"/>
    </row>
    <row r="35" spans="1:25" s="35" customFormat="1">
      <c r="A35" s="21">
        <f t="shared" si="7"/>
        <v>14</v>
      </c>
      <c r="B35" s="73">
        <f>IF('Inputs &amp; Summary'!D18="","",'Inputs &amp; Summary'!D18)</f>
        <v>51</v>
      </c>
      <c r="C35" s="92">
        <f>IF('Inputs &amp; Summary'!E18="","",'Inputs &amp; Summary'!E18)</f>
        <v>20.933879344786256</v>
      </c>
      <c r="D35" s="60"/>
      <c r="E35" s="108"/>
      <c r="F35" s="7"/>
      <c r="G35" s="30">
        <f t="shared" si="1"/>
        <v>1067.627846584099</v>
      </c>
      <c r="H35" s="30">
        <f t="shared" si="2"/>
        <v>2601</v>
      </c>
      <c r="I35" s="119">
        <f t="shared" si="3"/>
        <v>-32.166666666666671</v>
      </c>
      <c r="J35" s="30">
        <f t="shared" si="4"/>
        <v>1034.6944444444448</v>
      </c>
      <c r="K35" s="30">
        <f t="shared" si="5"/>
        <v>20.628226573409563</v>
      </c>
      <c r="L35" s="30">
        <f t="shared" si="6"/>
        <v>9.3423616650252686E-2</v>
      </c>
      <c r="M35" s="246"/>
      <c r="N35" s="246"/>
      <c r="O35" s="246"/>
      <c r="P35" s="246"/>
      <c r="Q35" s="246"/>
      <c r="R35" s="246"/>
      <c r="S35" s="246"/>
      <c r="T35" s="101"/>
      <c r="W35" s="36"/>
    </row>
    <row r="36" spans="1:25" s="35" customFormat="1">
      <c r="A36" s="21">
        <f t="shared" si="7"/>
        <v>15</v>
      </c>
      <c r="B36" s="73">
        <f>IF('Inputs &amp; Summary'!D19="","",'Inputs &amp; Summary'!D19)</f>
        <v>73</v>
      </c>
      <c r="C36" s="92">
        <f>IF('Inputs &amp; Summary'!E19="","",'Inputs &amp; Summary'!E19)</f>
        <v>21.080838323353294</v>
      </c>
      <c r="D36" s="60"/>
      <c r="E36" s="108"/>
      <c r="F36" s="7"/>
      <c r="G36" s="30">
        <f t="shared" si="1"/>
        <v>1538.9011976047905</v>
      </c>
      <c r="H36" s="30">
        <f t="shared" si="2"/>
        <v>5329</v>
      </c>
      <c r="I36" s="119">
        <f t="shared" si="3"/>
        <v>-10.166666666666671</v>
      </c>
      <c r="J36" s="30">
        <f t="shared" si="4"/>
        <v>103.36111111111121</v>
      </c>
      <c r="K36" s="30">
        <f t="shared" si="5"/>
        <v>21.140243941533399</v>
      </c>
      <c r="L36" s="30">
        <f t="shared" si="6"/>
        <v>3.5290274713603467E-3</v>
      </c>
      <c r="M36" s="246"/>
      <c r="N36" s="246"/>
      <c r="O36" s="246"/>
      <c r="P36" s="246"/>
      <c r="Q36" s="246"/>
      <c r="R36" s="246"/>
      <c r="S36" s="246"/>
      <c r="T36" s="101"/>
      <c r="W36" s="36"/>
    </row>
    <row r="37" spans="1:25" s="35" customFormat="1">
      <c r="A37" s="21">
        <f t="shared" si="7"/>
        <v>16</v>
      </c>
      <c r="B37" s="73">
        <f>IF('Inputs &amp; Summary'!D20="","",'Inputs &amp; Summary'!D20)</f>
        <v>73</v>
      </c>
      <c r="C37" s="92">
        <f>IF('Inputs &amp; Summary'!E20="","",'Inputs &amp; Summary'!E20)</f>
        <v>20.347639055622249</v>
      </c>
      <c r="D37" s="60"/>
      <c r="E37" s="108"/>
      <c r="F37" s="7"/>
      <c r="G37" s="30">
        <f t="shared" si="1"/>
        <v>1485.3776510604241</v>
      </c>
      <c r="H37" s="30">
        <f t="shared" si="2"/>
        <v>5329</v>
      </c>
      <c r="I37" s="119">
        <f t="shared" si="3"/>
        <v>-10.166666666666671</v>
      </c>
      <c r="J37" s="30">
        <f t="shared" si="4"/>
        <v>103.36111111111121</v>
      </c>
      <c r="K37" s="30">
        <f t="shared" si="5"/>
        <v>21.140243941533399</v>
      </c>
      <c r="L37" s="30">
        <f t="shared" si="6"/>
        <v>0.62822250517022649</v>
      </c>
      <c r="M37" s="246"/>
      <c r="N37" s="246"/>
      <c r="O37" s="246"/>
      <c r="P37" s="246"/>
      <c r="Q37" s="246"/>
      <c r="R37" s="246"/>
      <c r="S37" s="246"/>
      <c r="T37" s="101"/>
      <c r="W37" s="36"/>
    </row>
    <row r="38" spans="1:25" s="35" customFormat="1">
      <c r="A38" s="21">
        <f t="shared" si="7"/>
        <v>17</v>
      </c>
      <c r="B38" s="73">
        <f>IF('Inputs &amp; Summary'!D21="","",'Inputs &amp; Summary'!D21)</f>
        <v>73</v>
      </c>
      <c r="C38" s="92">
        <f>IF('Inputs &amp; Summary'!E21="","",'Inputs &amp; Summary'!E21)</f>
        <v>20.361499999999999</v>
      </c>
      <c r="D38" s="60"/>
      <c r="E38" s="108"/>
      <c r="F38" s="7"/>
      <c r="G38" s="30">
        <f t="shared" si="1"/>
        <v>1486.3895</v>
      </c>
      <c r="H38" s="30">
        <f t="shared" si="2"/>
        <v>5329</v>
      </c>
      <c r="I38" s="119">
        <f t="shared" si="3"/>
        <v>-10.166666666666671</v>
      </c>
      <c r="J38" s="30">
        <f t="shared" si="4"/>
        <v>103.36111111111121</v>
      </c>
      <c r="K38" s="30">
        <f t="shared" si="5"/>
        <v>21.140243941533399</v>
      </c>
      <c r="L38" s="30">
        <f t="shared" si="6"/>
        <v>0.60644212647497431</v>
      </c>
      <c r="M38" s="246"/>
      <c r="N38" s="246"/>
      <c r="O38" s="246"/>
      <c r="P38" s="246"/>
      <c r="Q38" s="246"/>
      <c r="R38" s="246"/>
      <c r="S38" s="246"/>
      <c r="T38" s="101"/>
      <c r="W38" s="36"/>
    </row>
    <row r="39" spans="1:25" s="35" customFormat="1">
      <c r="A39" s="21">
        <f t="shared" si="7"/>
        <v>18</v>
      </c>
      <c r="B39" s="73">
        <f>IF('Inputs &amp; Summary'!D22="","",'Inputs &amp; Summary'!D22)</f>
        <v>73</v>
      </c>
      <c r="C39" s="92">
        <f>IF('Inputs &amp; Summary'!E22="","",'Inputs &amp; Summary'!E22)</f>
        <v>23.355315747402081</v>
      </c>
      <c r="D39" s="60"/>
      <c r="E39" s="108"/>
      <c r="F39" s="7"/>
      <c r="G39" s="30">
        <f t="shared" si="1"/>
        <v>1704.9380495603518</v>
      </c>
      <c r="H39" s="30">
        <f t="shared" si="2"/>
        <v>5329</v>
      </c>
      <c r="I39" s="119">
        <f t="shared" si="3"/>
        <v>-10.166666666666671</v>
      </c>
      <c r="J39" s="30">
        <f t="shared" si="4"/>
        <v>103.36111111111121</v>
      </c>
      <c r="K39" s="30">
        <f t="shared" si="5"/>
        <v>21.140243941533399</v>
      </c>
      <c r="L39" s="30">
        <f t="shared" si="6"/>
        <v>4.906543105154344</v>
      </c>
      <c r="M39" s="246"/>
      <c r="N39" s="246"/>
      <c r="O39" s="246"/>
      <c r="P39" s="246"/>
      <c r="Q39" s="246"/>
      <c r="R39" s="246"/>
      <c r="S39" s="246"/>
      <c r="T39" s="101"/>
      <c r="W39" s="36"/>
    </row>
    <row r="40" spans="1:25" s="35" customFormat="1">
      <c r="A40" s="21">
        <f t="shared" si="7"/>
        <v>19</v>
      </c>
      <c r="B40" s="73">
        <f>IF('Inputs &amp; Summary'!D23="","",'Inputs &amp; Summary'!D23)</f>
        <v>73</v>
      </c>
      <c r="C40" s="92">
        <f>IF('Inputs &amp; Summary'!E23="","",'Inputs &amp; Summary'!E23)</f>
        <v>21.656012784658412</v>
      </c>
      <c r="D40" s="60"/>
      <c r="E40" s="108"/>
      <c r="F40" s="7"/>
      <c r="G40" s="30">
        <f t="shared" si="1"/>
        <v>1580.8889332800641</v>
      </c>
      <c r="H40" s="30">
        <f t="shared" si="2"/>
        <v>5329</v>
      </c>
      <c r="I40" s="119">
        <f t="shared" si="3"/>
        <v>-10.166666666666671</v>
      </c>
      <c r="J40" s="30">
        <f t="shared" si="4"/>
        <v>103.36111111111121</v>
      </c>
      <c r="K40" s="30">
        <f t="shared" si="5"/>
        <v>21.140243941533399</v>
      </c>
      <c r="L40" s="30">
        <f t="shared" si="6"/>
        <v>0.26601749953851417</v>
      </c>
      <c r="M40" s="246"/>
      <c r="N40" s="246"/>
      <c r="O40" s="246"/>
      <c r="P40" s="246"/>
      <c r="Q40" s="246"/>
      <c r="R40" s="246"/>
      <c r="S40" s="246"/>
      <c r="T40" s="101"/>
      <c r="W40" s="36"/>
    </row>
    <row r="41" spans="1:25" s="35" customFormat="1">
      <c r="A41" s="21">
        <f t="shared" si="7"/>
        <v>20</v>
      </c>
      <c r="B41" s="73">
        <f>IF('Inputs &amp; Summary'!D24="","",'Inputs &amp; Summary'!D24)</f>
        <v>73</v>
      </c>
      <c r="C41" s="92">
        <f>IF('Inputs &amp; Summary'!E24="","",'Inputs &amp; Summary'!E24)</f>
        <v>22.250450090018003</v>
      </c>
      <c r="D41" s="60"/>
      <c r="E41" s="108"/>
      <c r="F41" s="7"/>
      <c r="G41" s="30">
        <f t="shared" si="1"/>
        <v>1624.2828565713141</v>
      </c>
      <c r="H41" s="30">
        <f t="shared" si="2"/>
        <v>5329</v>
      </c>
      <c r="I41" s="119">
        <f t="shared" si="3"/>
        <v>-10.166666666666671</v>
      </c>
      <c r="J41" s="30">
        <f t="shared" si="4"/>
        <v>103.36111111111121</v>
      </c>
      <c r="K41" s="30">
        <f t="shared" si="5"/>
        <v>21.140243941533399</v>
      </c>
      <c r="L41" s="30">
        <f t="shared" si="6"/>
        <v>1.2325576921330186</v>
      </c>
      <c r="M41" s="246"/>
      <c r="N41" s="246"/>
      <c r="O41" s="246"/>
      <c r="P41" s="246"/>
      <c r="Q41" s="246"/>
      <c r="R41" s="246"/>
      <c r="S41" s="246"/>
      <c r="T41" s="101"/>
      <c r="W41" s="36"/>
    </row>
    <row r="42" spans="1:25" s="35" customFormat="1">
      <c r="A42" s="21">
        <f t="shared" si="7"/>
        <v>21</v>
      </c>
      <c r="B42" s="73">
        <f>IF('Inputs &amp; Summary'!D25="","",'Inputs &amp; Summary'!D25)</f>
        <v>73</v>
      </c>
      <c r="C42" s="92">
        <f>IF('Inputs &amp; Summary'!E25="","",'Inputs &amp; Summary'!E25)</f>
        <v>21.14</v>
      </c>
      <c r="D42" s="60"/>
      <c r="E42" s="108"/>
      <c r="F42" s="7"/>
      <c r="G42" s="30">
        <f t="shared" si="1"/>
        <v>1543.22</v>
      </c>
      <c r="H42" s="30">
        <f t="shared" si="2"/>
        <v>5329</v>
      </c>
      <c r="I42" s="119">
        <f t="shared" si="3"/>
        <v>-10.166666666666671</v>
      </c>
      <c r="J42" s="30">
        <f t="shared" si="4"/>
        <v>103.36111111111121</v>
      </c>
      <c r="K42" s="30">
        <f t="shared" si="5"/>
        <v>21.140243941533399</v>
      </c>
      <c r="L42" s="30">
        <f t="shared" si="6"/>
        <v>5.9507471716630358E-8</v>
      </c>
      <c r="M42" s="246"/>
      <c r="N42" s="246"/>
      <c r="O42" s="246"/>
      <c r="P42" s="246"/>
      <c r="Q42" s="246"/>
      <c r="R42" s="246"/>
      <c r="S42" s="246"/>
      <c r="T42" s="101"/>
      <c r="W42" s="36"/>
    </row>
    <row r="43" spans="1:25">
      <c r="A43" s="20">
        <f t="shared" si="7"/>
        <v>22</v>
      </c>
      <c r="B43" s="73">
        <f>IF('Inputs &amp; Summary'!D26="","",'Inputs &amp; Summary'!D26)</f>
        <v>96</v>
      </c>
      <c r="C43" s="92">
        <f>IF('Inputs &amp; Summary'!E26="","",'Inputs &amp; Summary'!E26)</f>
        <v>24.274919935948759</v>
      </c>
      <c r="D43" s="29"/>
      <c r="G43" s="1">
        <f t="shared" si="1"/>
        <v>2330.3923138510809</v>
      </c>
      <c r="H43" s="1">
        <f t="shared" si="2"/>
        <v>9216</v>
      </c>
      <c r="I43" s="120">
        <f t="shared" si="3"/>
        <v>12.833333333333329</v>
      </c>
      <c r="J43" s="1">
        <f t="shared" si="4"/>
        <v>164.69444444444431</v>
      </c>
      <c r="K43" s="1">
        <f t="shared" si="5"/>
        <v>21.675534826390134</v>
      </c>
      <c r="L43" s="1">
        <f t="shared" si="6"/>
        <v>6.7568029477951059</v>
      </c>
      <c r="M43" s="242"/>
      <c r="N43" s="242"/>
      <c r="O43" s="242"/>
      <c r="P43" s="242"/>
      <c r="Q43" s="242"/>
      <c r="R43" s="242"/>
      <c r="S43" s="242"/>
      <c r="U43" s="18"/>
      <c r="V43" s="18"/>
      <c r="W43" s="19"/>
      <c r="X43" s="18"/>
      <c r="Y43" s="18"/>
    </row>
    <row r="44" spans="1:25">
      <c r="A44" s="20">
        <f t="shared" si="7"/>
        <v>23</v>
      </c>
      <c r="B44" s="73">
        <f>IF('Inputs &amp; Summary'!D27="","",'Inputs &amp; Summary'!D27)</f>
        <v>96</v>
      </c>
      <c r="C44" s="92">
        <f>IF('Inputs &amp; Summary'!E27="","",'Inputs &amp; Summary'!E27)</f>
        <v>19.5174251497006</v>
      </c>
      <c r="D44" s="29"/>
      <c r="G44" s="1">
        <f t="shared" si="1"/>
        <v>1873.6728143712576</v>
      </c>
      <c r="H44" s="1">
        <f t="shared" si="2"/>
        <v>9216</v>
      </c>
      <c r="I44" s="120">
        <f t="shared" si="3"/>
        <v>12.833333333333329</v>
      </c>
      <c r="J44" s="1">
        <f t="shared" si="4"/>
        <v>164.69444444444431</v>
      </c>
      <c r="K44" s="1">
        <f t="shared" si="5"/>
        <v>21.675534826390134</v>
      </c>
      <c r="L44" s="1">
        <f t="shared" si="6"/>
        <v>4.6574373766210062</v>
      </c>
      <c r="M44" s="242"/>
      <c r="N44" s="242"/>
      <c r="O44" s="242"/>
      <c r="P44" s="242"/>
      <c r="Q44" s="242"/>
      <c r="R44" s="242"/>
      <c r="S44" s="242"/>
      <c r="U44" s="18"/>
      <c r="V44" s="18"/>
      <c r="W44" s="19"/>
      <c r="X44" s="18"/>
      <c r="Y44" s="18"/>
    </row>
    <row r="45" spans="1:25">
      <c r="A45" s="20">
        <f t="shared" si="7"/>
        <v>24</v>
      </c>
      <c r="B45" s="73">
        <f>IF('Inputs &amp; Summary'!D28="","",'Inputs &amp; Summary'!D28)</f>
        <v>96</v>
      </c>
      <c r="C45" s="92">
        <f>IF('Inputs &amp; Summary'!E28="","",'Inputs &amp; Summary'!E28)</f>
        <v>22.08816473410636</v>
      </c>
      <c r="D45" s="29"/>
      <c r="G45" s="1">
        <f t="shared" si="1"/>
        <v>2120.4638144742107</v>
      </c>
      <c r="H45" s="1">
        <f t="shared" si="2"/>
        <v>9216</v>
      </c>
      <c r="I45" s="120">
        <f t="shared" si="3"/>
        <v>12.833333333333329</v>
      </c>
      <c r="J45" s="1">
        <f t="shared" si="4"/>
        <v>164.69444444444431</v>
      </c>
      <c r="K45" s="1">
        <f t="shared" si="5"/>
        <v>21.675534826390134</v>
      </c>
      <c r="L45" s="1">
        <f t="shared" si="6"/>
        <v>0.17026344074190164</v>
      </c>
      <c r="M45" s="242"/>
      <c r="N45" s="242"/>
      <c r="O45" s="242"/>
      <c r="P45" s="242"/>
      <c r="Q45" s="242"/>
      <c r="R45" s="242"/>
      <c r="S45" s="242"/>
      <c r="U45" s="18"/>
      <c r="V45" s="18"/>
      <c r="W45" s="19"/>
      <c r="X45" s="18"/>
      <c r="Y45" s="18"/>
    </row>
    <row r="46" spans="1:25">
      <c r="A46" s="20">
        <f t="shared" si="7"/>
        <v>25</v>
      </c>
      <c r="B46" s="73">
        <f>IF('Inputs &amp; Summary'!D29="","",'Inputs &amp; Summary'!D29)</f>
        <v>96</v>
      </c>
      <c r="C46" s="92">
        <f>IF('Inputs &amp; Summary'!E29="","",'Inputs &amp; Summary'!E29)</f>
        <v>23.69</v>
      </c>
      <c r="D46" s="29"/>
      <c r="G46" s="1">
        <f t="shared" si="1"/>
        <v>2274.2400000000002</v>
      </c>
      <c r="H46" s="1">
        <f t="shared" si="2"/>
        <v>9216</v>
      </c>
      <c r="I46" s="120">
        <f t="shared" si="3"/>
        <v>12.833333333333329</v>
      </c>
      <c r="J46" s="1">
        <f t="shared" si="4"/>
        <v>164.69444444444431</v>
      </c>
      <c r="K46" s="1">
        <f t="shared" si="5"/>
        <v>21.675534826390134</v>
      </c>
      <c r="L46" s="1">
        <f t="shared" si="6"/>
        <v>4.0580699356870324</v>
      </c>
      <c r="M46" s="242"/>
      <c r="N46" s="242"/>
      <c r="O46" s="242"/>
      <c r="P46" s="242"/>
      <c r="Q46" s="242"/>
      <c r="R46" s="242"/>
      <c r="S46" s="242"/>
      <c r="U46" s="18"/>
      <c r="V46" s="18"/>
      <c r="W46" s="19"/>
      <c r="X46" s="18"/>
      <c r="Y46" s="18"/>
    </row>
    <row r="47" spans="1:25">
      <c r="A47" s="20">
        <f t="shared" si="7"/>
        <v>26</v>
      </c>
      <c r="B47" s="73">
        <f>IF('Inputs &amp; Summary'!D30="","",'Inputs &amp; Summary'!D30)</f>
        <v>96</v>
      </c>
      <c r="C47" s="92">
        <f>IF('Inputs &amp; Summary'!E30="","",'Inputs &amp; Summary'!E30)</f>
        <v>19.601659336265495</v>
      </c>
      <c r="D47" s="29"/>
      <c r="G47" s="1">
        <f t="shared" si="1"/>
        <v>1881.7592962814874</v>
      </c>
      <c r="H47" s="1">
        <f t="shared" si="2"/>
        <v>9216</v>
      </c>
      <c r="I47" s="120">
        <f t="shared" si="3"/>
        <v>12.833333333333329</v>
      </c>
      <c r="J47" s="1">
        <f t="shared" si="4"/>
        <v>164.69444444444431</v>
      </c>
      <c r="K47" s="1">
        <f t="shared" si="5"/>
        <v>21.675534826390134</v>
      </c>
      <c r="L47" s="1">
        <f t="shared" si="6"/>
        <v>4.3009595485397112</v>
      </c>
      <c r="M47" s="242"/>
      <c r="N47" s="242"/>
      <c r="O47" s="242"/>
      <c r="P47" s="242"/>
      <c r="Q47" s="242"/>
      <c r="R47" s="242"/>
      <c r="S47" s="242"/>
      <c r="U47" s="18"/>
      <c r="V47" s="18"/>
      <c r="W47" s="19"/>
      <c r="X47" s="18"/>
      <c r="Y47" s="18"/>
    </row>
    <row r="48" spans="1:25">
      <c r="A48" s="20">
        <f t="shared" si="7"/>
        <v>27</v>
      </c>
      <c r="B48" s="73">
        <f>IF('Inputs &amp; Summary'!D31="","",'Inputs &amp; Summary'!D31)</f>
        <v>96</v>
      </c>
      <c r="C48" s="92">
        <f>IF('Inputs &amp; Summary'!E31="","",'Inputs &amp; Summary'!E31)</f>
        <v>22.593481303739253</v>
      </c>
      <c r="D48" s="29"/>
      <c r="G48" s="1">
        <f t="shared" si="1"/>
        <v>2168.9742051589683</v>
      </c>
      <c r="H48" s="1">
        <f t="shared" si="2"/>
        <v>9216</v>
      </c>
      <c r="I48" s="120">
        <f t="shared" si="3"/>
        <v>12.833333333333329</v>
      </c>
      <c r="J48" s="1">
        <f t="shared" si="4"/>
        <v>164.69444444444431</v>
      </c>
      <c r="K48" s="1">
        <f t="shared" si="5"/>
        <v>21.675534826390134</v>
      </c>
      <c r="L48" s="1">
        <f t="shared" si="6"/>
        <v>0.84262573527765672</v>
      </c>
      <c r="M48" s="242"/>
      <c r="N48" s="242"/>
      <c r="O48" s="242"/>
      <c r="P48" s="242"/>
      <c r="Q48" s="242"/>
      <c r="R48" s="242"/>
      <c r="S48" s="242"/>
      <c r="U48" s="18"/>
      <c r="V48" s="18"/>
      <c r="W48" s="19"/>
      <c r="X48" s="18"/>
      <c r="Y48" s="18"/>
    </row>
    <row r="49" spans="1:25">
      <c r="A49" s="20">
        <f t="shared" si="7"/>
        <v>28</v>
      </c>
      <c r="B49" s="73">
        <f>IF('Inputs &amp; Summary'!D32="","",'Inputs &amp; Summary'!D32)</f>
        <v>96</v>
      </c>
      <c r="C49" s="92">
        <f>IF('Inputs &amp; Summary'!E32="","",'Inputs &amp; Summary'!E32)</f>
        <v>23.91265240855487</v>
      </c>
      <c r="D49" s="29"/>
      <c r="G49" s="1">
        <f t="shared" si="1"/>
        <v>2295.6146312212677</v>
      </c>
      <c r="H49" s="1">
        <f t="shared" si="2"/>
        <v>9216</v>
      </c>
      <c r="I49" s="120">
        <f t="shared" si="3"/>
        <v>12.833333333333329</v>
      </c>
      <c r="J49" s="1">
        <f t="shared" si="4"/>
        <v>164.69444444444431</v>
      </c>
      <c r="K49" s="1">
        <f t="shared" si="5"/>
        <v>21.675534826390134</v>
      </c>
      <c r="L49" s="1">
        <f t="shared" si="6"/>
        <v>5.0046950764305924</v>
      </c>
      <c r="M49" s="242"/>
      <c r="N49" s="242"/>
      <c r="O49" s="242"/>
      <c r="P49" s="242"/>
      <c r="Q49" s="242"/>
      <c r="R49" s="242"/>
      <c r="S49" s="242"/>
      <c r="U49" s="18"/>
      <c r="V49" s="18"/>
      <c r="W49" s="19"/>
      <c r="X49" s="18"/>
      <c r="Y49" s="18"/>
    </row>
    <row r="50" spans="1:25">
      <c r="A50" s="20">
        <f t="shared" si="7"/>
        <v>29</v>
      </c>
      <c r="B50" s="73">
        <f>IF('Inputs &amp; Summary'!D33="","",'Inputs &amp; Summary'!D33)</f>
        <v>113</v>
      </c>
      <c r="C50" s="92">
        <f>IF('Inputs &amp; Summary'!E33="","",'Inputs &amp; Summary'!E33)</f>
        <v>22.131763527054108</v>
      </c>
      <c r="D50" s="29"/>
      <c r="G50" s="1">
        <f t="shared" si="1"/>
        <v>2500.8892785571143</v>
      </c>
      <c r="H50" s="1">
        <f t="shared" si="2"/>
        <v>12769</v>
      </c>
      <c r="I50" s="120">
        <f t="shared" si="3"/>
        <v>29.833333333333329</v>
      </c>
      <c r="J50" s="1">
        <f t="shared" si="4"/>
        <v>890.02777777777749</v>
      </c>
      <c r="K50" s="1">
        <f t="shared" si="5"/>
        <v>22.071184610849457</v>
      </c>
      <c r="L50" s="1">
        <f t="shared" si="6"/>
        <v>3.6698050885301614E-3</v>
      </c>
      <c r="M50" s="242"/>
      <c r="N50" s="242"/>
      <c r="O50" s="242"/>
      <c r="P50" s="242"/>
      <c r="Q50" s="242"/>
      <c r="R50" s="242"/>
      <c r="S50" s="242"/>
      <c r="U50" s="18"/>
      <c r="V50" s="18"/>
      <c r="W50" s="19"/>
      <c r="X50" s="18"/>
      <c r="Y50" s="18"/>
    </row>
    <row r="51" spans="1:25">
      <c r="A51" s="20">
        <f t="shared" si="7"/>
        <v>30</v>
      </c>
      <c r="B51" s="73">
        <f>IF('Inputs &amp; Summary'!D34="","",'Inputs &amp; Summary'!D34)</f>
        <v>113</v>
      </c>
      <c r="C51" s="92">
        <f>IF('Inputs &amp; Summary'!E34="","",'Inputs &amp; Summary'!E34)</f>
        <v>20.47</v>
      </c>
      <c r="D51" s="29"/>
      <c r="G51" s="1">
        <f t="shared" si="1"/>
        <v>2313.1099999999997</v>
      </c>
      <c r="H51" s="1">
        <f t="shared" si="2"/>
        <v>12769</v>
      </c>
      <c r="I51" s="120">
        <f t="shared" si="3"/>
        <v>29.833333333333329</v>
      </c>
      <c r="J51" s="1">
        <f t="shared" si="4"/>
        <v>890.02777777777749</v>
      </c>
      <c r="K51" s="1">
        <f t="shared" si="5"/>
        <v>22.071184610849457</v>
      </c>
      <c r="L51" s="1">
        <f t="shared" si="6"/>
        <v>2.5637921580211303</v>
      </c>
      <c r="M51" s="242"/>
      <c r="N51" s="242"/>
      <c r="O51" s="242"/>
      <c r="P51" s="242"/>
      <c r="Q51" s="242"/>
      <c r="R51" s="242"/>
      <c r="S51" s="242"/>
      <c r="U51" s="18"/>
      <c r="V51" s="18"/>
      <c r="W51" s="19"/>
      <c r="X51" s="18"/>
      <c r="Y51" s="18"/>
    </row>
    <row r="52" spans="1:25">
      <c r="A52" s="20">
        <f t="shared" si="7"/>
        <v>31</v>
      </c>
      <c r="B52" s="73">
        <f>IF('Inputs &amp; Summary'!D35="","",'Inputs &amp; Summary'!D35)</f>
        <v>113</v>
      </c>
      <c r="C52" s="92">
        <f>IF('Inputs &amp; Summary'!E35="","",'Inputs &amp; Summary'!E35)</f>
        <v>21.854403834631512</v>
      </c>
      <c r="D52" s="29"/>
      <c r="G52" s="1">
        <f t="shared" si="1"/>
        <v>2469.5476333133611</v>
      </c>
      <c r="H52" s="1">
        <f t="shared" si="2"/>
        <v>12769</v>
      </c>
      <c r="I52" s="120">
        <f t="shared" si="3"/>
        <v>29.833333333333329</v>
      </c>
      <c r="J52" s="1">
        <f t="shared" si="4"/>
        <v>890.02777777777749</v>
      </c>
      <c r="K52" s="1">
        <f t="shared" si="5"/>
        <v>22.071184610849457</v>
      </c>
      <c r="L52" s="1">
        <f t="shared" si="6"/>
        <v>4.6993904937654749E-2</v>
      </c>
      <c r="M52" s="242"/>
      <c r="N52" s="242"/>
      <c r="O52" s="242"/>
      <c r="P52" s="242"/>
      <c r="Q52" s="242"/>
      <c r="R52" s="242"/>
      <c r="S52" s="242"/>
      <c r="U52" s="18"/>
      <c r="V52" s="18"/>
      <c r="W52" s="19"/>
      <c r="X52" s="18"/>
      <c r="Y52" s="18"/>
    </row>
    <row r="53" spans="1:25">
      <c r="A53" s="20">
        <f t="shared" si="7"/>
        <v>32</v>
      </c>
      <c r="B53" s="73">
        <f>IF('Inputs &amp; Summary'!D36="","",'Inputs &amp; Summary'!D36)</f>
        <v>113</v>
      </c>
      <c r="C53" s="92">
        <f>IF('Inputs &amp; Summary'!E36="","",'Inputs &amp; Summary'!E36)</f>
        <v>23.330337527461552</v>
      </c>
      <c r="D53" s="29"/>
      <c r="G53" s="1">
        <f t="shared" si="1"/>
        <v>2636.3281406031556</v>
      </c>
      <c r="H53" s="1">
        <f t="shared" si="2"/>
        <v>12769</v>
      </c>
      <c r="I53" s="120">
        <f t="shared" si="3"/>
        <v>29.833333333333329</v>
      </c>
      <c r="J53" s="1">
        <f t="shared" si="4"/>
        <v>890.02777777777749</v>
      </c>
      <c r="K53" s="1">
        <f t="shared" si="5"/>
        <v>22.071184610849457</v>
      </c>
      <c r="L53" s="1">
        <f t="shared" si="6"/>
        <v>1.5854660674127452</v>
      </c>
      <c r="M53" s="242"/>
      <c r="N53" s="242"/>
      <c r="O53" s="242"/>
      <c r="P53" s="242"/>
      <c r="Q53" s="242"/>
      <c r="R53" s="242"/>
      <c r="S53" s="242"/>
      <c r="U53" s="18"/>
      <c r="V53" s="18"/>
      <c r="W53" s="19"/>
      <c r="X53" s="18"/>
      <c r="Y53" s="18"/>
    </row>
    <row r="54" spans="1:25">
      <c r="A54" s="20">
        <f t="shared" si="7"/>
        <v>33</v>
      </c>
      <c r="B54" s="73">
        <f>IF('Inputs &amp; Summary'!D37="","",'Inputs &amp; Summary'!D37)</f>
        <v>113</v>
      </c>
      <c r="C54" s="92">
        <f>IF('Inputs &amp; Summary'!E37="","",'Inputs &amp; Summary'!E37)</f>
        <v>21.314577492991589</v>
      </c>
      <c r="D54" s="29"/>
      <c r="G54" s="1">
        <f t="shared" si="1"/>
        <v>2408.5472567080496</v>
      </c>
      <c r="H54" s="1">
        <f t="shared" si="2"/>
        <v>12769</v>
      </c>
      <c r="I54" s="120">
        <f t="shared" si="3"/>
        <v>29.833333333333329</v>
      </c>
      <c r="J54" s="1">
        <f t="shared" si="4"/>
        <v>890.02777777777749</v>
      </c>
      <c r="K54" s="1">
        <f t="shared" ref="K54:K71" si="8">IF(B54="","",$F$4+B54*$F$3)</f>
        <v>22.071184610849457</v>
      </c>
      <c r="L54" s="1">
        <f t="shared" ref="L54:L71" si="9">IF(B54="","",(C54-K54)^2)</f>
        <v>0.57245433079318997</v>
      </c>
      <c r="M54" s="242"/>
      <c r="N54" s="242"/>
      <c r="O54" s="242"/>
      <c r="P54" s="242"/>
      <c r="Q54" s="242"/>
      <c r="R54" s="242"/>
      <c r="S54" s="242"/>
      <c r="U54" s="18"/>
      <c r="V54" s="18"/>
      <c r="W54" s="19"/>
      <c r="X54" s="18"/>
      <c r="Y54" s="18"/>
    </row>
    <row r="55" spans="1:25">
      <c r="A55" s="20">
        <f t="shared" si="7"/>
        <v>34</v>
      </c>
      <c r="B55" s="73">
        <f>IF('Inputs &amp; Summary'!D38="","",'Inputs &amp; Summary'!D38)</f>
        <v>113</v>
      </c>
      <c r="C55" s="92">
        <f>IF('Inputs &amp; Summary'!E38="","",'Inputs &amp; Summary'!E38)</f>
        <v>22.331</v>
      </c>
      <c r="D55" s="29"/>
      <c r="G55" s="1">
        <f t="shared" si="1"/>
        <v>2523.4029999999998</v>
      </c>
      <c r="H55" s="1">
        <f t="shared" si="2"/>
        <v>12769</v>
      </c>
      <c r="I55" s="120">
        <f t="shared" si="3"/>
        <v>29.833333333333329</v>
      </c>
      <c r="J55" s="1">
        <f t="shared" si="4"/>
        <v>890.02777777777749</v>
      </c>
      <c r="K55" s="1">
        <f t="shared" si="8"/>
        <v>22.071184610849457</v>
      </c>
      <c r="L55" s="1">
        <f t="shared" si="9"/>
        <v>6.7504036439447884E-2</v>
      </c>
      <c r="M55" s="242"/>
      <c r="N55" s="242"/>
      <c r="O55" s="242"/>
      <c r="P55" s="242"/>
      <c r="Q55" s="242"/>
      <c r="R55" s="242"/>
      <c r="S55" s="242"/>
      <c r="U55" s="18"/>
      <c r="V55" s="18"/>
      <c r="W55" s="19"/>
      <c r="X55" s="18"/>
      <c r="Y55" s="18"/>
    </row>
    <row r="56" spans="1:25">
      <c r="A56" s="20">
        <f t="shared" si="7"/>
        <v>35</v>
      </c>
      <c r="B56" s="73">
        <f>IF('Inputs &amp; Summary'!D39="","",'Inputs &amp; Summary'!D39)</f>
        <v>113</v>
      </c>
      <c r="C56" s="92">
        <f>IF('Inputs &amp; Summary'!E39="","",'Inputs &amp; Summary'!E39)</f>
        <v>20.89</v>
      </c>
      <c r="D56" s="29"/>
      <c r="G56" s="1">
        <f t="shared" si="1"/>
        <v>2360.5700000000002</v>
      </c>
      <c r="H56" s="1">
        <f t="shared" si="2"/>
        <v>12769</v>
      </c>
      <c r="I56" s="120">
        <f t="shared" si="3"/>
        <v>29.833333333333329</v>
      </c>
      <c r="J56" s="1">
        <f t="shared" si="4"/>
        <v>890.02777777777749</v>
      </c>
      <c r="K56" s="1">
        <f t="shared" si="8"/>
        <v>22.071184610849457</v>
      </c>
      <c r="L56" s="1">
        <f t="shared" si="9"/>
        <v>1.3951970849075817</v>
      </c>
      <c r="M56" s="242"/>
      <c r="N56" s="242"/>
      <c r="O56" s="242"/>
      <c r="P56" s="242"/>
      <c r="Q56" s="242"/>
      <c r="R56" s="242"/>
      <c r="S56" s="242"/>
      <c r="U56" s="18"/>
      <c r="V56" s="18"/>
      <c r="W56" s="19"/>
      <c r="X56" s="18"/>
      <c r="Y56" s="18"/>
    </row>
    <row r="57" spans="1:25">
      <c r="A57" s="20">
        <f t="shared" si="7"/>
        <v>36</v>
      </c>
      <c r="B57" s="59">
        <f>IF('Inputs &amp; Summary'!D40="","",'Inputs &amp; Summary'!D40)</f>
        <v>31</v>
      </c>
      <c r="C57" s="92">
        <f>IF('Inputs &amp; Summary'!E40="","",'Inputs &amp; Summary'!E40)</f>
        <v>17.716240511386335</v>
      </c>
      <c r="D57" s="29"/>
      <c r="G57" s="1">
        <f t="shared" si="1"/>
        <v>549.20345585297639</v>
      </c>
      <c r="H57" s="1">
        <f t="shared" si="2"/>
        <v>961</v>
      </c>
      <c r="I57" s="1">
        <f t="shared" si="3"/>
        <v>-52.166666666666671</v>
      </c>
      <c r="J57" s="1">
        <f t="shared" si="4"/>
        <v>2721.3611111111118</v>
      </c>
      <c r="K57" s="1">
        <f t="shared" si="8"/>
        <v>20.162756238751534</v>
      </c>
      <c r="L57" s="1">
        <f t="shared" si="9"/>
        <v>5.9854392042452682</v>
      </c>
      <c r="M57" s="242"/>
      <c r="N57" s="242"/>
      <c r="O57" s="242"/>
      <c r="P57" s="242"/>
      <c r="Q57" s="242"/>
      <c r="R57" s="242"/>
      <c r="S57" s="242"/>
      <c r="U57" s="18"/>
      <c r="V57" s="18"/>
      <c r="W57" s="19"/>
      <c r="X57" s="18"/>
      <c r="Y57" s="18"/>
    </row>
    <row r="58" spans="1:25">
      <c r="A58" s="20">
        <f t="shared" si="7"/>
        <v>37</v>
      </c>
      <c r="B58" s="59">
        <f>IF('Inputs &amp; Summary'!D41="","",'Inputs &amp; Summary'!D41)</f>
        <v>31</v>
      </c>
      <c r="C58" s="92">
        <f>IF('Inputs &amp; Summary'!E41="","",'Inputs &amp; Summary'!E41)</f>
        <v>19.903846153846153</v>
      </c>
      <c r="D58" s="29"/>
      <c r="G58" s="1">
        <f t="shared" si="1"/>
        <v>617.01923076923072</v>
      </c>
      <c r="H58" s="1">
        <f t="shared" si="2"/>
        <v>961</v>
      </c>
      <c r="I58" s="1">
        <f t="shared" si="3"/>
        <v>-52.166666666666671</v>
      </c>
      <c r="J58" s="1">
        <f t="shared" si="4"/>
        <v>2721.3611111111118</v>
      </c>
      <c r="K58" s="1">
        <f t="shared" si="8"/>
        <v>20.162756238751534</v>
      </c>
      <c r="L58" s="1">
        <f t="shared" si="9"/>
        <v>6.7034432065711441E-2</v>
      </c>
      <c r="M58" s="242"/>
      <c r="N58" s="242"/>
      <c r="O58" s="242"/>
      <c r="P58" s="242"/>
      <c r="Q58" s="242"/>
      <c r="R58" s="242"/>
      <c r="S58" s="242"/>
      <c r="U58" s="18"/>
      <c r="V58" s="18"/>
      <c r="W58" s="19"/>
      <c r="X58" s="18"/>
      <c r="Y58" s="18"/>
    </row>
    <row r="59" spans="1:25">
      <c r="A59" s="20">
        <f t="shared" si="7"/>
        <v>38</v>
      </c>
      <c r="B59" s="59">
        <f>IF('Inputs &amp; Summary'!D42="","",'Inputs &amp; Summary'!D42)</f>
        <v>31</v>
      </c>
      <c r="C59" s="92">
        <f>IF('Inputs &amp; Summary'!E42="","",'Inputs &amp; Summary'!E42)</f>
        <v>20.07</v>
      </c>
      <c r="D59" s="29"/>
      <c r="G59" s="1">
        <f t="shared" si="1"/>
        <v>622.16999999999996</v>
      </c>
      <c r="H59" s="1">
        <f t="shared" si="2"/>
        <v>961</v>
      </c>
      <c r="I59" s="1">
        <f t="shared" si="3"/>
        <v>-52.166666666666671</v>
      </c>
      <c r="J59" s="1">
        <f t="shared" si="4"/>
        <v>2721.3611111111118</v>
      </c>
      <c r="K59" s="1">
        <f t="shared" si="8"/>
        <v>20.162756238751534</v>
      </c>
      <c r="L59" s="1">
        <f t="shared" si="9"/>
        <v>8.6037198273315255E-3</v>
      </c>
      <c r="M59" s="242"/>
      <c r="N59" s="242"/>
      <c r="O59" s="242"/>
      <c r="P59" s="242"/>
      <c r="Q59" s="242"/>
      <c r="R59" s="242"/>
      <c r="S59" s="242"/>
      <c r="U59" s="18"/>
      <c r="V59" s="18"/>
      <c r="W59" s="19"/>
      <c r="X59" s="18"/>
      <c r="Y59" s="18"/>
    </row>
    <row r="60" spans="1:25">
      <c r="A60" s="20">
        <f t="shared" si="7"/>
        <v>39</v>
      </c>
      <c r="B60" s="59">
        <f>IF('Inputs &amp; Summary'!D43="","",'Inputs &amp; Summary'!D43)</f>
        <v>31</v>
      </c>
      <c r="C60" s="92">
        <f>IF('Inputs &amp; Summary'!E43="","",'Inputs &amp; Summary'!E43)</f>
        <v>18.694955964771818</v>
      </c>
      <c r="D60" s="29"/>
      <c r="G60" s="1">
        <f t="shared" si="1"/>
        <v>579.54363490792639</v>
      </c>
      <c r="H60" s="1">
        <f t="shared" si="2"/>
        <v>961</v>
      </c>
      <c r="I60" s="1">
        <f t="shared" si="3"/>
        <v>-52.166666666666671</v>
      </c>
      <c r="J60" s="1">
        <f t="shared" si="4"/>
        <v>2721.3611111111118</v>
      </c>
      <c r="K60" s="1">
        <f t="shared" si="8"/>
        <v>20.162756238751534</v>
      </c>
      <c r="L60" s="1">
        <f t="shared" si="9"/>
        <v>2.1544376442949287</v>
      </c>
      <c r="M60" s="242"/>
      <c r="N60" s="242"/>
      <c r="O60" s="242"/>
      <c r="P60" s="242"/>
      <c r="Q60" s="242"/>
      <c r="R60" s="242"/>
      <c r="S60" s="242"/>
      <c r="U60" s="18"/>
      <c r="V60" s="18"/>
      <c r="W60" s="19"/>
      <c r="X60" s="18"/>
      <c r="Y60" s="18"/>
    </row>
    <row r="61" spans="1:25">
      <c r="A61" s="20">
        <f t="shared" si="7"/>
        <v>40</v>
      </c>
      <c r="B61" s="59">
        <f>IF('Inputs &amp; Summary'!D44="","",'Inputs &amp; Summary'!D44)</f>
        <v>31</v>
      </c>
      <c r="C61" s="92">
        <f>IF('Inputs &amp; Summary'!E44="","",'Inputs &amp; Summary'!E44)</f>
        <v>21.528334000800957</v>
      </c>
      <c r="D61" s="29"/>
      <c r="G61" s="1">
        <f t="shared" si="1"/>
        <v>667.3783540248296</v>
      </c>
      <c r="H61" s="1">
        <f t="shared" si="2"/>
        <v>961</v>
      </c>
      <c r="I61" s="1">
        <f t="shared" si="3"/>
        <v>-52.166666666666671</v>
      </c>
      <c r="J61" s="1">
        <f t="shared" si="4"/>
        <v>2721.3611111111118</v>
      </c>
      <c r="K61" s="1">
        <f t="shared" si="8"/>
        <v>20.162756238751534</v>
      </c>
      <c r="L61" s="1">
        <f t="shared" si="9"/>
        <v>1.8648026242039097</v>
      </c>
      <c r="M61" s="242"/>
      <c r="N61" s="242"/>
      <c r="O61" s="242"/>
      <c r="P61" s="242"/>
      <c r="Q61" s="242"/>
      <c r="R61" s="242"/>
      <c r="S61" s="242"/>
      <c r="U61" s="18"/>
      <c r="V61" s="18"/>
      <c r="W61" s="19"/>
      <c r="X61" s="18"/>
      <c r="Y61" s="18"/>
    </row>
    <row r="62" spans="1:25">
      <c r="A62" s="20">
        <f t="shared" si="7"/>
        <v>41</v>
      </c>
      <c r="B62" s="59">
        <f>IF('Inputs &amp; Summary'!D45="","",'Inputs &amp; Summary'!D45)</f>
        <v>31</v>
      </c>
      <c r="C62" s="92">
        <f>IF('Inputs &amp; Summary'!E45="","",'Inputs &amp; Summary'!E45)</f>
        <v>18.798240351929614</v>
      </c>
      <c r="D62" s="29"/>
      <c r="G62" s="1">
        <f t="shared" si="1"/>
        <v>582.74545090981803</v>
      </c>
      <c r="H62" s="1">
        <f t="shared" si="2"/>
        <v>961</v>
      </c>
      <c r="I62" s="1">
        <f t="shared" si="3"/>
        <v>-52.166666666666671</v>
      </c>
      <c r="J62" s="1">
        <f t="shared" si="4"/>
        <v>2721.3611111111118</v>
      </c>
      <c r="K62" s="1">
        <f t="shared" si="8"/>
        <v>20.162756238751534</v>
      </c>
      <c r="L62" s="1">
        <f t="shared" si="9"/>
        <v>1.8619036053894102</v>
      </c>
      <c r="M62" s="242"/>
      <c r="N62" s="242"/>
      <c r="O62" s="242"/>
      <c r="P62" s="242"/>
      <c r="Q62" s="242"/>
      <c r="R62" s="242"/>
      <c r="S62" s="242"/>
      <c r="U62" s="18"/>
      <c r="V62" s="18"/>
      <c r="W62" s="19"/>
      <c r="X62" s="18"/>
      <c r="Y62" s="18"/>
    </row>
    <row r="63" spans="1:25">
      <c r="A63" s="20">
        <f t="shared" si="7"/>
        <v>42</v>
      </c>
      <c r="B63" s="59">
        <f>IF('Inputs &amp; Summary'!D46="","",'Inputs &amp; Summary'!D46)</f>
        <v>31</v>
      </c>
      <c r="C63" s="92">
        <f>IF('Inputs &amp; Summary'!E46="","",'Inputs &amp; Summary'!E46)</f>
        <v>19.835868694955966</v>
      </c>
      <c r="D63" s="29"/>
      <c r="G63" s="1">
        <f t="shared" si="1"/>
        <v>614.91192954363498</v>
      </c>
      <c r="H63" s="1">
        <f t="shared" si="2"/>
        <v>961</v>
      </c>
      <c r="I63" s="1">
        <f t="shared" si="3"/>
        <v>-52.166666666666671</v>
      </c>
      <c r="J63" s="1">
        <f t="shared" si="4"/>
        <v>2721.3611111111118</v>
      </c>
      <c r="K63" s="1">
        <f t="shared" si="8"/>
        <v>20.162756238751534</v>
      </c>
      <c r="L63" s="1">
        <f t="shared" si="9"/>
        <v>0.10685546628869928</v>
      </c>
      <c r="M63" s="242"/>
      <c r="N63" s="242"/>
      <c r="O63" s="242"/>
      <c r="P63" s="242"/>
      <c r="Q63" s="242"/>
      <c r="R63" s="242"/>
      <c r="S63" s="242"/>
      <c r="U63" s="18"/>
      <c r="V63" s="18"/>
      <c r="W63" s="19"/>
      <c r="X63" s="18"/>
      <c r="Y63" s="18"/>
    </row>
    <row r="64" spans="1:25">
      <c r="A64" s="20">
        <f t="shared" si="7"/>
        <v>43</v>
      </c>
      <c r="B64" s="59" t="str">
        <f>IF('Inputs &amp; Summary'!D47="","",'Inputs &amp; Summary'!D47)</f>
        <v/>
      </c>
      <c r="C64" s="92" t="str">
        <f>IF('Inputs &amp; Summary'!E47="","",'Inputs &amp; Summary'!E47)</f>
        <v/>
      </c>
      <c r="D64" s="29"/>
      <c r="G64" s="1" t="str">
        <f t="shared" si="1"/>
        <v/>
      </c>
      <c r="H64" s="1" t="str">
        <f t="shared" si="2"/>
        <v/>
      </c>
      <c r="I64" s="1" t="str">
        <f t="shared" si="3"/>
        <v/>
      </c>
      <c r="J64" s="1" t="str">
        <f t="shared" si="4"/>
        <v/>
      </c>
      <c r="K64" s="1" t="str">
        <f t="shared" si="8"/>
        <v/>
      </c>
      <c r="L64" s="1" t="str">
        <f t="shared" si="9"/>
        <v/>
      </c>
      <c r="M64" s="242"/>
      <c r="N64" s="242"/>
      <c r="O64" s="242"/>
      <c r="P64" s="242"/>
      <c r="Q64" s="242"/>
      <c r="R64" s="242"/>
      <c r="S64" s="242"/>
      <c r="U64" s="18"/>
      <c r="V64" s="18"/>
      <c r="W64" s="19"/>
      <c r="X64" s="18"/>
      <c r="Y64" s="18"/>
    </row>
    <row r="65" spans="1:25">
      <c r="A65" s="20">
        <f t="shared" si="7"/>
        <v>44</v>
      </c>
      <c r="B65" s="59" t="str">
        <f>IF('Inputs &amp; Summary'!D48="","",'Inputs &amp; Summary'!D48)</f>
        <v/>
      </c>
      <c r="C65" s="92" t="str">
        <f>IF('Inputs &amp; Summary'!E48="","",'Inputs &amp; Summary'!E48)</f>
        <v/>
      </c>
      <c r="D65" s="29"/>
      <c r="G65" s="1" t="str">
        <f t="shared" si="1"/>
        <v/>
      </c>
      <c r="H65" s="1" t="str">
        <f t="shared" si="2"/>
        <v/>
      </c>
      <c r="I65" s="1" t="str">
        <f t="shared" si="3"/>
        <v/>
      </c>
      <c r="J65" s="1" t="str">
        <f t="shared" si="4"/>
        <v/>
      </c>
      <c r="K65" s="1" t="str">
        <f t="shared" si="8"/>
        <v/>
      </c>
      <c r="L65" s="1" t="str">
        <f t="shared" si="9"/>
        <v/>
      </c>
      <c r="M65" s="242"/>
      <c r="N65" s="242"/>
      <c r="O65" s="242"/>
      <c r="P65" s="242"/>
      <c r="Q65" s="242"/>
      <c r="R65" s="242"/>
      <c r="S65" s="242"/>
      <c r="U65" s="18"/>
      <c r="V65" s="18"/>
      <c r="W65" s="19"/>
      <c r="X65" s="18"/>
      <c r="Y65" s="18"/>
    </row>
    <row r="66" spans="1:25">
      <c r="A66" s="20">
        <f t="shared" si="7"/>
        <v>45</v>
      </c>
      <c r="B66" s="59" t="str">
        <f>IF('Inputs &amp; Summary'!D49="","",'Inputs &amp; Summary'!D49)</f>
        <v/>
      </c>
      <c r="C66" s="92" t="str">
        <f>IF('Inputs &amp; Summary'!E49="","",'Inputs &amp; Summary'!E49)</f>
        <v/>
      </c>
      <c r="D66" s="29"/>
      <c r="G66" s="1" t="str">
        <f t="shared" si="1"/>
        <v/>
      </c>
      <c r="H66" s="1" t="str">
        <f t="shared" si="2"/>
        <v/>
      </c>
      <c r="I66" s="1" t="str">
        <f t="shared" si="3"/>
        <v/>
      </c>
      <c r="J66" s="1" t="str">
        <f t="shared" si="4"/>
        <v/>
      </c>
      <c r="K66" s="1" t="str">
        <f t="shared" si="8"/>
        <v/>
      </c>
      <c r="L66" s="1" t="str">
        <f t="shared" si="9"/>
        <v/>
      </c>
      <c r="M66" s="242"/>
      <c r="N66" s="242"/>
      <c r="O66" s="242"/>
      <c r="P66" s="242"/>
      <c r="Q66" s="242"/>
      <c r="R66" s="242"/>
      <c r="S66" s="242"/>
      <c r="U66" s="18"/>
      <c r="V66" s="18"/>
      <c r="W66" s="19"/>
      <c r="X66" s="18"/>
      <c r="Y66" s="18"/>
    </row>
    <row r="67" spans="1:25">
      <c r="A67" s="20">
        <f t="shared" si="7"/>
        <v>46</v>
      </c>
      <c r="B67" s="59" t="str">
        <f>IF('Inputs &amp; Summary'!D50="","",'Inputs &amp; Summary'!D50)</f>
        <v/>
      </c>
      <c r="C67" s="92" t="str">
        <f>IF('Inputs &amp; Summary'!E50="","",'Inputs &amp; Summary'!E50)</f>
        <v/>
      </c>
      <c r="D67" s="29"/>
      <c r="G67" s="1" t="str">
        <f t="shared" si="1"/>
        <v/>
      </c>
      <c r="H67" s="1" t="str">
        <f t="shared" si="2"/>
        <v/>
      </c>
      <c r="I67" s="1" t="str">
        <f t="shared" si="3"/>
        <v/>
      </c>
      <c r="J67" s="1" t="str">
        <f t="shared" si="4"/>
        <v/>
      </c>
      <c r="K67" s="1" t="str">
        <f t="shared" si="8"/>
        <v/>
      </c>
      <c r="L67" s="1" t="str">
        <f t="shared" si="9"/>
        <v/>
      </c>
      <c r="M67" s="242"/>
      <c r="N67" s="242"/>
      <c r="O67" s="242"/>
      <c r="P67" s="242"/>
      <c r="Q67" s="242"/>
      <c r="R67" s="242"/>
      <c r="S67" s="242"/>
      <c r="U67" s="18"/>
      <c r="V67" s="18"/>
      <c r="W67" s="19"/>
      <c r="X67" s="18"/>
      <c r="Y67" s="18"/>
    </row>
    <row r="68" spans="1:25">
      <c r="A68" s="20">
        <f t="shared" si="7"/>
        <v>47</v>
      </c>
      <c r="B68" s="59" t="str">
        <f>IF('Inputs &amp; Summary'!D51="","",'Inputs &amp; Summary'!D51)</f>
        <v/>
      </c>
      <c r="C68" s="92" t="str">
        <f>IF('Inputs &amp; Summary'!E51="","",'Inputs &amp; Summary'!E51)</f>
        <v/>
      </c>
      <c r="D68" s="29"/>
      <c r="G68" s="1" t="str">
        <f t="shared" si="1"/>
        <v/>
      </c>
      <c r="H68" s="1" t="str">
        <f t="shared" si="2"/>
        <v/>
      </c>
      <c r="I68" s="1" t="str">
        <f t="shared" si="3"/>
        <v/>
      </c>
      <c r="J68" s="1" t="str">
        <f t="shared" si="4"/>
        <v/>
      </c>
      <c r="K68" s="1" t="str">
        <f t="shared" si="8"/>
        <v/>
      </c>
      <c r="L68" s="1" t="str">
        <f t="shared" si="9"/>
        <v/>
      </c>
      <c r="M68" s="242"/>
      <c r="N68" s="242"/>
      <c r="O68" s="242"/>
      <c r="P68" s="242"/>
      <c r="Q68" s="242"/>
      <c r="R68" s="242"/>
      <c r="S68" s="242"/>
      <c r="U68" s="18"/>
      <c r="V68" s="18"/>
      <c r="W68" s="19"/>
      <c r="X68" s="18"/>
      <c r="Y68" s="18"/>
    </row>
    <row r="69" spans="1:25">
      <c r="A69" s="20">
        <f t="shared" si="7"/>
        <v>48</v>
      </c>
      <c r="B69" s="59" t="str">
        <f>IF('Inputs &amp; Summary'!D52="","",'Inputs &amp; Summary'!D52)</f>
        <v/>
      </c>
      <c r="C69" s="92" t="str">
        <f>IF('Inputs &amp; Summary'!E52="","",'Inputs &amp; Summary'!E52)</f>
        <v/>
      </c>
      <c r="D69" s="29"/>
      <c r="G69" s="1" t="str">
        <f t="shared" si="1"/>
        <v/>
      </c>
      <c r="H69" s="1" t="str">
        <f t="shared" si="2"/>
        <v/>
      </c>
      <c r="I69" s="1" t="str">
        <f t="shared" si="3"/>
        <v/>
      </c>
      <c r="J69" s="1" t="str">
        <f t="shared" si="4"/>
        <v/>
      </c>
      <c r="K69" s="1" t="str">
        <f t="shared" si="8"/>
        <v/>
      </c>
      <c r="L69" s="1" t="str">
        <f t="shared" si="9"/>
        <v/>
      </c>
      <c r="M69" s="242"/>
      <c r="N69" s="242"/>
      <c r="O69" s="242"/>
      <c r="P69" s="242"/>
      <c r="Q69" s="242"/>
      <c r="R69" s="242"/>
      <c r="S69" s="242"/>
      <c r="U69" s="18"/>
      <c r="V69" s="18"/>
      <c r="W69" s="19"/>
      <c r="X69" s="18"/>
      <c r="Y69" s="18"/>
    </row>
    <row r="70" spans="1:25">
      <c r="A70" s="20">
        <f t="shared" si="7"/>
        <v>49</v>
      </c>
      <c r="B70" s="59" t="str">
        <f>IF('Inputs &amp; Summary'!D53="","",'Inputs &amp; Summary'!D53)</f>
        <v/>
      </c>
      <c r="C70" s="92" t="str">
        <f>IF('Inputs &amp; Summary'!E53="","",'Inputs &amp; Summary'!E53)</f>
        <v/>
      </c>
      <c r="D70" s="29"/>
      <c r="G70" s="1" t="str">
        <f t="shared" si="1"/>
        <v/>
      </c>
      <c r="H70" s="1" t="str">
        <f t="shared" si="2"/>
        <v/>
      </c>
      <c r="I70" s="1" t="str">
        <f t="shared" si="3"/>
        <v/>
      </c>
      <c r="J70" s="1" t="str">
        <f t="shared" si="4"/>
        <v/>
      </c>
      <c r="K70" s="1" t="str">
        <f t="shared" si="8"/>
        <v/>
      </c>
      <c r="L70" s="1" t="str">
        <f t="shared" si="9"/>
        <v/>
      </c>
      <c r="M70" s="242"/>
      <c r="N70" s="242"/>
      <c r="O70" s="242"/>
      <c r="P70" s="242"/>
      <c r="Q70" s="242"/>
      <c r="R70" s="242"/>
      <c r="S70" s="242"/>
      <c r="U70" s="18"/>
      <c r="V70" s="18"/>
      <c r="W70" s="19"/>
      <c r="X70" s="18"/>
      <c r="Y70" s="18"/>
    </row>
    <row r="71" spans="1:25">
      <c r="A71" s="20">
        <f t="shared" si="7"/>
        <v>50</v>
      </c>
      <c r="B71" s="59" t="str">
        <f>IF('Inputs &amp; Summary'!D54="","",'Inputs &amp; Summary'!D54)</f>
        <v/>
      </c>
      <c r="C71" s="92" t="str">
        <f>IF('Inputs &amp; Summary'!E54="","",'Inputs &amp; Summary'!E54)</f>
        <v/>
      </c>
      <c r="D71" s="29"/>
      <c r="G71" s="1" t="str">
        <f t="shared" si="1"/>
        <v/>
      </c>
      <c r="H71" s="1" t="str">
        <f t="shared" si="2"/>
        <v/>
      </c>
      <c r="I71" s="1" t="str">
        <f t="shared" si="3"/>
        <v/>
      </c>
      <c r="J71" s="1" t="str">
        <f t="shared" si="4"/>
        <v/>
      </c>
      <c r="K71" s="1" t="str">
        <f t="shared" si="8"/>
        <v/>
      </c>
      <c r="L71" s="1" t="str">
        <f t="shared" si="9"/>
        <v/>
      </c>
      <c r="M71" s="242"/>
      <c r="N71" s="242"/>
      <c r="O71" s="242"/>
      <c r="P71" s="242"/>
      <c r="Q71" s="242"/>
      <c r="R71" s="242"/>
      <c r="S71" s="242"/>
      <c r="U71" s="18"/>
      <c r="V71" s="18"/>
      <c r="W71" s="19"/>
      <c r="X71" s="18"/>
      <c r="Y71" s="18"/>
    </row>
    <row r="72" spans="1:25" s="23" customFormat="1">
      <c r="A72" s="14"/>
      <c r="B72" s="15"/>
      <c r="C72" s="95"/>
      <c r="D72" s="14"/>
      <c r="E72" s="108"/>
      <c r="F72" s="16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04"/>
      <c r="W72" s="26"/>
    </row>
    <row r="73" spans="1:25">
      <c r="B73" s="1" t="s">
        <v>15</v>
      </c>
      <c r="C73" s="97" t="s">
        <v>15</v>
      </c>
      <c r="G73" s="1" t="s">
        <v>15</v>
      </c>
      <c r="H73" s="1" t="s">
        <v>15</v>
      </c>
      <c r="I73" s="1" t="s">
        <v>15</v>
      </c>
      <c r="J73" s="1" t="s">
        <v>15</v>
      </c>
      <c r="K73" s="1" t="s">
        <v>15</v>
      </c>
      <c r="L73" s="1" t="s">
        <v>15</v>
      </c>
      <c r="M73" s="242"/>
      <c r="N73" s="242"/>
      <c r="O73" s="242"/>
      <c r="P73" s="242"/>
      <c r="Q73" s="242"/>
      <c r="R73" s="242"/>
      <c r="S73" s="242"/>
      <c r="U73" s="18"/>
      <c r="V73" s="18"/>
      <c r="W73" s="19"/>
      <c r="X73" s="18"/>
      <c r="Y73" s="18"/>
    </row>
    <row r="74" spans="1:25">
      <c r="B74" s="11">
        <f>SUM(B22:B71)</f>
        <v>3493</v>
      </c>
      <c r="C74" s="98">
        <f>SUM(C22:C71)</f>
        <v>897.82803718935168</v>
      </c>
      <c r="D74" s="11"/>
      <c r="F74" s="12"/>
      <c r="G74" s="11">
        <f t="shared" ref="G74:L74" si="10">SUM(G22:G71)</f>
        <v>75907.651945285717</v>
      </c>
      <c r="H74" s="11">
        <f t="shared" si="10"/>
        <v>343707</v>
      </c>
      <c r="I74" s="11">
        <f t="shared" si="10"/>
        <v>-5.2580162446247414E-13</v>
      </c>
      <c r="J74" s="11">
        <f t="shared" si="10"/>
        <v>53205.833333333321</v>
      </c>
      <c r="K74" s="11">
        <f t="shared" si="10"/>
        <v>897.82803718935213</v>
      </c>
      <c r="L74" s="11">
        <f t="shared" si="10"/>
        <v>62.640778677358171</v>
      </c>
      <c r="M74" s="11"/>
      <c r="N74" s="11"/>
      <c r="O74" s="11"/>
      <c r="P74" s="11"/>
      <c r="Q74" s="11"/>
      <c r="R74" s="11"/>
      <c r="S74" s="11"/>
      <c r="U74" s="18"/>
      <c r="V74" s="18"/>
      <c r="W74" s="19"/>
      <c r="X74" s="18"/>
      <c r="Y74" s="18"/>
    </row>
    <row r="75" spans="1:25">
      <c r="B75" s="11" t="s">
        <v>16</v>
      </c>
      <c r="C75" s="98" t="s">
        <v>16</v>
      </c>
      <c r="D75" s="11"/>
      <c r="F75" s="11"/>
      <c r="G75" s="98" t="s">
        <v>16</v>
      </c>
      <c r="H75" s="98" t="s">
        <v>16</v>
      </c>
      <c r="I75" s="98" t="s">
        <v>16</v>
      </c>
      <c r="J75" s="98" t="s">
        <v>16</v>
      </c>
      <c r="K75" s="98" t="s">
        <v>16</v>
      </c>
      <c r="L75" s="98" t="s">
        <v>16</v>
      </c>
      <c r="M75" s="98"/>
      <c r="N75" s="98"/>
      <c r="O75" s="98"/>
      <c r="P75" s="98"/>
      <c r="Q75" s="98"/>
      <c r="R75" s="98"/>
      <c r="S75" s="98"/>
      <c r="T75" s="105"/>
      <c r="U75" s="1"/>
    </row>
    <row r="76" spans="1:25">
      <c r="B76" s="11">
        <f>AVERAGE(B22:B71)</f>
        <v>83.166666666666671</v>
      </c>
      <c r="C76" s="98">
        <f>AVERAGE(C22:C71)</f>
        <v>21.376858028317898</v>
      </c>
      <c r="D76" s="11"/>
      <c r="F76" s="11"/>
      <c r="G76" s="11">
        <f t="shared" ref="G76:L76" si="11">AVERAGE(G22:G71)</f>
        <v>1807.3250463163265</v>
      </c>
      <c r="H76" s="11">
        <f t="shared" si="11"/>
        <v>8183.5</v>
      </c>
      <c r="I76" s="11">
        <f t="shared" si="11"/>
        <v>-1.2519086296725574E-14</v>
      </c>
      <c r="J76" s="11">
        <f t="shared" si="11"/>
        <v>1266.8055555555552</v>
      </c>
      <c r="K76" s="11">
        <f t="shared" si="11"/>
        <v>21.376858028317908</v>
      </c>
      <c r="L76" s="11">
        <f t="shared" si="11"/>
        <v>1.4914471113656707</v>
      </c>
      <c r="M76" s="11"/>
      <c r="N76" s="11"/>
      <c r="O76" s="11"/>
      <c r="P76" s="11"/>
      <c r="Q76" s="11"/>
      <c r="R76" s="11"/>
      <c r="S76" s="11"/>
      <c r="T76" s="105"/>
      <c r="U76" s="1"/>
    </row>
    <row r="77" spans="1:25">
      <c r="G77" s="5"/>
    </row>
    <row r="82" spans="9:22">
      <c r="K82" s="1"/>
      <c r="U82" s="2"/>
      <c r="V82" s="2"/>
    </row>
    <row r="83" spans="9:22">
      <c r="I83" s="1"/>
      <c r="K83" s="1"/>
      <c r="U83" s="3"/>
      <c r="V83" s="3"/>
    </row>
    <row r="84" spans="9:22">
      <c r="I84" s="1"/>
      <c r="J84" s="1"/>
      <c r="K84" s="1"/>
    </row>
    <row r="85" spans="9:22">
      <c r="K85" s="1"/>
    </row>
    <row r="86" spans="9:22">
      <c r="K86" s="1"/>
    </row>
  </sheetData>
  <mergeCells count="21">
    <mergeCell ref="I20:I21"/>
    <mergeCell ref="J20:J21"/>
    <mergeCell ref="L20:L21"/>
    <mergeCell ref="G20:G21"/>
    <mergeCell ref="H20:H21"/>
    <mergeCell ref="K19:L19"/>
    <mergeCell ref="B3:D5"/>
    <mergeCell ref="B8:D8"/>
    <mergeCell ref="F1:F2"/>
    <mergeCell ref="B9:D9"/>
    <mergeCell ref="B10:D10"/>
    <mergeCell ref="H5:K5"/>
    <mergeCell ref="B11:D11"/>
    <mergeCell ref="B12:D12"/>
    <mergeCell ref="B13:D13"/>
    <mergeCell ref="B14:D14"/>
    <mergeCell ref="E18:E19"/>
    <mergeCell ref="B18:C19"/>
    <mergeCell ref="D18:D19"/>
    <mergeCell ref="B15:D15"/>
    <mergeCell ref="B16:D16"/>
  </mergeCells>
  <pageMargins left="0.75" right="0.75" top="1" bottom="1" header="0.5" footer="0.5"/>
  <pageSetup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D668A-4158-E841-B6FC-A48DF8D161F4}">
  <sheetPr>
    <tabColor rgb="FFFF0000"/>
  </sheetPr>
  <dimension ref="A1:BL89"/>
  <sheetViews>
    <sheetView zoomScale="113" zoomScaleNormal="113" workbookViewId="0">
      <selection activeCell="G8" sqref="G8:K10"/>
    </sheetView>
  </sheetViews>
  <sheetFormatPr defaultColWidth="8.75" defaultRowHeight="23.25"/>
  <cols>
    <col min="1" max="1" width="4.4140625" style="242" customWidth="1"/>
    <col min="2" max="2" width="8.9140625" bestFit="1" customWidth="1"/>
    <col min="3" max="3" width="8.9140625" style="96" bestFit="1" customWidth="1"/>
    <col min="4" max="4" width="10.08203125" style="242" customWidth="1"/>
    <col min="5" max="5" width="13.33203125" style="242" customWidth="1"/>
    <col min="6" max="6" width="12" customWidth="1"/>
    <col min="7" max="7" width="10.33203125" style="242" customWidth="1"/>
    <col min="8" max="8" width="8" style="242" customWidth="1"/>
    <col min="9" max="9" width="13.58203125" customWidth="1"/>
    <col min="10" max="10" width="14.25" customWidth="1"/>
    <col min="11" max="12" width="11.75" bestFit="1" customWidth="1"/>
    <col min="13" max="13" width="11.75" style="103" bestFit="1" customWidth="1"/>
    <col min="14" max="14" width="9.25" bestFit="1" customWidth="1"/>
    <col min="15" max="15" width="8.9140625" bestFit="1" customWidth="1"/>
    <col min="16" max="23" width="8.75" style="35"/>
    <col min="24" max="24" width="12.58203125" style="35" bestFit="1" customWidth="1"/>
    <col min="25" max="40" width="8.75" style="35"/>
    <col min="41" max="41" width="12.58203125" style="319" bestFit="1" customWidth="1"/>
    <col min="42" max="42" width="12.25" style="319" bestFit="1" customWidth="1"/>
    <col min="43" max="43" width="11.4140625" style="321" customWidth="1"/>
    <col min="44" max="44" width="12.58203125" style="321" bestFit="1" customWidth="1"/>
    <col min="45" max="45" width="9.6640625" style="321" customWidth="1"/>
    <col min="46" max="47" width="8.75" style="315"/>
    <col min="48" max="54" width="8.75" style="24"/>
    <col min="55" max="55" width="11.9140625" style="24" customWidth="1"/>
    <col min="56" max="56" width="9.4140625" style="24" customWidth="1"/>
    <col min="57" max="57" width="10.25" style="24" bestFit="1" customWidth="1"/>
    <col min="58" max="58" width="8.9140625" style="24" bestFit="1" customWidth="1"/>
    <col min="59" max="59" width="10.25" style="24" bestFit="1" customWidth="1"/>
    <col min="60" max="275" width="8.75" style="24"/>
    <col min="276" max="276" width="7.58203125" style="24" customWidth="1"/>
    <col min="277" max="277" width="8.33203125" style="24" customWidth="1"/>
    <col min="278" max="278" width="8.75" style="24"/>
    <col min="279" max="280" width="8.33203125" style="24" customWidth="1"/>
    <col min="281" max="281" width="7.33203125" style="24" bestFit="1" customWidth="1"/>
    <col min="282" max="282" width="8.33203125" style="24" bestFit="1" customWidth="1"/>
    <col min="283" max="283" width="8.75" style="24"/>
    <col min="284" max="285" width="8.4140625" style="24" bestFit="1" customWidth="1"/>
    <col min="286" max="531" width="8.75" style="24"/>
    <col min="532" max="532" width="7.58203125" style="24" customWidth="1"/>
    <col min="533" max="533" width="8.33203125" style="24" customWidth="1"/>
    <col min="534" max="534" width="8.75" style="24"/>
    <col min="535" max="536" width="8.33203125" style="24" customWidth="1"/>
    <col min="537" max="537" width="7.33203125" style="24" bestFit="1" customWidth="1"/>
    <col min="538" max="538" width="8.33203125" style="24" bestFit="1" customWidth="1"/>
    <col min="539" max="539" width="8.75" style="24"/>
    <col min="540" max="541" width="8.4140625" style="24" bestFit="1" customWidth="1"/>
    <col min="542" max="787" width="8.75" style="24"/>
    <col min="788" max="788" width="7.58203125" style="24" customWidth="1"/>
    <col min="789" max="789" width="8.33203125" style="24" customWidth="1"/>
    <col min="790" max="790" width="8.75" style="24"/>
    <col min="791" max="792" width="8.33203125" style="24" customWidth="1"/>
    <col min="793" max="793" width="7.33203125" style="24" bestFit="1" customWidth="1"/>
    <col min="794" max="794" width="8.33203125" style="24" bestFit="1" customWidth="1"/>
    <col min="795" max="795" width="8.75" style="24"/>
    <col min="796" max="797" width="8.4140625" style="24" bestFit="1" customWidth="1"/>
    <col min="798" max="1043" width="8.75" style="24"/>
    <col min="1044" max="1044" width="7.58203125" style="24" customWidth="1"/>
    <col min="1045" max="1045" width="8.33203125" style="24" customWidth="1"/>
    <col min="1046" max="1046" width="8.75" style="24"/>
    <col min="1047" max="1048" width="8.33203125" style="24" customWidth="1"/>
    <col min="1049" max="1049" width="7.33203125" style="24" bestFit="1" customWidth="1"/>
    <col min="1050" max="1050" width="8.33203125" style="24" bestFit="1" customWidth="1"/>
    <col min="1051" max="1051" width="8.75" style="24"/>
    <col min="1052" max="1053" width="8.4140625" style="24" bestFit="1" customWidth="1"/>
    <col min="1054" max="1299" width="8.75" style="24"/>
    <col min="1300" max="1300" width="7.58203125" style="24" customWidth="1"/>
    <col min="1301" max="1301" width="8.33203125" style="24" customWidth="1"/>
    <col min="1302" max="1302" width="8.75" style="24"/>
    <col min="1303" max="1304" width="8.33203125" style="24" customWidth="1"/>
    <col min="1305" max="1305" width="7.33203125" style="24" bestFit="1" customWidth="1"/>
    <col min="1306" max="1306" width="8.33203125" style="24" bestFit="1" customWidth="1"/>
    <col min="1307" max="1307" width="8.75" style="24"/>
    <col min="1308" max="1309" width="8.4140625" style="24" bestFit="1" customWidth="1"/>
    <col min="1310" max="1555" width="8.75" style="24"/>
    <col min="1556" max="1556" width="7.58203125" style="24" customWidth="1"/>
    <col min="1557" max="1557" width="8.33203125" style="24" customWidth="1"/>
    <col min="1558" max="1558" width="8.75" style="24"/>
    <col min="1559" max="1560" width="8.33203125" style="24" customWidth="1"/>
    <col min="1561" max="1561" width="7.33203125" style="24" bestFit="1" customWidth="1"/>
    <col min="1562" max="1562" width="8.33203125" style="24" bestFit="1" customWidth="1"/>
    <col min="1563" max="1563" width="8.75" style="24"/>
    <col min="1564" max="1565" width="8.4140625" style="24" bestFit="1" customWidth="1"/>
    <col min="1566" max="1811" width="8.75" style="24"/>
    <col min="1812" max="1812" width="7.58203125" style="24" customWidth="1"/>
    <col min="1813" max="1813" width="8.33203125" style="24" customWidth="1"/>
    <col min="1814" max="1814" width="8.75" style="24"/>
    <col min="1815" max="1816" width="8.33203125" style="24" customWidth="1"/>
    <col min="1817" max="1817" width="7.33203125" style="24" bestFit="1" customWidth="1"/>
    <col min="1818" max="1818" width="8.33203125" style="24" bestFit="1" customWidth="1"/>
    <col min="1819" max="1819" width="8.75" style="24"/>
    <col min="1820" max="1821" width="8.4140625" style="24" bestFit="1" customWidth="1"/>
    <col min="1822" max="2067" width="8.75" style="24"/>
    <col min="2068" max="2068" width="7.58203125" style="24" customWidth="1"/>
    <col min="2069" max="2069" width="8.33203125" style="24" customWidth="1"/>
    <col min="2070" max="2070" width="8.75" style="24"/>
    <col min="2071" max="2072" width="8.33203125" style="24" customWidth="1"/>
    <col min="2073" max="2073" width="7.33203125" style="24" bestFit="1" customWidth="1"/>
    <col min="2074" max="2074" width="8.33203125" style="24" bestFit="1" customWidth="1"/>
    <col min="2075" max="2075" width="8.75" style="24"/>
    <col min="2076" max="2077" width="8.4140625" style="24" bestFit="1" customWidth="1"/>
    <col min="2078" max="2323" width="8.75" style="24"/>
    <col min="2324" max="2324" width="7.58203125" style="24" customWidth="1"/>
    <col min="2325" max="2325" width="8.33203125" style="24" customWidth="1"/>
    <col min="2326" max="2326" width="8.75" style="24"/>
    <col min="2327" max="2328" width="8.33203125" style="24" customWidth="1"/>
    <col min="2329" max="2329" width="7.33203125" style="24" bestFit="1" customWidth="1"/>
    <col min="2330" max="2330" width="8.33203125" style="24" bestFit="1" customWidth="1"/>
    <col min="2331" max="2331" width="8.75" style="24"/>
    <col min="2332" max="2333" width="8.4140625" style="24" bestFit="1" customWidth="1"/>
    <col min="2334" max="2579" width="8.75" style="24"/>
    <col min="2580" max="2580" width="7.58203125" style="24" customWidth="1"/>
    <col min="2581" max="2581" width="8.33203125" style="24" customWidth="1"/>
    <col min="2582" max="2582" width="8.75" style="24"/>
    <col min="2583" max="2584" width="8.33203125" style="24" customWidth="1"/>
    <col min="2585" max="2585" width="7.33203125" style="24" bestFit="1" customWidth="1"/>
    <col min="2586" max="2586" width="8.33203125" style="24" bestFit="1" customWidth="1"/>
    <col min="2587" max="2587" width="8.75" style="24"/>
    <col min="2588" max="2589" width="8.4140625" style="24" bestFit="1" customWidth="1"/>
    <col min="2590" max="2835" width="8.75" style="24"/>
    <col min="2836" max="2836" width="7.58203125" style="24" customWidth="1"/>
    <col min="2837" max="2837" width="8.33203125" style="24" customWidth="1"/>
    <col min="2838" max="2838" width="8.75" style="24"/>
    <col min="2839" max="2840" width="8.33203125" style="24" customWidth="1"/>
    <col min="2841" max="2841" width="7.33203125" style="24" bestFit="1" customWidth="1"/>
    <col min="2842" max="2842" width="8.33203125" style="24" bestFit="1" customWidth="1"/>
    <col min="2843" max="2843" width="8.75" style="24"/>
    <col min="2844" max="2845" width="8.4140625" style="24" bestFit="1" customWidth="1"/>
    <col min="2846" max="3091" width="8.75" style="24"/>
    <col min="3092" max="3092" width="7.58203125" style="24" customWidth="1"/>
    <col min="3093" max="3093" width="8.33203125" style="24" customWidth="1"/>
    <col min="3094" max="3094" width="8.75" style="24"/>
    <col min="3095" max="3096" width="8.33203125" style="24" customWidth="1"/>
    <col min="3097" max="3097" width="7.33203125" style="24" bestFit="1" customWidth="1"/>
    <col min="3098" max="3098" width="8.33203125" style="24" bestFit="1" customWidth="1"/>
    <col min="3099" max="3099" width="8.75" style="24"/>
    <col min="3100" max="3101" width="8.4140625" style="24" bestFit="1" customWidth="1"/>
    <col min="3102" max="3347" width="8.75" style="24"/>
    <col min="3348" max="3348" width="7.58203125" style="24" customWidth="1"/>
    <col min="3349" max="3349" width="8.33203125" style="24" customWidth="1"/>
    <col min="3350" max="3350" width="8.75" style="24"/>
    <col min="3351" max="3352" width="8.33203125" style="24" customWidth="1"/>
    <col min="3353" max="3353" width="7.33203125" style="24" bestFit="1" customWidth="1"/>
    <col min="3354" max="3354" width="8.33203125" style="24" bestFit="1" customWidth="1"/>
    <col min="3355" max="3355" width="8.75" style="24"/>
    <col min="3356" max="3357" width="8.4140625" style="24" bestFit="1" customWidth="1"/>
    <col min="3358" max="3603" width="8.75" style="24"/>
    <col min="3604" max="3604" width="7.58203125" style="24" customWidth="1"/>
    <col min="3605" max="3605" width="8.33203125" style="24" customWidth="1"/>
    <col min="3606" max="3606" width="8.75" style="24"/>
    <col min="3607" max="3608" width="8.33203125" style="24" customWidth="1"/>
    <col min="3609" max="3609" width="7.33203125" style="24" bestFit="1" customWidth="1"/>
    <col min="3610" max="3610" width="8.33203125" style="24" bestFit="1" customWidth="1"/>
    <col min="3611" max="3611" width="8.75" style="24"/>
    <col min="3612" max="3613" width="8.4140625" style="24" bestFit="1" customWidth="1"/>
    <col min="3614" max="3859" width="8.75" style="24"/>
    <col min="3860" max="3860" width="7.58203125" style="24" customWidth="1"/>
    <col min="3861" max="3861" width="8.33203125" style="24" customWidth="1"/>
    <col min="3862" max="3862" width="8.75" style="24"/>
    <col min="3863" max="3864" width="8.33203125" style="24" customWidth="1"/>
    <col min="3865" max="3865" width="7.33203125" style="24" bestFit="1" customWidth="1"/>
    <col min="3866" max="3866" width="8.33203125" style="24" bestFit="1" customWidth="1"/>
    <col min="3867" max="3867" width="8.75" style="24"/>
    <col min="3868" max="3869" width="8.4140625" style="24" bestFit="1" customWidth="1"/>
    <col min="3870" max="4115" width="8.75" style="24"/>
    <col min="4116" max="4116" width="7.58203125" style="24" customWidth="1"/>
    <col min="4117" max="4117" width="8.33203125" style="24" customWidth="1"/>
    <col min="4118" max="4118" width="8.75" style="24"/>
    <col min="4119" max="4120" width="8.33203125" style="24" customWidth="1"/>
    <col min="4121" max="4121" width="7.33203125" style="24" bestFit="1" customWidth="1"/>
    <col min="4122" max="4122" width="8.33203125" style="24" bestFit="1" customWidth="1"/>
    <col min="4123" max="4123" width="8.75" style="24"/>
    <col min="4124" max="4125" width="8.4140625" style="24" bestFit="1" customWidth="1"/>
    <col min="4126" max="4371" width="8.75" style="24"/>
    <col min="4372" max="4372" width="7.58203125" style="24" customWidth="1"/>
    <col min="4373" max="4373" width="8.33203125" style="24" customWidth="1"/>
    <col min="4374" max="4374" width="8.75" style="24"/>
    <col min="4375" max="4376" width="8.33203125" style="24" customWidth="1"/>
    <col min="4377" max="4377" width="7.33203125" style="24" bestFit="1" customWidth="1"/>
    <col min="4378" max="4378" width="8.33203125" style="24" bestFit="1" customWidth="1"/>
    <col min="4379" max="4379" width="8.75" style="24"/>
    <col min="4380" max="4381" width="8.4140625" style="24" bestFit="1" customWidth="1"/>
    <col min="4382" max="4627" width="8.75" style="24"/>
    <col min="4628" max="4628" width="7.58203125" style="24" customWidth="1"/>
    <col min="4629" max="4629" width="8.33203125" style="24" customWidth="1"/>
    <col min="4630" max="4630" width="8.75" style="24"/>
    <col min="4631" max="4632" width="8.33203125" style="24" customWidth="1"/>
    <col min="4633" max="4633" width="7.33203125" style="24" bestFit="1" customWidth="1"/>
    <col min="4634" max="4634" width="8.33203125" style="24" bestFit="1" customWidth="1"/>
    <col min="4635" max="4635" width="8.75" style="24"/>
    <col min="4636" max="4637" width="8.4140625" style="24" bestFit="1" customWidth="1"/>
    <col min="4638" max="4883" width="8.75" style="24"/>
    <col min="4884" max="4884" width="7.58203125" style="24" customWidth="1"/>
    <col min="4885" max="4885" width="8.33203125" style="24" customWidth="1"/>
    <col min="4886" max="4886" width="8.75" style="24"/>
    <col min="4887" max="4888" width="8.33203125" style="24" customWidth="1"/>
    <col min="4889" max="4889" width="7.33203125" style="24" bestFit="1" customWidth="1"/>
    <col min="4890" max="4890" width="8.33203125" style="24" bestFit="1" customWidth="1"/>
    <col min="4891" max="4891" width="8.75" style="24"/>
    <col min="4892" max="4893" width="8.4140625" style="24" bestFit="1" customWidth="1"/>
    <col min="4894" max="5139" width="8.75" style="24"/>
    <col min="5140" max="5140" width="7.58203125" style="24" customWidth="1"/>
    <col min="5141" max="5141" width="8.33203125" style="24" customWidth="1"/>
    <col min="5142" max="5142" width="8.75" style="24"/>
    <col min="5143" max="5144" width="8.33203125" style="24" customWidth="1"/>
    <col min="5145" max="5145" width="7.33203125" style="24" bestFit="1" customWidth="1"/>
    <col min="5146" max="5146" width="8.33203125" style="24" bestFit="1" customWidth="1"/>
    <col min="5147" max="5147" width="8.75" style="24"/>
    <col min="5148" max="5149" width="8.4140625" style="24" bestFit="1" customWidth="1"/>
    <col min="5150" max="5395" width="8.75" style="24"/>
    <col min="5396" max="5396" width="7.58203125" style="24" customWidth="1"/>
    <col min="5397" max="5397" width="8.33203125" style="24" customWidth="1"/>
    <col min="5398" max="5398" width="8.75" style="24"/>
    <col min="5399" max="5400" width="8.33203125" style="24" customWidth="1"/>
    <col min="5401" max="5401" width="7.33203125" style="24" bestFit="1" customWidth="1"/>
    <col min="5402" max="5402" width="8.33203125" style="24" bestFit="1" customWidth="1"/>
    <col min="5403" max="5403" width="8.75" style="24"/>
    <col min="5404" max="5405" width="8.4140625" style="24" bestFit="1" customWidth="1"/>
    <col min="5406" max="5651" width="8.75" style="24"/>
    <col min="5652" max="5652" width="7.58203125" style="24" customWidth="1"/>
    <col min="5653" max="5653" width="8.33203125" style="24" customWidth="1"/>
    <col min="5654" max="5654" width="8.75" style="24"/>
    <col min="5655" max="5656" width="8.33203125" style="24" customWidth="1"/>
    <col min="5657" max="5657" width="7.33203125" style="24" bestFit="1" customWidth="1"/>
    <col min="5658" max="5658" width="8.33203125" style="24" bestFit="1" customWidth="1"/>
    <col min="5659" max="5659" width="8.75" style="24"/>
    <col min="5660" max="5661" width="8.4140625" style="24" bestFit="1" customWidth="1"/>
    <col min="5662" max="5907" width="8.75" style="24"/>
    <col min="5908" max="5908" width="7.58203125" style="24" customWidth="1"/>
    <col min="5909" max="5909" width="8.33203125" style="24" customWidth="1"/>
    <col min="5910" max="5910" width="8.75" style="24"/>
    <col min="5911" max="5912" width="8.33203125" style="24" customWidth="1"/>
    <col min="5913" max="5913" width="7.33203125" style="24" bestFit="1" customWidth="1"/>
    <col min="5914" max="5914" width="8.33203125" style="24" bestFit="1" customWidth="1"/>
    <col min="5915" max="5915" width="8.75" style="24"/>
    <col min="5916" max="5917" width="8.4140625" style="24" bestFit="1" customWidth="1"/>
    <col min="5918" max="6163" width="8.75" style="24"/>
    <col min="6164" max="6164" width="7.58203125" style="24" customWidth="1"/>
    <col min="6165" max="6165" width="8.33203125" style="24" customWidth="1"/>
    <col min="6166" max="6166" width="8.75" style="24"/>
    <col min="6167" max="6168" width="8.33203125" style="24" customWidth="1"/>
    <col min="6169" max="6169" width="7.33203125" style="24" bestFit="1" customWidth="1"/>
    <col min="6170" max="6170" width="8.33203125" style="24" bestFit="1" customWidth="1"/>
    <col min="6171" max="6171" width="8.75" style="24"/>
    <col min="6172" max="6173" width="8.4140625" style="24" bestFit="1" customWidth="1"/>
    <col min="6174" max="6419" width="8.75" style="24"/>
    <col min="6420" max="6420" width="7.58203125" style="24" customWidth="1"/>
    <col min="6421" max="6421" width="8.33203125" style="24" customWidth="1"/>
    <col min="6422" max="6422" width="8.75" style="24"/>
    <col min="6423" max="6424" width="8.33203125" style="24" customWidth="1"/>
    <col min="6425" max="6425" width="7.33203125" style="24" bestFit="1" customWidth="1"/>
    <col min="6426" max="6426" width="8.33203125" style="24" bestFit="1" customWidth="1"/>
    <col min="6427" max="6427" width="8.75" style="24"/>
    <col min="6428" max="6429" width="8.4140625" style="24" bestFit="1" customWidth="1"/>
    <col min="6430" max="6675" width="8.75" style="24"/>
    <col min="6676" max="6676" width="7.58203125" style="24" customWidth="1"/>
    <col min="6677" max="6677" width="8.33203125" style="24" customWidth="1"/>
    <col min="6678" max="6678" width="8.75" style="24"/>
    <col min="6679" max="6680" width="8.33203125" style="24" customWidth="1"/>
    <col min="6681" max="6681" width="7.33203125" style="24" bestFit="1" customWidth="1"/>
    <col min="6682" max="6682" width="8.33203125" style="24" bestFit="1" customWidth="1"/>
    <col min="6683" max="6683" width="8.75" style="24"/>
    <col min="6684" max="6685" width="8.4140625" style="24" bestFit="1" customWidth="1"/>
    <col min="6686" max="6931" width="8.75" style="24"/>
    <col min="6932" max="6932" width="7.58203125" style="24" customWidth="1"/>
    <col min="6933" max="6933" width="8.33203125" style="24" customWidth="1"/>
    <col min="6934" max="6934" width="8.75" style="24"/>
    <col min="6935" max="6936" width="8.33203125" style="24" customWidth="1"/>
    <col min="6937" max="6937" width="7.33203125" style="24" bestFit="1" customWidth="1"/>
    <col min="6938" max="6938" width="8.33203125" style="24" bestFit="1" customWidth="1"/>
    <col min="6939" max="6939" width="8.75" style="24"/>
    <col min="6940" max="6941" width="8.4140625" style="24" bestFit="1" customWidth="1"/>
    <col min="6942" max="7187" width="8.75" style="24"/>
    <col min="7188" max="7188" width="7.58203125" style="24" customWidth="1"/>
    <col min="7189" max="7189" width="8.33203125" style="24" customWidth="1"/>
    <col min="7190" max="7190" width="8.75" style="24"/>
    <col min="7191" max="7192" width="8.33203125" style="24" customWidth="1"/>
    <col min="7193" max="7193" width="7.33203125" style="24" bestFit="1" customWidth="1"/>
    <col min="7194" max="7194" width="8.33203125" style="24" bestFit="1" customWidth="1"/>
    <col min="7195" max="7195" width="8.75" style="24"/>
    <col min="7196" max="7197" width="8.4140625" style="24" bestFit="1" customWidth="1"/>
    <col min="7198" max="7443" width="8.75" style="24"/>
    <col min="7444" max="7444" width="7.58203125" style="24" customWidth="1"/>
    <col min="7445" max="7445" width="8.33203125" style="24" customWidth="1"/>
    <col min="7446" max="7446" width="8.75" style="24"/>
    <col min="7447" max="7448" width="8.33203125" style="24" customWidth="1"/>
    <col min="7449" max="7449" width="7.33203125" style="24" bestFit="1" customWidth="1"/>
    <col min="7450" max="7450" width="8.33203125" style="24" bestFit="1" customWidth="1"/>
    <col min="7451" max="7451" width="8.75" style="24"/>
    <col min="7452" max="7453" width="8.4140625" style="24" bestFit="1" customWidth="1"/>
    <col min="7454" max="7699" width="8.75" style="24"/>
    <col min="7700" max="7700" width="7.58203125" style="24" customWidth="1"/>
    <col min="7701" max="7701" width="8.33203125" style="24" customWidth="1"/>
    <col min="7702" max="7702" width="8.75" style="24"/>
    <col min="7703" max="7704" width="8.33203125" style="24" customWidth="1"/>
    <col min="7705" max="7705" width="7.33203125" style="24" bestFit="1" customWidth="1"/>
    <col min="7706" max="7706" width="8.33203125" style="24" bestFit="1" customWidth="1"/>
    <col min="7707" max="7707" width="8.75" style="24"/>
    <col min="7708" max="7709" width="8.4140625" style="24" bestFit="1" customWidth="1"/>
    <col min="7710" max="7955" width="8.75" style="24"/>
    <col min="7956" max="7956" width="7.58203125" style="24" customWidth="1"/>
    <col min="7957" max="7957" width="8.33203125" style="24" customWidth="1"/>
    <col min="7958" max="7958" width="8.75" style="24"/>
    <col min="7959" max="7960" width="8.33203125" style="24" customWidth="1"/>
    <col min="7961" max="7961" width="7.33203125" style="24" bestFit="1" customWidth="1"/>
    <col min="7962" max="7962" width="8.33203125" style="24" bestFit="1" customWidth="1"/>
    <col min="7963" max="7963" width="8.75" style="24"/>
    <col min="7964" max="7965" width="8.4140625" style="24" bestFit="1" customWidth="1"/>
    <col min="7966" max="8211" width="8.75" style="24"/>
    <col min="8212" max="8212" width="7.58203125" style="24" customWidth="1"/>
    <col min="8213" max="8213" width="8.33203125" style="24" customWidth="1"/>
    <col min="8214" max="8214" width="8.75" style="24"/>
    <col min="8215" max="8216" width="8.33203125" style="24" customWidth="1"/>
    <col min="8217" max="8217" width="7.33203125" style="24" bestFit="1" customWidth="1"/>
    <col min="8218" max="8218" width="8.33203125" style="24" bestFit="1" customWidth="1"/>
    <col min="8219" max="8219" width="8.75" style="24"/>
    <col min="8220" max="8221" width="8.4140625" style="24" bestFit="1" customWidth="1"/>
    <col min="8222" max="8467" width="8.75" style="24"/>
    <col min="8468" max="8468" width="7.58203125" style="24" customWidth="1"/>
    <col min="8469" max="8469" width="8.33203125" style="24" customWidth="1"/>
    <col min="8470" max="8470" width="8.75" style="24"/>
    <col min="8471" max="8472" width="8.33203125" style="24" customWidth="1"/>
    <col min="8473" max="8473" width="7.33203125" style="24" bestFit="1" customWidth="1"/>
    <col min="8474" max="8474" width="8.33203125" style="24" bestFit="1" customWidth="1"/>
    <col min="8475" max="8475" width="8.75" style="24"/>
    <col min="8476" max="8477" width="8.4140625" style="24" bestFit="1" customWidth="1"/>
    <col min="8478" max="8723" width="8.75" style="24"/>
    <col min="8724" max="8724" width="7.58203125" style="24" customWidth="1"/>
    <col min="8725" max="8725" width="8.33203125" style="24" customWidth="1"/>
    <col min="8726" max="8726" width="8.75" style="24"/>
    <col min="8727" max="8728" width="8.33203125" style="24" customWidth="1"/>
    <col min="8729" max="8729" width="7.33203125" style="24" bestFit="1" customWidth="1"/>
    <col min="8730" max="8730" width="8.33203125" style="24" bestFit="1" customWidth="1"/>
    <col min="8731" max="8731" width="8.75" style="24"/>
    <col min="8732" max="8733" width="8.4140625" style="24" bestFit="1" customWidth="1"/>
    <col min="8734" max="8979" width="8.75" style="24"/>
    <col min="8980" max="8980" width="7.58203125" style="24" customWidth="1"/>
    <col min="8981" max="8981" width="8.33203125" style="24" customWidth="1"/>
    <col min="8982" max="8982" width="8.75" style="24"/>
    <col min="8983" max="8984" width="8.33203125" style="24" customWidth="1"/>
    <col min="8985" max="8985" width="7.33203125" style="24" bestFit="1" customWidth="1"/>
    <col min="8986" max="8986" width="8.33203125" style="24" bestFit="1" customWidth="1"/>
    <col min="8987" max="8987" width="8.75" style="24"/>
    <col min="8988" max="8989" width="8.4140625" style="24" bestFit="1" customWidth="1"/>
    <col min="8990" max="9235" width="8.75" style="24"/>
    <col min="9236" max="9236" width="7.58203125" style="24" customWidth="1"/>
    <col min="9237" max="9237" width="8.33203125" style="24" customWidth="1"/>
    <col min="9238" max="9238" width="8.75" style="24"/>
    <col min="9239" max="9240" width="8.33203125" style="24" customWidth="1"/>
    <col min="9241" max="9241" width="7.33203125" style="24" bestFit="1" customWidth="1"/>
    <col min="9242" max="9242" width="8.33203125" style="24" bestFit="1" customWidth="1"/>
    <col min="9243" max="9243" width="8.75" style="24"/>
    <col min="9244" max="9245" width="8.4140625" style="24" bestFit="1" customWidth="1"/>
    <col min="9246" max="9491" width="8.75" style="24"/>
    <col min="9492" max="9492" width="7.58203125" style="24" customWidth="1"/>
    <col min="9493" max="9493" width="8.33203125" style="24" customWidth="1"/>
    <col min="9494" max="9494" width="8.75" style="24"/>
    <col min="9495" max="9496" width="8.33203125" style="24" customWidth="1"/>
    <col min="9497" max="9497" width="7.33203125" style="24" bestFit="1" customWidth="1"/>
    <col min="9498" max="9498" width="8.33203125" style="24" bestFit="1" customWidth="1"/>
    <col min="9499" max="9499" width="8.75" style="24"/>
    <col min="9500" max="9501" width="8.4140625" style="24" bestFit="1" customWidth="1"/>
    <col min="9502" max="9747" width="8.75" style="24"/>
    <col min="9748" max="9748" width="7.58203125" style="24" customWidth="1"/>
    <col min="9749" max="9749" width="8.33203125" style="24" customWidth="1"/>
    <col min="9750" max="9750" width="8.75" style="24"/>
    <col min="9751" max="9752" width="8.33203125" style="24" customWidth="1"/>
    <col min="9753" max="9753" width="7.33203125" style="24" bestFit="1" customWidth="1"/>
    <col min="9754" max="9754" width="8.33203125" style="24" bestFit="1" customWidth="1"/>
    <col min="9755" max="9755" width="8.75" style="24"/>
    <col min="9756" max="9757" width="8.4140625" style="24" bestFit="1" customWidth="1"/>
    <col min="9758" max="10003" width="8.75" style="24"/>
    <col min="10004" max="10004" width="7.58203125" style="24" customWidth="1"/>
    <col min="10005" max="10005" width="8.33203125" style="24" customWidth="1"/>
    <col min="10006" max="10006" width="8.75" style="24"/>
    <col min="10007" max="10008" width="8.33203125" style="24" customWidth="1"/>
    <col min="10009" max="10009" width="7.33203125" style="24" bestFit="1" customWidth="1"/>
    <col min="10010" max="10010" width="8.33203125" style="24" bestFit="1" customWidth="1"/>
    <col min="10011" max="10011" width="8.75" style="24"/>
    <col min="10012" max="10013" width="8.4140625" style="24" bestFit="1" customWidth="1"/>
    <col min="10014" max="10259" width="8.75" style="24"/>
    <col min="10260" max="10260" width="7.58203125" style="24" customWidth="1"/>
    <col min="10261" max="10261" width="8.33203125" style="24" customWidth="1"/>
    <col min="10262" max="10262" width="8.75" style="24"/>
    <col min="10263" max="10264" width="8.33203125" style="24" customWidth="1"/>
    <col min="10265" max="10265" width="7.33203125" style="24" bestFit="1" customWidth="1"/>
    <col min="10266" max="10266" width="8.33203125" style="24" bestFit="1" customWidth="1"/>
    <col min="10267" max="10267" width="8.75" style="24"/>
    <col min="10268" max="10269" width="8.4140625" style="24" bestFit="1" customWidth="1"/>
    <col min="10270" max="10515" width="8.75" style="24"/>
    <col min="10516" max="10516" width="7.58203125" style="24" customWidth="1"/>
    <col min="10517" max="10517" width="8.33203125" style="24" customWidth="1"/>
    <col min="10518" max="10518" width="8.75" style="24"/>
    <col min="10519" max="10520" width="8.33203125" style="24" customWidth="1"/>
    <col min="10521" max="10521" width="7.33203125" style="24" bestFit="1" customWidth="1"/>
    <col min="10522" max="10522" width="8.33203125" style="24" bestFit="1" customWidth="1"/>
    <col min="10523" max="10523" width="8.75" style="24"/>
    <col min="10524" max="10525" width="8.4140625" style="24" bestFit="1" customWidth="1"/>
    <col min="10526" max="10771" width="8.75" style="24"/>
    <col min="10772" max="10772" width="7.58203125" style="24" customWidth="1"/>
    <col min="10773" max="10773" width="8.33203125" style="24" customWidth="1"/>
    <col min="10774" max="10774" width="8.75" style="24"/>
    <col min="10775" max="10776" width="8.33203125" style="24" customWidth="1"/>
    <col min="10777" max="10777" width="7.33203125" style="24" bestFit="1" customWidth="1"/>
    <col min="10778" max="10778" width="8.33203125" style="24" bestFit="1" customWidth="1"/>
    <col min="10779" max="10779" width="8.75" style="24"/>
    <col min="10780" max="10781" width="8.4140625" style="24" bestFit="1" customWidth="1"/>
    <col min="10782" max="11027" width="8.75" style="24"/>
    <col min="11028" max="11028" width="7.58203125" style="24" customWidth="1"/>
    <col min="11029" max="11029" width="8.33203125" style="24" customWidth="1"/>
    <col min="11030" max="11030" width="8.75" style="24"/>
    <col min="11031" max="11032" width="8.33203125" style="24" customWidth="1"/>
    <col min="11033" max="11033" width="7.33203125" style="24" bestFit="1" customWidth="1"/>
    <col min="11034" max="11034" width="8.33203125" style="24" bestFit="1" customWidth="1"/>
    <col min="11035" max="11035" width="8.75" style="24"/>
    <col min="11036" max="11037" width="8.4140625" style="24" bestFit="1" customWidth="1"/>
    <col min="11038" max="11283" width="8.75" style="24"/>
    <col min="11284" max="11284" width="7.58203125" style="24" customWidth="1"/>
    <col min="11285" max="11285" width="8.33203125" style="24" customWidth="1"/>
    <col min="11286" max="11286" width="8.75" style="24"/>
    <col min="11287" max="11288" width="8.33203125" style="24" customWidth="1"/>
    <col min="11289" max="11289" width="7.33203125" style="24" bestFit="1" customWidth="1"/>
    <col min="11290" max="11290" width="8.33203125" style="24" bestFit="1" customWidth="1"/>
    <col min="11291" max="11291" width="8.75" style="24"/>
    <col min="11292" max="11293" width="8.4140625" style="24" bestFit="1" customWidth="1"/>
    <col min="11294" max="11539" width="8.75" style="24"/>
    <col min="11540" max="11540" width="7.58203125" style="24" customWidth="1"/>
    <col min="11541" max="11541" width="8.33203125" style="24" customWidth="1"/>
    <col min="11542" max="11542" width="8.75" style="24"/>
    <col min="11543" max="11544" width="8.33203125" style="24" customWidth="1"/>
    <col min="11545" max="11545" width="7.33203125" style="24" bestFit="1" customWidth="1"/>
    <col min="11546" max="11546" width="8.33203125" style="24" bestFit="1" customWidth="1"/>
    <col min="11547" max="11547" width="8.75" style="24"/>
    <col min="11548" max="11549" width="8.4140625" style="24" bestFit="1" customWidth="1"/>
    <col min="11550" max="11795" width="8.75" style="24"/>
    <col min="11796" max="11796" width="7.58203125" style="24" customWidth="1"/>
    <col min="11797" max="11797" width="8.33203125" style="24" customWidth="1"/>
    <col min="11798" max="11798" width="8.75" style="24"/>
    <col min="11799" max="11800" width="8.33203125" style="24" customWidth="1"/>
    <col min="11801" max="11801" width="7.33203125" style="24" bestFit="1" customWidth="1"/>
    <col min="11802" max="11802" width="8.33203125" style="24" bestFit="1" customWidth="1"/>
    <col min="11803" max="11803" width="8.75" style="24"/>
    <col min="11804" max="11805" width="8.4140625" style="24" bestFit="1" customWidth="1"/>
    <col min="11806" max="12051" width="8.75" style="24"/>
    <col min="12052" max="12052" width="7.58203125" style="24" customWidth="1"/>
    <col min="12053" max="12053" width="8.33203125" style="24" customWidth="1"/>
    <col min="12054" max="12054" width="8.75" style="24"/>
    <col min="12055" max="12056" width="8.33203125" style="24" customWidth="1"/>
    <col min="12057" max="12057" width="7.33203125" style="24" bestFit="1" customWidth="1"/>
    <col min="12058" max="12058" width="8.33203125" style="24" bestFit="1" customWidth="1"/>
    <col min="12059" max="12059" width="8.75" style="24"/>
    <col min="12060" max="12061" width="8.4140625" style="24" bestFit="1" customWidth="1"/>
    <col min="12062" max="12307" width="8.75" style="24"/>
    <col min="12308" max="12308" width="7.58203125" style="24" customWidth="1"/>
    <col min="12309" max="12309" width="8.33203125" style="24" customWidth="1"/>
    <col min="12310" max="12310" width="8.75" style="24"/>
    <col min="12311" max="12312" width="8.33203125" style="24" customWidth="1"/>
    <col min="12313" max="12313" width="7.33203125" style="24" bestFit="1" customWidth="1"/>
    <col min="12314" max="12314" width="8.33203125" style="24" bestFit="1" customWidth="1"/>
    <col min="12315" max="12315" width="8.75" style="24"/>
    <col min="12316" max="12317" width="8.4140625" style="24" bestFit="1" customWidth="1"/>
    <col min="12318" max="12563" width="8.75" style="24"/>
    <col min="12564" max="12564" width="7.58203125" style="24" customWidth="1"/>
    <col min="12565" max="12565" width="8.33203125" style="24" customWidth="1"/>
    <col min="12566" max="12566" width="8.75" style="24"/>
    <col min="12567" max="12568" width="8.33203125" style="24" customWidth="1"/>
    <col min="12569" max="12569" width="7.33203125" style="24" bestFit="1" customWidth="1"/>
    <col min="12570" max="12570" width="8.33203125" style="24" bestFit="1" customWidth="1"/>
    <col min="12571" max="12571" width="8.75" style="24"/>
    <col min="12572" max="12573" width="8.4140625" style="24" bestFit="1" customWidth="1"/>
    <col min="12574" max="12819" width="8.75" style="24"/>
    <col min="12820" max="12820" width="7.58203125" style="24" customWidth="1"/>
    <col min="12821" max="12821" width="8.33203125" style="24" customWidth="1"/>
    <col min="12822" max="12822" width="8.75" style="24"/>
    <col min="12823" max="12824" width="8.33203125" style="24" customWidth="1"/>
    <col min="12825" max="12825" width="7.33203125" style="24" bestFit="1" customWidth="1"/>
    <col min="12826" max="12826" width="8.33203125" style="24" bestFit="1" customWidth="1"/>
    <col min="12827" max="12827" width="8.75" style="24"/>
    <col min="12828" max="12829" width="8.4140625" style="24" bestFit="1" customWidth="1"/>
    <col min="12830" max="13075" width="8.75" style="24"/>
    <col min="13076" max="13076" width="7.58203125" style="24" customWidth="1"/>
    <col min="13077" max="13077" width="8.33203125" style="24" customWidth="1"/>
    <col min="13078" max="13078" width="8.75" style="24"/>
    <col min="13079" max="13080" width="8.33203125" style="24" customWidth="1"/>
    <col min="13081" max="13081" width="7.33203125" style="24" bestFit="1" customWidth="1"/>
    <col min="13082" max="13082" width="8.33203125" style="24" bestFit="1" customWidth="1"/>
    <col min="13083" max="13083" width="8.75" style="24"/>
    <col min="13084" max="13085" width="8.4140625" style="24" bestFit="1" customWidth="1"/>
    <col min="13086" max="13331" width="8.75" style="24"/>
    <col min="13332" max="13332" width="7.58203125" style="24" customWidth="1"/>
    <col min="13333" max="13333" width="8.33203125" style="24" customWidth="1"/>
    <col min="13334" max="13334" width="8.75" style="24"/>
    <col min="13335" max="13336" width="8.33203125" style="24" customWidth="1"/>
    <col min="13337" max="13337" width="7.33203125" style="24" bestFit="1" customWidth="1"/>
    <col min="13338" max="13338" width="8.33203125" style="24" bestFit="1" customWidth="1"/>
    <col min="13339" max="13339" width="8.75" style="24"/>
    <col min="13340" max="13341" width="8.4140625" style="24" bestFit="1" customWidth="1"/>
    <col min="13342" max="13587" width="8.75" style="24"/>
    <col min="13588" max="13588" width="7.58203125" style="24" customWidth="1"/>
    <col min="13589" max="13589" width="8.33203125" style="24" customWidth="1"/>
    <col min="13590" max="13590" width="8.75" style="24"/>
    <col min="13591" max="13592" width="8.33203125" style="24" customWidth="1"/>
    <col min="13593" max="13593" width="7.33203125" style="24" bestFit="1" customWidth="1"/>
    <col min="13594" max="13594" width="8.33203125" style="24" bestFit="1" customWidth="1"/>
    <col min="13595" max="13595" width="8.75" style="24"/>
    <col min="13596" max="13597" width="8.4140625" style="24" bestFit="1" customWidth="1"/>
    <col min="13598" max="13843" width="8.75" style="24"/>
    <col min="13844" max="13844" width="7.58203125" style="24" customWidth="1"/>
    <col min="13845" max="13845" width="8.33203125" style="24" customWidth="1"/>
    <col min="13846" max="13846" width="8.75" style="24"/>
    <col min="13847" max="13848" width="8.33203125" style="24" customWidth="1"/>
    <col min="13849" max="13849" width="7.33203125" style="24" bestFit="1" customWidth="1"/>
    <col min="13850" max="13850" width="8.33203125" style="24" bestFit="1" customWidth="1"/>
    <col min="13851" max="13851" width="8.75" style="24"/>
    <col min="13852" max="13853" width="8.4140625" style="24" bestFit="1" customWidth="1"/>
    <col min="13854" max="14099" width="8.75" style="24"/>
    <col min="14100" max="14100" width="7.58203125" style="24" customWidth="1"/>
    <col min="14101" max="14101" width="8.33203125" style="24" customWidth="1"/>
    <col min="14102" max="14102" width="8.75" style="24"/>
    <col min="14103" max="14104" width="8.33203125" style="24" customWidth="1"/>
    <col min="14105" max="14105" width="7.33203125" style="24" bestFit="1" customWidth="1"/>
    <col min="14106" max="14106" width="8.33203125" style="24" bestFit="1" customWidth="1"/>
    <col min="14107" max="14107" width="8.75" style="24"/>
    <col min="14108" max="14109" width="8.4140625" style="24" bestFit="1" customWidth="1"/>
    <col min="14110" max="14355" width="8.75" style="24"/>
    <col min="14356" max="14356" width="7.58203125" style="24" customWidth="1"/>
    <col min="14357" max="14357" width="8.33203125" style="24" customWidth="1"/>
    <col min="14358" max="14358" width="8.75" style="24"/>
    <col min="14359" max="14360" width="8.33203125" style="24" customWidth="1"/>
    <col min="14361" max="14361" width="7.33203125" style="24" bestFit="1" customWidth="1"/>
    <col min="14362" max="14362" width="8.33203125" style="24" bestFit="1" customWidth="1"/>
    <col min="14363" max="14363" width="8.75" style="24"/>
    <col min="14364" max="14365" width="8.4140625" style="24" bestFit="1" customWidth="1"/>
    <col min="14366" max="14611" width="8.75" style="24"/>
    <col min="14612" max="14612" width="7.58203125" style="24" customWidth="1"/>
    <col min="14613" max="14613" width="8.33203125" style="24" customWidth="1"/>
    <col min="14614" max="14614" width="8.75" style="24"/>
    <col min="14615" max="14616" width="8.33203125" style="24" customWidth="1"/>
    <col min="14617" max="14617" width="7.33203125" style="24" bestFit="1" customWidth="1"/>
    <col min="14618" max="14618" width="8.33203125" style="24" bestFit="1" customWidth="1"/>
    <col min="14619" max="14619" width="8.75" style="24"/>
    <col min="14620" max="14621" width="8.4140625" style="24" bestFit="1" customWidth="1"/>
    <col min="14622" max="14867" width="8.75" style="24"/>
    <col min="14868" max="14868" width="7.58203125" style="24" customWidth="1"/>
    <col min="14869" max="14869" width="8.33203125" style="24" customWidth="1"/>
    <col min="14870" max="14870" width="8.75" style="24"/>
    <col min="14871" max="14872" width="8.33203125" style="24" customWidth="1"/>
    <col min="14873" max="14873" width="7.33203125" style="24" bestFit="1" customWidth="1"/>
    <col min="14874" max="14874" width="8.33203125" style="24" bestFit="1" customWidth="1"/>
    <col min="14875" max="14875" width="8.75" style="24"/>
    <col min="14876" max="14877" width="8.4140625" style="24" bestFit="1" customWidth="1"/>
    <col min="14878" max="15123" width="8.75" style="24"/>
    <col min="15124" max="15124" width="7.58203125" style="24" customWidth="1"/>
    <col min="15125" max="15125" width="8.33203125" style="24" customWidth="1"/>
    <col min="15126" max="15126" width="8.75" style="24"/>
    <col min="15127" max="15128" width="8.33203125" style="24" customWidth="1"/>
    <col min="15129" max="15129" width="7.33203125" style="24" bestFit="1" customWidth="1"/>
    <col min="15130" max="15130" width="8.33203125" style="24" bestFit="1" customWidth="1"/>
    <col min="15131" max="15131" width="8.75" style="24"/>
    <col min="15132" max="15133" width="8.4140625" style="24" bestFit="1" customWidth="1"/>
    <col min="15134" max="15379" width="8.75" style="24"/>
    <col min="15380" max="15380" width="7.58203125" style="24" customWidth="1"/>
    <col min="15381" max="15381" width="8.33203125" style="24" customWidth="1"/>
    <col min="15382" max="15382" width="8.75" style="24"/>
    <col min="15383" max="15384" width="8.33203125" style="24" customWidth="1"/>
    <col min="15385" max="15385" width="7.33203125" style="24" bestFit="1" customWidth="1"/>
    <col min="15386" max="15386" width="8.33203125" style="24" bestFit="1" customWidth="1"/>
    <col min="15387" max="15387" width="8.75" style="24"/>
    <col min="15388" max="15389" width="8.4140625" style="24" bestFit="1" customWidth="1"/>
    <col min="15390" max="15635" width="8.75" style="24"/>
    <col min="15636" max="15636" width="7.58203125" style="24" customWidth="1"/>
    <col min="15637" max="15637" width="8.33203125" style="24" customWidth="1"/>
    <col min="15638" max="15638" width="8.75" style="24"/>
    <col min="15639" max="15640" width="8.33203125" style="24" customWidth="1"/>
    <col min="15641" max="15641" width="7.33203125" style="24" bestFit="1" customWidth="1"/>
    <col min="15642" max="15642" width="8.33203125" style="24" bestFit="1" customWidth="1"/>
    <col min="15643" max="15643" width="8.75" style="24"/>
    <col min="15644" max="15645" width="8.4140625" style="24" bestFit="1" customWidth="1"/>
    <col min="15646" max="15891" width="8.75" style="24"/>
    <col min="15892" max="15892" width="7.58203125" style="24" customWidth="1"/>
    <col min="15893" max="15893" width="8.33203125" style="24" customWidth="1"/>
    <col min="15894" max="15894" width="8.75" style="24"/>
    <col min="15895" max="15896" width="8.33203125" style="24" customWidth="1"/>
    <col min="15897" max="15897" width="7.33203125" style="24" bestFit="1" customWidth="1"/>
    <col min="15898" max="15898" width="8.33203125" style="24" bestFit="1" customWidth="1"/>
    <col min="15899" max="15899" width="8.75" style="24"/>
    <col min="15900" max="15901" width="8.4140625" style="24" bestFit="1" customWidth="1"/>
    <col min="15902" max="16147" width="8.75" style="24"/>
    <col min="16148" max="16148" width="7.58203125" style="24" customWidth="1"/>
    <col min="16149" max="16149" width="8.33203125" style="24" customWidth="1"/>
    <col min="16150" max="16150" width="8.75" style="24"/>
    <col min="16151" max="16152" width="8.33203125" style="24" customWidth="1"/>
    <col min="16153" max="16153" width="7.33203125" style="24" bestFit="1" customWidth="1"/>
    <col min="16154" max="16154" width="8.33203125" style="24" bestFit="1" customWidth="1"/>
    <col min="16155" max="16155" width="8.75" style="24"/>
    <col min="16156" max="16157" width="8.4140625" style="24" bestFit="1" customWidth="1"/>
    <col min="16158" max="16384" width="8.75" style="24"/>
  </cols>
  <sheetData>
    <row r="1" spans="1:59">
      <c r="B1" s="7"/>
      <c r="C1" s="24"/>
      <c r="D1" s="24"/>
      <c r="E1" s="246"/>
      <c r="F1" s="987" t="s">
        <v>155</v>
      </c>
      <c r="H1" s="191">
        <f>'Inputs &amp; Summary'!I6</f>
        <v>95</v>
      </c>
      <c r="I1" s="190" t="s">
        <v>41</v>
      </c>
      <c r="J1" s="192" t="s">
        <v>98</v>
      </c>
      <c r="K1" s="193">
        <f>1-H1/100</f>
        <v>5.0000000000000044E-2</v>
      </c>
      <c r="U1" s="35" t="s">
        <v>261</v>
      </c>
      <c r="V1" s="35" t="s">
        <v>264</v>
      </c>
      <c r="W1" s="35" t="s">
        <v>262</v>
      </c>
      <c r="X1" s="35" t="s">
        <v>263</v>
      </c>
      <c r="BC1" s="1035" t="s">
        <v>166</v>
      </c>
      <c r="BD1" s="1035"/>
      <c r="BE1" s="1035"/>
      <c r="BF1" s="1035"/>
      <c r="BG1" s="1035"/>
    </row>
    <row r="2" spans="1:59" ht="24" thickBot="1">
      <c r="B2" s="7"/>
      <c r="C2" s="24"/>
      <c r="D2" s="24"/>
      <c r="E2" s="35"/>
      <c r="F2" s="988"/>
      <c r="H2" s="171"/>
      <c r="I2" s="169" t="s">
        <v>11</v>
      </c>
      <c r="J2" s="169" t="s">
        <v>88</v>
      </c>
      <c r="K2" s="172" t="s">
        <v>12</v>
      </c>
      <c r="R2" s="35" t="s">
        <v>260</v>
      </c>
      <c r="U2" s="359">
        <f>B25</f>
        <v>135</v>
      </c>
      <c r="V2" s="359">
        <f>C25</f>
        <v>22.007189934092271</v>
      </c>
      <c r="W2" s="359">
        <f>0.5951*U2+373.03</f>
        <v>453.36849999999998</v>
      </c>
      <c r="X2" s="698">
        <f>((U2+282.27)/0.8657)</f>
        <v>482.00300334989021</v>
      </c>
      <c r="AQ2" s="321" t="s">
        <v>159</v>
      </c>
      <c r="BA2" s="338" t="s">
        <v>165</v>
      </c>
      <c r="BC2" s="1036"/>
      <c r="BD2" s="1036"/>
      <c r="BE2" s="1036"/>
      <c r="BF2" s="1036"/>
      <c r="BG2" s="1036"/>
    </row>
    <row r="3" spans="1:59" s="35" customFormat="1" ht="26.45" customHeight="1" thickBot="1">
      <c r="A3" s="246"/>
      <c r="B3" s="1022" t="s">
        <v>17</v>
      </c>
      <c r="C3" s="1023"/>
      <c r="D3" s="1024"/>
      <c r="E3" s="131" t="s">
        <v>46</v>
      </c>
      <c r="F3" s="133">
        <f>((COUNT(C25:C74)*G77)-(C77*B77))/((COUNT(C25:C74)*H77)-C77^2)</f>
        <v>13.539098245537735</v>
      </c>
      <c r="G3" s="246"/>
      <c r="H3" s="984" t="s">
        <v>60</v>
      </c>
      <c r="I3" s="985"/>
      <c r="J3" s="985"/>
      <c r="K3" s="986"/>
      <c r="M3" s="7"/>
      <c r="O3" s="36"/>
      <c r="P3" s="36"/>
      <c r="Q3" s="36"/>
      <c r="S3" s="36"/>
      <c r="T3" s="36"/>
      <c r="U3" s="359">
        <f t="shared" ref="U3:V3" si="0">B26</f>
        <v>135</v>
      </c>
      <c r="V3" s="359">
        <f t="shared" si="0"/>
        <v>22.261356814088455</v>
      </c>
      <c r="W3" s="359">
        <f t="shared" ref="W3:W43" si="1">0.5951*U3+373.03</f>
        <v>453.36849999999998</v>
      </c>
      <c r="X3" s="698">
        <f t="shared" ref="X3:X43" si="2">((U3+282.27)/0.8657)</f>
        <v>482.00300334989021</v>
      </c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20"/>
      <c r="AP3" s="319" t="s">
        <v>55</v>
      </c>
      <c r="AQ3" s="321" t="s">
        <v>157</v>
      </c>
      <c r="AR3" s="321" t="s">
        <v>56</v>
      </c>
      <c r="AS3" s="321" t="s">
        <v>158</v>
      </c>
      <c r="AT3" s="314"/>
      <c r="AU3" s="314"/>
      <c r="BC3" s="1037" t="s">
        <v>167</v>
      </c>
      <c r="BD3" s="1037" t="s">
        <v>164</v>
      </c>
      <c r="BE3" s="1040" t="s">
        <v>177</v>
      </c>
      <c r="BF3" s="1041"/>
      <c r="BG3" s="1042"/>
    </row>
    <row r="4" spans="1:59" s="35" customFormat="1" ht="27" thickBot="1">
      <c r="A4" s="246"/>
      <c r="B4" s="1025"/>
      <c r="C4" s="1026"/>
      <c r="D4" s="1027"/>
      <c r="E4" s="132" t="s">
        <v>47</v>
      </c>
      <c r="F4" s="134">
        <f>(B77-F3*C77)/COUNT(C25:C74)</f>
        <v>-206.25671435964142</v>
      </c>
      <c r="H4" s="176" t="s">
        <v>23</v>
      </c>
      <c r="I4" s="177">
        <f>(F3+(TINV(K1,COUNT(C25:C74)-2)*F13))</f>
        <v>19.917754443822634</v>
      </c>
      <c r="J4" s="313">
        <f>F3</f>
        <v>13.539098245537735</v>
      </c>
      <c r="K4" s="178">
        <f>(F3-(TINV(K1,COUNT(C25:C74)-2)*F13))</f>
        <v>7.1604420472528352</v>
      </c>
      <c r="M4" s="7"/>
      <c r="O4" s="36"/>
      <c r="P4" s="36"/>
      <c r="Q4" s="36"/>
      <c r="R4" s="36"/>
      <c r="S4" s="36"/>
      <c r="T4" s="36"/>
      <c r="U4" s="359">
        <f t="shared" ref="U4:V4" si="3">B27</f>
        <v>135</v>
      </c>
      <c r="V4" s="359">
        <f t="shared" si="3"/>
        <v>21.684347477982389</v>
      </c>
      <c r="W4" s="359">
        <f t="shared" si="1"/>
        <v>453.36849999999998</v>
      </c>
      <c r="X4" s="698">
        <f t="shared" si="2"/>
        <v>482.00300334989021</v>
      </c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20"/>
      <c r="AP4" s="319">
        <f>AQ4*AR4+AS4</f>
        <v>1012.2621277387548</v>
      </c>
      <c r="AQ4" s="321">
        <f>F3</f>
        <v>13.539098245537735</v>
      </c>
      <c r="AR4" s="321">
        <f>AP9</f>
        <v>90</v>
      </c>
      <c r="AS4" s="321">
        <f>F4</f>
        <v>-206.25671435964142</v>
      </c>
      <c r="AT4" s="314"/>
      <c r="AU4" s="314"/>
      <c r="BC4" s="1038"/>
      <c r="BD4" s="1039"/>
      <c r="BE4" s="339">
        <v>2</v>
      </c>
      <c r="BF4" s="339">
        <v>10</v>
      </c>
      <c r="BG4" s="339">
        <v>20</v>
      </c>
    </row>
    <row r="5" spans="1:59" s="35" customFormat="1" ht="26.25">
      <c r="A5" s="246"/>
      <c r="B5" s="1025"/>
      <c r="C5" s="1026"/>
      <c r="D5" s="1027"/>
      <c r="E5" s="132" t="s">
        <v>48</v>
      </c>
      <c r="F5" s="134">
        <f>RSQ(B25:B74,C25:C74)</f>
        <v>0.31510242956587831</v>
      </c>
      <c r="H5" s="173" t="s">
        <v>63</v>
      </c>
      <c r="I5" s="170">
        <f>(F4+(TINV(K1,COUNT(C25:C74)-2)*F14))</f>
        <v>-69.576581624355697</v>
      </c>
      <c r="J5" s="170">
        <f>F4</f>
        <v>-206.25671435964142</v>
      </c>
      <c r="K5" s="174">
        <f>(F4-(TINV(K1,COUNT(C25:C74)-2)*F14))</f>
        <v>-342.93684709492715</v>
      </c>
      <c r="N5" s="36"/>
      <c r="O5" s="37"/>
      <c r="U5" s="359">
        <f t="shared" ref="U5:V5" si="4">B28</f>
        <v>135</v>
      </c>
      <c r="V5" s="359">
        <f t="shared" si="4"/>
        <v>22.562024809923969</v>
      </c>
      <c r="W5" s="359">
        <f t="shared" si="1"/>
        <v>453.36849999999998</v>
      </c>
      <c r="X5" s="698">
        <f t="shared" si="2"/>
        <v>482.00300334989021</v>
      </c>
      <c r="AO5" s="320"/>
      <c r="AP5" s="320"/>
      <c r="AQ5" s="321" t="s">
        <v>259</v>
      </c>
      <c r="AR5" s="321"/>
      <c r="AS5" s="321"/>
      <c r="AT5" s="314"/>
      <c r="AU5" s="314"/>
      <c r="BC5" s="1033">
        <v>45</v>
      </c>
      <c r="BD5" s="340" t="s">
        <v>88</v>
      </c>
      <c r="BE5" s="341">
        <f>AZ37</f>
        <v>0.27132209165751886</v>
      </c>
      <c r="BF5" s="341">
        <f>BF37</f>
        <v>5.244738236794154</v>
      </c>
      <c r="BG5" s="342">
        <f>BL37</f>
        <v>12.277852830556986</v>
      </c>
    </row>
    <row r="6" spans="1:59" s="35" customFormat="1" ht="26.45" customHeight="1" thickBot="1">
      <c r="A6" s="246"/>
      <c r="B6" s="1019" t="s">
        <v>25</v>
      </c>
      <c r="C6" s="1020"/>
      <c r="D6" s="1021"/>
      <c r="E6" s="455" t="s">
        <v>28</v>
      </c>
      <c r="F6" s="135">
        <f>COUNT(D25:D34)</f>
        <v>7</v>
      </c>
      <c r="H6" s="175" t="s">
        <v>43</v>
      </c>
      <c r="I6" s="164">
        <f>(F8+(TINV(K1,COUNT(B25:B74)-2)*F9))</f>
        <v>128.55410603504649</v>
      </c>
      <c r="J6" s="164">
        <f>F8</f>
        <v>91.182850852140973</v>
      </c>
      <c r="K6" s="165">
        <f>(F8-(TINV(K1,COUNT(B25:B74)-2)*F9))</f>
        <v>53.811595669235466</v>
      </c>
      <c r="N6" s="36"/>
      <c r="O6" s="37"/>
      <c r="U6" s="359">
        <f t="shared" ref="U6:V6" si="5">B29</f>
        <v>135</v>
      </c>
      <c r="V6" s="359">
        <f t="shared" si="5"/>
        <v>24.574100000000001</v>
      </c>
      <c r="W6" s="359">
        <f t="shared" si="1"/>
        <v>453.36849999999998</v>
      </c>
      <c r="X6" s="698">
        <f t="shared" si="2"/>
        <v>482.00300334989021</v>
      </c>
      <c r="AO6" s="320"/>
      <c r="AP6" s="319">
        <f>(AR6-AS6)/AQ6</f>
        <v>3031.7172771839987</v>
      </c>
      <c r="AQ6" s="321">
        <f>'Intuitive Method'!F3</f>
        <v>2.3273516732901511E-2</v>
      </c>
      <c r="AR6" s="321">
        <f>AP9</f>
        <v>90</v>
      </c>
      <c r="AS6" s="321">
        <f>'Intuitive Method'!F4</f>
        <v>19.441277220031587</v>
      </c>
      <c r="AT6" s="314"/>
      <c r="AU6" s="314"/>
      <c r="BC6" s="1034"/>
      <c r="BD6" s="343" t="s">
        <v>144</v>
      </c>
      <c r="BE6" s="344">
        <f>AZ38</f>
        <v>8.1262604467144575E-2</v>
      </c>
      <c r="BF6" s="344">
        <f>BF38</f>
        <v>1.2088557018218662</v>
      </c>
      <c r="BG6" s="345">
        <f>BL38</f>
        <v>7.366125101115375</v>
      </c>
    </row>
    <row r="7" spans="1:59" s="35" customFormat="1" ht="26.25">
      <c r="A7" s="246"/>
      <c r="B7" s="1019" t="s">
        <v>29</v>
      </c>
      <c r="C7" s="1020"/>
      <c r="D7" s="1021"/>
      <c r="E7" s="455" t="s">
        <v>188</v>
      </c>
      <c r="F7" s="136">
        <f>AVERAGE(D25:D34)</f>
        <v>21.96893469694805</v>
      </c>
      <c r="H7" s="7"/>
      <c r="N7" s="36"/>
      <c r="O7" s="36"/>
      <c r="U7" s="359">
        <f t="shared" ref="U7:V7" si="6">B30</f>
        <v>135</v>
      </c>
      <c r="V7" s="359">
        <f t="shared" si="6"/>
        <v>21.529417650590357</v>
      </c>
      <c r="W7" s="359">
        <f t="shared" si="1"/>
        <v>453.36849999999998</v>
      </c>
      <c r="X7" s="698">
        <f t="shared" si="2"/>
        <v>482.00300334989021</v>
      </c>
      <c r="AO7" s="320"/>
      <c r="AP7" s="319"/>
      <c r="AQ7" s="321"/>
      <c r="AR7" s="321"/>
      <c r="AT7" s="314"/>
      <c r="AU7" s="314"/>
      <c r="BC7" s="1033">
        <v>65</v>
      </c>
      <c r="BD7" s="340" t="s">
        <v>88</v>
      </c>
      <c r="BE7" s="341">
        <f>AZ50</f>
        <v>-1.2008572199494693E-3</v>
      </c>
      <c r="BF7" s="341">
        <f>BF50</f>
        <v>-1.1478744244378803E-2</v>
      </c>
      <c r="BG7" s="342">
        <f>BL50</f>
        <v>-0.47987402287239289</v>
      </c>
    </row>
    <row r="8" spans="1:59" s="35" customFormat="1" ht="26.45" customHeight="1" thickBot="1">
      <c r="A8" s="246"/>
      <c r="B8" s="1015" t="s">
        <v>19</v>
      </c>
      <c r="C8" s="1016"/>
      <c r="D8" s="1017"/>
      <c r="E8" s="132" t="s">
        <v>189</v>
      </c>
      <c r="F8" s="137">
        <f>AVERAGE(E25:E34)</f>
        <v>91.182850852140973</v>
      </c>
      <c r="G8" s="1018" t="s">
        <v>265</v>
      </c>
      <c r="H8" s="999"/>
      <c r="I8" s="999"/>
      <c r="J8" s="999"/>
      <c r="K8" s="999"/>
      <c r="N8" s="36"/>
      <c r="O8" s="36"/>
      <c r="U8" s="359">
        <f t="shared" ref="U8:V8" si="7">B31</f>
        <v>135</v>
      </c>
      <c r="V8" s="359">
        <f t="shared" si="7"/>
        <v>21.282282282282281</v>
      </c>
      <c r="W8" s="359">
        <f t="shared" si="1"/>
        <v>453.36849999999998</v>
      </c>
      <c r="X8" s="698">
        <f t="shared" si="2"/>
        <v>482.00300334989021</v>
      </c>
      <c r="AO8" s="320"/>
      <c r="AP8" s="320" t="s">
        <v>162</v>
      </c>
      <c r="AQ8" s="63" t="s">
        <v>160</v>
      </c>
      <c r="AR8" s="63" t="s">
        <v>156</v>
      </c>
      <c r="AS8" s="321" t="s">
        <v>161</v>
      </c>
      <c r="AT8" s="314"/>
      <c r="AU8" s="314"/>
      <c r="BC8" s="1032"/>
      <c r="BD8" s="346" t="s">
        <v>144</v>
      </c>
      <c r="BE8" s="336">
        <f>AZ51</f>
        <v>3.8865636790383486E-3</v>
      </c>
      <c r="BF8" s="336">
        <f>BF51</f>
        <v>0.2429674132400883</v>
      </c>
      <c r="BG8" s="337">
        <f>BL51</f>
        <v>1.7393237675476365</v>
      </c>
    </row>
    <row r="9" spans="1:59" s="35" customFormat="1" ht="26.25">
      <c r="A9" s="246"/>
      <c r="B9" s="1015" t="s">
        <v>42</v>
      </c>
      <c r="C9" s="1016"/>
      <c r="D9" s="1017"/>
      <c r="E9" s="132" t="s">
        <v>190</v>
      </c>
      <c r="F9" s="137">
        <f>STDEV(E25:E34)</f>
        <v>18.490777415899519</v>
      </c>
      <c r="G9" s="1018"/>
      <c r="H9" s="999"/>
      <c r="I9" s="999"/>
      <c r="J9" s="999"/>
      <c r="K9" s="999"/>
      <c r="L9" s="114"/>
      <c r="M9" s="7"/>
      <c r="O9" s="36"/>
      <c r="P9" s="36"/>
      <c r="Q9" s="36"/>
      <c r="R9" s="36"/>
      <c r="S9" s="36"/>
      <c r="T9" s="36"/>
      <c r="U9" s="359">
        <f t="shared" ref="U9:V9" si="8">B32</f>
        <v>51</v>
      </c>
      <c r="V9" s="359">
        <f t="shared" si="8"/>
        <v>21.411564625850339</v>
      </c>
      <c r="W9" s="359">
        <f t="shared" si="1"/>
        <v>403.38009999999997</v>
      </c>
      <c r="X9" s="698">
        <f t="shared" si="2"/>
        <v>384.9716992029571</v>
      </c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20">
        <v>1</v>
      </c>
      <c r="AP9" s="333">
        <v>90</v>
      </c>
      <c r="AQ9" s="327">
        <f>AP4</f>
        <v>1012.2621277387548</v>
      </c>
      <c r="AR9" s="327">
        <f>AP6</f>
        <v>3031.7172771839987</v>
      </c>
      <c r="AS9" s="327">
        <f>AQ9-AR9</f>
        <v>-2019.4551494452439</v>
      </c>
      <c r="AT9" s="314"/>
      <c r="AU9" s="314"/>
      <c r="BC9" s="1031">
        <v>90</v>
      </c>
      <c r="BD9" s="347" t="s">
        <v>88</v>
      </c>
      <c r="BE9" s="348">
        <f>AZ63</f>
        <v>-0.33949267778793202</v>
      </c>
      <c r="BF9" s="349">
        <f>BF63</f>
        <v>-7.6879904014491647</v>
      </c>
      <c r="BG9" s="350">
        <f>BL63</f>
        <v>-19.84801889335774</v>
      </c>
    </row>
    <row r="10" spans="1:59" s="35" customFormat="1" ht="27" thickBot="1">
      <c r="A10" s="246"/>
      <c r="B10" s="1019" t="s">
        <v>39</v>
      </c>
      <c r="C10" s="1020"/>
      <c r="D10" s="1021"/>
      <c r="E10" s="455" t="s">
        <v>191</v>
      </c>
      <c r="F10" s="138">
        <f>(F9/F8)*100</f>
        <v>20.27878843784292</v>
      </c>
      <c r="G10" s="1018"/>
      <c r="H10" s="999"/>
      <c r="I10" s="999"/>
      <c r="J10" s="999"/>
      <c r="K10" s="999"/>
      <c r="L10" s="100"/>
      <c r="M10" s="7"/>
      <c r="O10" s="36"/>
      <c r="P10" s="36"/>
      <c r="Q10" s="36"/>
      <c r="R10" s="36"/>
      <c r="S10" s="36"/>
      <c r="T10" s="36"/>
      <c r="U10" s="359">
        <f t="shared" ref="U10:V10" si="9">B33</f>
        <v>51</v>
      </c>
      <c r="V10" s="359">
        <f t="shared" si="9"/>
        <v>20.96377551020408</v>
      </c>
      <c r="W10" s="359">
        <f t="shared" si="1"/>
        <v>403.38009999999997</v>
      </c>
      <c r="X10" s="698">
        <f t="shared" si="2"/>
        <v>384.9716992029571</v>
      </c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20">
        <f>AO9+1</f>
        <v>2</v>
      </c>
      <c r="AP10" s="334">
        <v>90</v>
      </c>
      <c r="AQ10" s="327">
        <v>36.222690561178858</v>
      </c>
      <c r="AR10" s="327">
        <v>54.1275309901364</v>
      </c>
      <c r="AS10" s="327">
        <v>-17.904840428957542</v>
      </c>
      <c r="AT10" s="314"/>
      <c r="AU10" s="314"/>
      <c r="BC10" s="1032"/>
      <c r="BD10" s="346" t="s">
        <v>144</v>
      </c>
      <c r="BE10" s="336">
        <f>AZ64</f>
        <v>5.7883056914666824E-2</v>
      </c>
      <c r="BF10" s="336">
        <f>BF64</f>
        <v>3.4158592282140345</v>
      </c>
      <c r="BG10" s="337">
        <f>BL64</f>
        <v>8.6391607436023996</v>
      </c>
    </row>
    <row r="11" spans="1:59" s="35" customFormat="1" ht="27" customHeight="1">
      <c r="A11" s="246"/>
      <c r="B11" s="1019" t="s">
        <v>24</v>
      </c>
      <c r="C11" s="1020"/>
      <c r="D11" s="1021"/>
      <c r="E11" s="455" t="s">
        <v>45</v>
      </c>
      <c r="F11" s="136">
        <f>F9/SQRT(COUNT(D25:D34)-1)</f>
        <v>7.5488282693887863</v>
      </c>
      <c r="H11" s="130"/>
      <c r="I11" s="118"/>
      <c r="J11" s="118"/>
      <c r="K11" s="118"/>
      <c r="L11" s="118"/>
      <c r="N11" s="36"/>
      <c r="O11" s="36"/>
      <c r="U11" s="359">
        <f t="shared" ref="U11:V11" si="10">B34</f>
        <v>51</v>
      </c>
      <c r="V11" s="359">
        <f t="shared" si="10"/>
        <v>21.889099620682771</v>
      </c>
      <c r="W11" s="359">
        <f t="shared" si="1"/>
        <v>403.38009999999997</v>
      </c>
      <c r="X11" s="698">
        <f t="shared" si="2"/>
        <v>384.9716992029571</v>
      </c>
      <c r="AO11" s="320">
        <f>AO10+1</f>
        <v>3</v>
      </c>
      <c r="AP11" s="334">
        <v>90</v>
      </c>
      <c r="AQ11" s="327">
        <v>32.969711236490632</v>
      </c>
      <c r="AR11" s="327">
        <v>74.566745516749492</v>
      </c>
      <c r="AS11" s="327">
        <v>-41.59703428025886</v>
      </c>
      <c r="AT11" s="314"/>
      <c r="AU11" s="314"/>
    </row>
    <row r="12" spans="1:59" s="35" customFormat="1" ht="26.25">
      <c r="A12" s="246"/>
      <c r="B12" s="1019" t="s">
        <v>20</v>
      </c>
      <c r="C12" s="1020"/>
      <c r="D12" s="1021"/>
      <c r="E12" s="455" t="s">
        <v>192</v>
      </c>
      <c r="F12" s="136">
        <f>SQRT((L77)/(COUNT(C25:C74)-2))</f>
        <v>30.183002659991768</v>
      </c>
      <c r="H12" s="118"/>
      <c r="I12" s="118"/>
      <c r="J12" s="118"/>
      <c r="K12" s="118"/>
      <c r="L12" s="118"/>
      <c r="N12" s="36"/>
      <c r="O12" s="36"/>
      <c r="U12" s="359">
        <f t="shared" ref="U12:V12" si="11">B35</f>
        <v>51</v>
      </c>
      <c r="V12" s="359">
        <f t="shared" si="11"/>
        <v>21.182607827476037</v>
      </c>
      <c r="W12" s="359">
        <f t="shared" si="1"/>
        <v>403.38009999999997</v>
      </c>
      <c r="X12" s="698">
        <f t="shared" si="2"/>
        <v>384.9716992029571</v>
      </c>
      <c r="AO12" s="320">
        <f t="shared" ref="AO12:AO22" si="12">AO11+1</f>
        <v>4</v>
      </c>
      <c r="AP12" s="334">
        <v>90</v>
      </c>
      <c r="AQ12" s="327">
        <v>39.10425946823986</v>
      </c>
      <c r="AR12" s="327">
        <v>53.509608550111146</v>
      </c>
      <c r="AS12" s="327">
        <v>-14.405349081871286</v>
      </c>
      <c r="AT12" s="314"/>
      <c r="AU12" s="314"/>
    </row>
    <row r="13" spans="1:59" s="35" customFormat="1" ht="26.25">
      <c r="A13" s="246"/>
      <c r="B13" s="1019" t="s">
        <v>21</v>
      </c>
      <c r="C13" s="1020"/>
      <c r="D13" s="1021"/>
      <c r="E13" s="455" t="s">
        <v>9</v>
      </c>
      <c r="F13" s="136">
        <f>SQRT((COUNT(C25:C74)*F12^2)/(COUNT(C25:C74)*H77-(C77^2)))</f>
        <v>3.1560703914752462</v>
      </c>
      <c r="H13" s="118"/>
      <c r="I13" s="118"/>
      <c r="J13" s="118"/>
      <c r="K13" s="118"/>
      <c r="L13" s="118"/>
      <c r="N13" s="36"/>
      <c r="O13" s="36"/>
      <c r="U13" s="359">
        <f t="shared" ref="U13:V13" si="13">B36</f>
        <v>51</v>
      </c>
      <c r="V13" s="359">
        <f t="shared" si="13"/>
        <v>20.186260765071101</v>
      </c>
      <c r="W13" s="359">
        <f t="shared" si="1"/>
        <v>403.38009999999997</v>
      </c>
      <c r="X13" s="698">
        <f t="shared" si="2"/>
        <v>384.9716992029571</v>
      </c>
      <c r="AO13" s="320">
        <f t="shared" si="12"/>
        <v>5</v>
      </c>
      <c r="AP13" s="334">
        <v>90</v>
      </c>
      <c r="AQ13" s="327">
        <v>37.47191162146234</v>
      </c>
      <c r="AR13" s="327">
        <v>49.441452647590829</v>
      </c>
      <c r="AS13" s="327">
        <v>-11.969541026128489</v>
      </c>
      <c r="AT13" s="314"/>
      <c r="AU13" s="314"/>
    </row>
    <row r="14" spans="1:59" s="35" customFormat="1" ht="27" thickBot="1">
      <c r="A14" s="246"/>
      <c r="B14" s="1028" t="s">
        <v>22</v>
      </c>
      <c r="C14" s="1029"/>
      <c r="D14" s="1030"/>
      <c r="E14" s="456" t="s">
        <v>10</v>
      </c>
      <c r="F14" s="139">
        <f>SQRT((F12^2*H77)/(COUNT(C25:C74)*H77-C77^2))</f>
        <v>67.627429135423483</v>
      </c>
      <c r="H14" s="7"/>
      <c r="I14" s="88"/>
      <c r="J14" s="7"/>
      <c r="K14" s="7"/>
      <c r="L14" s="101"/>
      <c r="M14" s="7"/>
      <c r="O14" s="36"/>
      <c r="P14" s="36"/>
      <c r="Q14" s="36"/>
      <c r="R14" s="36"/>
      <c r="S14" s="36"/>
      <c r="T14" s="36"/>
      <c r="U14" s="359">
        <f t="shared" ref="U14:V14" si="14">B37</f>
        <v>51</v>
      </c>
      <c r="V14" s="359">
        <f t="shared" si="14"/>
        <v>20.620503597122305</v>
      </c>
      <c r="W14" s="359">
        <f t="shared" si="1"/>
        <v>403.38009999999997</v>
      </c>
      <c r="X14" s="698">
        <f t="shared" si="2"/>
        <v>384.9716992029571</v>
      </c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20">
        <f t="shared" si="12"/>
        <v>6</v>
      </c>
      <c r="AP14" s="334">
        <v>90</v>
      </c>
      <c r="AQ14" s="327">
        <v>35.110970030257526</v>
      </c>
      <c r="AR14" s="327">
        <v>54.277683965985169</v>
      </c>
      <c r="AS14" s="327">
        <v>-19.166713935727643</v>
      </c>
      <c r="AT14" s="314"/>
      <c r="AU14" s="314"/>
    </row>
    <row r="15" spans="1:59" s="35" customFormat="1" ht="26.25">
      <c r="A15" s="246"/>
      <c r="B15" s="993" t="s">
        <v>231</v>
      </c>
      <c r="C15" s="994"/>
      <c r="D15" s="994"/>
      <c r="E15" s="641" t="s">
        <v>230</v>
      </c>
      <c r="F15" s="644">
        <f>3*F12/F3</f>
        <v>6.687964466896366</v>
      </c>
      <c r="H15" s="7"/>
      <c r="I15" s="88"/>
      <c r="J15" s="7"/>
      <c r="K15" s="7"/>
      <c r="L15" s="101"/>
      <c r="M15" s="7"/>
      <c r="O15" s="36"/>
      <c r="P15" s="36"/>
      <c r="Q15" s="36"/>
      <c r="R15" s="36"/>
      <c r="S15" s="36"/>
      <c r="T15" s="36"/>
      <c r="U15" s="359">
        <f t="shared" ref="U15:V15" si="15">B38</f>
        <v>51</v>
      </c>
      <c r="V15" s="359">
        <f t="shared" si="15"/>
        <v>20.933879344786256</v>
      </c>
      <c r="W15" s="359">
        <f t="shared" si="1"/>
        <v>403.38009999999997</v>
      </c>
      <c r="X15" s="698">
        <f t="shared" si="2"/>
        <v>384.9716992029571</v>
      </c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20"/>
      <c r="AP15" s="334"/>
      <c r="AQ15" s="327"/>
      <c r="AR15" s="327"/>
      <c r="AS15" s="327"/>
      <c r="AT15" s="314"/>
      <c r="AU15" s="314"/>
    </row>
    <row r="16" spans="1:59" s="35" customFormat="1" ht="27" thickBot="1">
      <c r="A16" s="246"/>
      <c r="B16" s="1000" t="s">
        <v>232</v>
      </c>
      <c r="C16" s="1001"/>
      <c r="D16" s="1001"/>
      <c r="E16" s="456" t="s">
        <v>233</v>
      </c>
      <c r="F16" s="643">
        <f>10*F12/F3</f>
        <v>22.293214889654553</v>
      </c>
      <c r="H16" s="7"/>
      <c r="I16" s="88"/>
      <c r="J16" s="7"/>
      <c r="K16" s="7"/>
      <c r="L16" s="101"/>
      <c r="M16" s="7"/>
      <c r="O16" s="36"/>
      <c r="P16" s="36"/>
      <c r="Q16" s="36"/>
      <c r="R16" s="36"/>
      <c r="S16" s="36"/>
      <c r="T16" s="36"/>
      <c r="U16" s="359">
        <f t="shared" ref="U16:V16" si="16">B39</f>
        <v>73</v>
      </c>
      <c r="V16" s="359">
        <f t="shared" si="16"/>
        <v>21.080838323353294</v>
      </c>
      <c r="W16" s="359">
        <f t="shared" si="1"/>
        <v>416.47229999999996</v>
      </c>
      <c r="X16" s="698">
        <f t="shared" si="2"/>
        <v>410.38465981286816</v>
      </c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20"/>
      <c r="AP16" s="334"/>
      <c r="AQ16" s="327"/>
      <c r="AR16" s="327"/>
      <c r="AS16" s="327"/>
      <c r="AT16" s="314"/>
      <c r="AU16" s="314"/>
    </row>
    <row r="17" spans="1:64" s="35" customFormat="1">
      <c r="A17" s="246"/>
      <c r="B17" s="637"/>
      <c r="C17" s="637"/>
      <c r="D17" s="637"/>
      <c r="E17" s="645"/>
      <c r="F17" s="704"/>
      <c r="H17" s="7"/>
      <c r="I17" s="88"/>
      <c r="J17" s="7"/>
      <c r="K17" s="7"/>
      <c r="L17" s="101"/>
      <c r="M17" s="7"/>
      <c r="O17" s="36"/>
      <c r="P17" s="36"/>
      <c r="Q17" s="36"/>
      <c r="R17" s="36"/>
      <c r="S17" s="36"/>
      <c r="T17" s="36"/>
      <c r="U17" s="359">
        <f t="shared" ref="U17:V17" si="17">B40</f>
        <v>73</v>
      </c>
      <c r="V17" s="359">
        <f t="shared" si="17"/>
        <v>20.347639055622249</v>
      </c>
      <c r="W17" s="359">
        <f t="shared" si="1"/>
        <v>416.47229999999996</v>
      </c>
      <c r="X17" s="698">
        <f t="shared" si="2"/>
        <v>410.38465981286816</v>
      </c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20"/>
      <c r="AP17" s="334"/>
      <c r="AQ17" s="327"/>
      <c r="AR17" s="327"/>
      <c r="AS17" s="327"/>
      <c r="AT17" s="314"/>
      <c r="AU17" s="314"/>
    </row>
    <row r="18" spans="1:64" s="35" customFormat="1">
      <c r="A18" s="246"/>
      <c r="B18" s="637"/>
      <c r="C18" s="637"/>
      <c r="D18" s="637"/>
      <c r="E18" s="645"/>
      <c r="F18" s="704"/>
      <c r="H18" s="7"/>
      <c r="I18" s="88"/>
      <c r="J18" s="7"/>
      <c r="K18" s="7"/>
      <c r="L18" s="101"/>
      <c r="M18" s="7"/>
      <c r="O18" s="36"/>
      <c r="P18" s="36"/>
      <c r="Q18" s="36"/>
      <c r="R18" s="36"/>
      <c r="S18" s="36"/>
      <c r="T18" s="36"/>
      <c r="U18" s="359">
        <f t="shared" ref="U18:V18" si="18">B41</f>
        <v>73</v>
      </c>
      <c r="V18" s="359">
        <f t="shared" si="18"/>
        <v>20.361499999999999</v>
      </c>
      <c r="W18" s="359">
        <f t="shared" si="1"/>
        <v>416.47229999999996</v>
      </c>
      <c r="X18" s="698">
        <f t="shared" si="2"/>
        <v>410.38465981286816</v>
      </c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20"/>
      <c r="AP18" s="334"/>
      <c r="AQ18" s="327"/>
      <c r="AR18" s="327"/>
      <c r="AS18" s="327"/>
      <c r="AT18" s="314"/>
      <c r="AU18" s="314"/>
    </row>
    <row r="19" spans="1:64" s="46" customFormat="1">
      <c r="A19" s="246"/>
      <c r="B19" s="7"/>
      <c r="C19" s="90"/>
      <c r="D19" s="246"/>
      <c r="H19" s="7"/>
      <c r="I19" s="194"/>
      <c r="J19" s="7"/>
      <c r="K19" s="7"/>
      <c r="L19" s="101"/>
      <c r="M19" s="7"/>
      <c r="O19" s="47"/>
      <c r="P19" s="47"/>
      <c r="Q19" s="47"/>
      <c r="R19" s="47"/>
      <c r="S19" s="47"/>
      <c r="T19" s="47"/>
      <c r="U19" s="359">
        <f t="shared" ref="U19:V19" si="19">B42</f>
        <v>73</v>
      </c>
      <c r="V19" s="359">
        <f t="shared" si="19"/>
        <v>23.355315747402081</v>
      </c>
      <c r="W19" s="359">
        <f t="shared" si="1"/>
        <v>416.47229999999996</v>
      </c>
      <c r="X19" s="698">
        <f t="shared" si="2"/>
        <v>410.38465981286816</v>
      </c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320">
        <f>AO14+1</f>
        <v>7</v>
      </c>
      <c r="AP19" s="334">
        <v>90</v>
      </c>
      <c r="AQ19" s="327">
        <v>35.762341036139034</v>
      </c>
      <c r="AR19" s="327">
        <v>53.75962986540997</v>
      </c>
      <c r="AS19" s="327">
        <v>-17.997288829270936</v>
      </c>
      <c r="AT19" s="316"/>
      <c r="AU19" s="316"/>
    </row>
    <row r="20" spans="1:64" s="35" customFormat="1">
      <c r="A20" s="246"/>
      <c r="B20" s="7"/>
      <c r="C20" s="90"/>
      <c r="D20" s="246"/>
      <c r="H20" s="7"/>
      <c r="I20" s="88"/>
      <c r="J20" s="7"/>
      <c r="K20" s="7"/>
      <c r="L20" s="101"/>
      <c r="M20" s="7"/>
      <c r="O20" s="36"/>
      <c r="P20" s="36"/>
      <c r="Q20" s="36"/>
      <c r="R20" s="36"/>
      <c r="S20" s="36"/>
      <c r="T20" s="36"/>
      <c r="U20" s="359">
        <f t="shared" ref="U20:V20" si="20">B43</f>
        <v>73</v>
      </c>
      <c r="V20" s="359">
        <f t="shared" si="20"/>
        <v>21.656012784658412</v>
      </c>
      <c r="W20" s="359">
        <f t="shared" si="1"/>
        <v>416.47229999999996</v>
      </c>
      <c r="X20" s="698">
        <f t="shared" si="2"/>
        <v>410.38465981286816</v>
      </c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20">
        <f t="shared" si="12"/>
        <v>8</v>
      </c>
      <c r="AP20" s="334">
        <v>90</v>
      </c>
      <c r="AQ20" s="327">
        <v>36.556125771881618</v>
      </c>
      <c r="AR20" s="327">
        <v>51.153947781880412</v>
      </c>
      <c r="AS20" s="327">
        <v>-14.597822009998794</v>
      </c>
      <c r="AT20" s="314"/>
      <c r="AU20" s="314"/>
    </row>
    <row r="21" spans="1:64" s="35" customFormat="1" ht="24" thickBot="1">
      <c r="A21" s="246"/>
      <c r="B21" s="987" t="s">
        <v>26</v>
      </c>
      <c r="C21" s="987"/>
      <c r="D21" s="987" t="s">
        <v>27</v>
      </c>
      <c r="H21" s="7"/>
      <c r="I21" s="88"/>
      <c r="J21" s="7"/>
      <c r="K21" s="7"/>
      <c r="L21" s="101"/>
      <c r="M21" s="7"/>
      <c r="O21" s="36"/>
      <c r="P21" s="36"/>
      <c r="Q21" s="36"/>
      <c r="R21" s="36"/>
      <c r="S21" s="36"/>
      <c r="T21" s="36"/>
      <c r="U21" s="359">
        <f t="shared" ref="U21:V21" si="21">B44</f>
        <v>73</v>
      </c>
      <c r="V21" s="359">
        <f t="shared" si="21"/>
        <v>22.250450090018003</v>
      </c>
      <c r="W21" s="359">
        <f t="shared" si="1"/>
        <v>416.47229999999996</v>
      </c>
      <c r="X21" s="698">
        <f t="shared" si="2"/>
        <v>410.38465981286816</v>
      </c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20">
        <f t="shared" si="12"/>
        <v>9</v>
      </c>
      <c r="AP21" s="334">
        <v>90</v>
      </c>
      <c r="AQ21" s="327">
        <v>34.312775933275027</v>
      </c>
      <c r="AR21" s="327">
        <v>57.791371407127471</v>
      </c>
      <c r="AS21" s="327">
        <v>-23.478595473852444</v>
      </c>
      <c r="AT21" s="314"/>
      <c r="AU21" s="314"/>
    </row>
    <row r="22" spans="1:64" s="35" customFormat="1">
      <c r="A22" s="246"/>
      <c r="B22" s="987"/>
      <c r="C22" s="987"/>
      <c r="D22" s="987"/>
      <c r="E22" s="7"/>
      <c r="F22" s="246"/>
      <c r="G22" s="246"/>
      <c r="H22" s="7"/>
      <c r="I22" s="7"/>
      <c r="J22" s="997" t="s">
        <v>61</v>
      </c>
      <c r="K22" s="998"/>
      <c r="L22" s="101"/>
      <c r="O22" s="36"/>
      <c r="U22" s="359">
        <f t="shared" ref="U22:V22" si="22">B45</f>
        <v>73</v>
      </c>
      <c r="V22" s="359">
        <f t="shared" si="22"/>
        <v>21.14</v>
      </c>
      <c r="W22" s="359">
        <f t="shared" si="1"/>
        <v>416.47229999999996</v>
      </c>
      <c r="X22" s="698">
        <f t="shared" si="2"/>
        <v>410.38465981286816</v>
      </c>
      <c r="AO22" s="320">
        <f t="shared" si="12"/>
        <v>10</v>
      </c>
      <c r="AP22" s="334">
        <v>90</v>
      </c>
      <c r="AQ22" s="327">
        <v>35.387605543093301</v>
      </c>
      <c r="AR22" s="327">
        <v>48.783719662866226</v>
      </c>
      <c r="AS22" s="327">
        <v>-13.396114119772925</v>
      </c>
      <c r="AT22" s="314"/>
      <c r="AU22" s="314"/>
    </row>
    <row r="23" spans="1:64" s="55" customFormat="1" ht="27" customHeight="1">
      <c r="A23" s="307"/>
      <c r="B23" s="307" t="s">
        <v>0</v>
      </c>
      <c r="C23" s="93" t="s">
        <v>1</v>
      </c>
      <c r="F23" s="32"/>
      <c r="G23" s="1002" t="s">
        <v>4</v>
      </c>
      <c r="H23" s="1002" t="s">
        <v>5</v>
      </c>
      <c r="I23" s="1002" t="s">
        <v>14</v>
      </c>
      <c r="J23" s="1003" t="s">
        <v>18</v>
      </c>
      <c r="K23" s="33" t="s">
        <v>6</v>
      </c>
      <c r="L23" s="1003" t="s">
        <v>8</v>
      </c>
      <c r="M23" s="102"/>
      <c r="P23" s="56"/>
      <c r="Q23" s="56"/>
      <c r="R23" s="56"/>
      <c r="S23" s="56"/>
      <c r="T23" s="56"/>
      <c r="U23" s="359">
        <f t="shared" ref="U23:V23" si="23">B46</f>
        <v>96</v>
      </c>
      <c r="V23" s="359">
        <f t="shared" si="23"/>
        <v>24.274919935948759</v>
      </c>
      <c r="W23" s="359">
        <f t="shared" si="1"/>
        <v>430.15959999999995</v>
      </c>
      <c r="X23" s="698">
        <f t="shared" si="2"/>
        <v>436.95275499595698</v>
      </c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335" t="s">
        <v>163</v>
      </c>
      <c r="AP23" s="335"/>
      <c r="AQ23" s="331">
        <f>AVERAGE(AQ9:AQ22)</f>
        <v>133.51605189407729</v>
      </c>
      <c r="AR23" s="331">
        <f>AVERAGE(AR9:AR22)</f>
        <v>352.91289675718559</v>
      </c>
      <c r="AS23" s="331">
        <f>AVERAGE(AS9:AS22)</f>
        <v>-219.39684486310824</v>
      </c>
      <c r="AT23" s="317"/>
      <c r="AU23" s="317"/>
    </row>
    <row r="24" spans="1:64" s="55" customFormat="1" ht="27" thickBot="1">
      <c r="A24" s="307" t="s">
        <v>37</v>
      </c>
      <c r="B24" s="93" t="s">
        <v>3</v>
      </c>
      <c r="C24" s="307" t="s">
        <v>2</v>
      </c>
      <c r="D24" s="93" t="s">
        <v>89</v>
      </c>
      <c r="E24" s="93" t="s">
        <v>93</v>
      </c>
      <c r="G24" s="1002"/>
      <c r="H24" s="1002"/>
      <c r="I24" s="1002"/>
      <c r="J24" s="1003"/>
      <c r="K24" s="34" t="s">
        <v>49</v>
      </c>
      <c r="L24" s="1014"/>
      <c r="M24" s="102"/>
      <c r="P24" s="56"/>
      <c r="Q24" s="56"/>
      <c r="R24" s="56"/>
      <c r="S24" s="56"/>
      <c r="T24" s="56"/>
      <c r="U24" s="359">
        <f t="shared" ref="U24:V24" si="24">B47</f>
        <v>96</v>
      </c>
      <c r="V24" s="359">
        <f t="shared" si="24"/>
        <v>19.5174251497006</v>
      </c>
      <c r="W24" s="359">
        <f t="shared" si="1"/>
        <v>430.15959999999995</v>
      </c>
      <c r="X24" s="698">
        <f t="shared" si="2"/>
        <v>436.95275499595698</v>
      </c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322"/>
      <c r="AP24" s="322"/>
      <c r="AQ24" s="325"/>
      <c r="AR24" s="325"/>
      <c r="AS24" s="325"/>
      <c r="AT24" s="317"/>
      <c r="AU24" s="317"/>
    </row>
    <row r="25" spans="1:64" s="35" customFormat="1">
      <c r="A25" s="21">
        <v>1</v>
      </c>
      <c r="B25" s="158">
        <f>IF('Inputs &amp; Summary'!D5="","",'Inputs &amp; Summary'!D5)</f>
        <v>135</v>
      </c>
      <c r="C25" s="158">
        <f>IF('Inputs &amp; Summary'!E5="","",'Inputs &amp; Summary'!E5)</f>
        <v>22.007189934092271</v>
      </c>
      <c r="D25" s="91">
        <f>IF('Inputs &amp; Summary'!F5="","",'Inputs &amp; Summary'!F5)</f>
        <v>20.698499999999999</v>
      </c>
      <c r="E25" s="293">
        <f>IF(D25="","",(D25*$F$3)+$F$4)</f>
        <v>73.982310675621363</v>
      </c>
      <c r="F25" s="107"/>
      <c r="G25" s="246">
        <f>IF(C25="","",C25*B25)</f>
        <v>2970.9706411024567</v>
      </c>
      <c r="H25" s="246">
        <f>IF(C25="","",C25^2)</f>
        <v>484.31640879521217</v>
      </c>
      <c r="I25" s="246">
        <f>IF(B25="","",C25-$C$79)</f>
        <v>0.63033190577437281</v>
      </c>
      <c r="J25" s="246">
        <f>IF(B25="","",I25*I25)</f>
        <v>0.39731831143715279</v>
      </c>
      <c r="K25" s="246">
        <f>IF(B25="","",$F$4+C25*$F$3)</f>
        <v>91.700792266242956</v>
      </c>
      <c r="L25" s="246">
        <f>IF(B25="","",(B25-K25)^2)</f>
        <v>1874.8213903710457</v>
      </c>
      <c r="M25" s="101"/>
      <c r="P25" s="36"/>
      <c r="Q25" s="36"/>
      <c r="R25" s="36"/>
      <c r="S25" s="36"/>
      <c r="T25" s="36"/>
      <c r="U25" s="359">
        <f t="shared" ref="U25:V25" si="25">B48</f>
        <v>96</v>
      </c>
      <c r="V25" s="359">
        <f t="shared" si="25"/>
        <v>22.08816473410636</v>
      </c>
      <c r="W25" s="359">
        <f t="shared" si="1"/>
        <v>430.15959999999995</v>
      </c>
      <c r="X25" s="698">
        <f t="shared" si="2"/>
        <v>436.95275499595698</v>
      </c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19"/>
      <c r="AP25" s="319"/>
      <c r="AQ25" s="321"/>
      <c r="AR25" s="321"/>
      <c r="AS25" s="321"/>
      <c r="AT25" s="314"/>
      <c r="AU25" s="314"/>
    </row>
    <row r="26" spans="1:64" s="35" customFormat="1">
      <c r="A26" s="21">
        <f>A25+1</f>
        <v>2</v>
      </c>
      <c r="B26" s="158">
        <f>IF('Inputs &amp; Summary'!D6="","",'Inputs &amp; Summary'!D6)</f>
        <v>135</v>
      </c>
      <c r="C26" s="158">
        <f>IF('Inputs &amp; Summary'!E6="","",'Inputs &amp; Summary'!E6)</f>
        <v>22.261356814088455</v>
      </c>
      <c r="D26" s="91">
        <f>IF('Inputs &amp; Summary'!F6="","",'Inputs &amp; Summary'!F6)</f>
        <v>20.36214</v>
      </c>
      <c r="E26" s="293">
        <f t="shared" ref="E26:E34" si="26">IF(D26="","",(D26*$F$3)+$F$4)</f>
        <v>69.428299589752328</v>
      </c>
      <c r="F26" s="246"/>
      <c r="G26" s="246">
        <f t="shared" ref="G26:G74" si="27">IF(C26="","",C26*B26)</f>
        <v>3005.2831699019412</v>
      </c>
      <c r="H26" s="246">
        <f t="shared" ref="H26:H74" si="28">IF(C26="","",C26^2)</f>
        <v>495.56800720416248</v>
      </c>
      <c r="I26" s="246">
        <f t="shared" ref="I26:I74" si="29">IF(B26="","",C26-$C$79)</f>
        <v>0.88449878577055685</v>
      </c>
      <c r="J26" s="246">
        <f t="shared" ref="J26:J74" si="30">IF(B26="","",I26*I26)</f>
        <v>0.78233810202958942</v>
      </c>
      <c r="K26" s="246">
        <f t="shared" ref="K26:K74" si="31">IF(B26="","",$F$4+C26*$F$3)</f>
        <v>95.141982625273101</v>
      </c>
      <c r="L26" s="246">
        <f t="shared" ref="L26:L74" si="32">IF(B26="","",(B26-K26)^2)</f>
        <v>1588.6615490440313</v>
      </c>
      <c r="M26" s="101"/>
      <c r="P26" s="36"/>
      <c r="Q26" s="36"/>
      <c r="R26" s="36"/>
      <c r="S26" s="36"/>
      <c r="T26" s="36"/>
      <c r="U26" s="359">
        <f t="shared" ref="U26:V26" si="33">B49</f>
        <v>96</v>
      </c>
      <c r="V26" s="359">
        <f t="shared" si="33"/>
        <v>23.69</v>
      </c>
      <c r="W26" s="359">
        <f t="shared" si="1"/>
        <v>430.15959999999995</v>
      </c>
      <c r="X26" s="698">
        <f t="shared" si="2"/>
        <v>436.95275499595698</v>
      </c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T26" s="314"/>
      <c r="AU26" s="314"/>
      <c r="AV26" s="320"/>
      <c r="AW26" s="320" t="s">
        <v>162</v>
      </c>
      <c r="AX26" s="35" t="s">
        <v>160</v>
      </c>
      <c r="AY26" s="35" t="s">
        <v>156</v>
      </c>
      <c r="AZ26" s="35" t="s">
        <v>161</v>
      </c>
      <c r="BB26" s="330"/>
      <c r="BC26" s="330" t="s">
        <v>162</v>
      </c>
      <c r="BD26" s="330" t="s">
        <v>160</v>
      </c>
      <c r="BE26" s="330" t="s">
        <v>156</v>
      </c>
      <c r="BF26" s="330" t="s">
        <v>161</v>
      </c>
      <c r="BI26" s="35" t="s">
        <v>162</v>
      </c>
      <c r="BJ26" s="35" t="s">
        <v>160</v>
      </c>
      <c r="BK26" s="35" t="s">
        <v>156</v>
      </c>
      <c r="BL26" s="35" t="s">
        <v>161</v>
      </c>
    </row>
    <row r="27" spans="1:64" s="35" customFormat="1">
      <c r="A27" s="21">
        <f t="shared" ref="A27:A74" si="34">A26+1</f>
        <v>3</v>
      </c>
      <c r="B27" s="158">
        <f>IF('Inputs &amp; Summary'!D7="","",'Inputs &amp; Summary'!D7)</f>
        <v>135</v>
      </c>
      <c r="C27" s="158">
        <f>IF('Inputs &amp; Summary'!E7="","",'Inputs &amp; Summary'!E7)</f>
        <v>21.684347477982389</v>
      </c>
      <c r="D27" s="91">
        <f>IF('Inputs &amp; Summary'!F7="","",'Inputs &amp; Summary'!F7)</f>
        <v>23.718962755306368</v>
      </c>
      <c r="E27" s="293">
        <f t="shared" si="26"/>
        <v>114.87665266670189</v>
      </c>
      <c r="F27" s="246"/>
      <c r="G27" s="246">
        <f t="shared" si="27"/>
        <v>2927.3869095276223</v>
      </c>
      <c r="H27" s="246">
        <f t="shared" si="28"/>
        <v>470.2109255458812</v>
      </c>
      <c r="I27" s="246">
        <f t="shared" si="29"/>
        <v>0.30748944966449088</v>
      </c>
      <c r="J27" s="246">
        <f t="shared" si="30"/>
        <v>9.4549761654971462E-2</v>
      </c>
      <c r="K27" s="246">
        <f t="shared" si="31"/>
        <v>87.329796535140531</v>
      </c>
      <c r="L27" s="246">
        <f t="shared" si="32"/>
        <v>2272.4482983810999</v>
      </c>
      <c r="M27" s="101"/>
      <c r="P27" s="36"/>
      <c r="Q27" s="36"/>
      <c r="R27" s="36"/>
      <c r="S27" s="36"/>
      <c r="T27" s="36"/>
      <c r="U27" s="359">
        <f t="shared" ref="U27:V27" si="35">B50</f>
        <v>96</v>
      </c>
      <c r="V27" s="359">
        <f t="shared" si="35"/>
        <v>19.601659336265495</v>
      </c>
      <c r="W27" s="359">
        <f t="shared" si="1"/>
        <v>430.15959999999995</v>
      </c>
      <c r="X27" s="698">
        <f t="shared" si="2"/>
        <v>436.95275499595698</v>
      </c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T27" s="314"/>
      <c r="AU27" s="314"/>
      <c r="AV27" s="320">
        <v>1</v>
      </c>
      <c r="AW27" s="320">
        <v>45</v>
      </c>
      <c r="AX27" s="35">
        <v>4.6984681932939907</v>
      </c>
      <c r="AY27" s="35">
        <v>4.5311491646813042</v>
      </c>
      <c r="AZ27" s="35">
        <v>0.16731902861268644</v>
      </c>
      <c r="BB27" s="330">
        <v>1</v>
      </c>
      <c r="BC27" s="332">
        <v>45</v>
      </c>
      <c r="BD27" s="330">
        <v>9.5793245325692951</v>
      </c>
      <c r="BE27" s="330">
        <v>5.2911154474007027</v>
      </c>
      <c r="BF27" s="330">
        <v>4.2882090851685923</v>
      </c>
      <c r="BH27" s="35">
        <v>1</v>
      </c>
      <c r="BI27" s="35">
        <v>45</v>
      </c>
      <c r="BJ27" s="35">
        <v>16.985075472781872</v>
      </c>
      <c r="BK27" s="35">
        <v>8.3537131327517677</v>
      </c>
      <c r="BL27" s="35">
        <v>8.6313623400301047</v>
      </c>
    </row>
    <row r="28" spans="1:64" s="35" customFormat="1">
      <c r="A28" s="21">
        <f t="shared" si="34"/>
        <v>4</v>
      </c>
      <c r="B28" s="158">
        <f>IF('Inputs &amp; Summary'!D8="","",'Inputs &amp; Summary'!D8)</f>
        <v>135</v>
      </c>
      <c r="C28" s="158">
        <f>IF('Inputs &amp; Summary'!E8="","",'Inputs &amp; Summary'!E8)</f>
        <v>22.562024809923969</v>
      </c>
      <c r="D28" s="91">
        <f>IF('Inputs &amp; Summary'!F8="","",'Inputs &amp; Summary'!F8)</f>
        <v>23.008584547813935</v>
      </c>
      <c r="E28" s="293">
        <f t="shared" si="26"/>
        <v>105.25877232397289</v>
      </c>
      <c r="F28" s="246"/>
      <c r="G28" s="246">
        <f t="shared" si="27"/>
        <v>3045.8733493397358</v>
      </c>
      <c r="H28" s="246">
        <f t="shared" si="28"/>
        <v>509.04496352362469</v>
      </c>
      <c r="I28" s="246">
        <f t="shared" si="29"/>
        <v>1.1851667816060711</v>
      </c>
      <c r="J28" s="246">
        <f t="shared" si="30"/>
        <v>1.4046203002224926</v>
      </c>
      <c r="K28" s="246">
        <f t="shared" si="31"/>
        <v>99.212756160179026</v>
      </c>
      <c r="L28" s="246">
        <f t="shared" si="32"/>
        <v>1280.7268216508041</v>
      </c>
      <c r="M28" s="101"/>
      <c r="P28" s="36"/>
      <c r="Q28" s="36"/>
      <c r="R28" s="36"/>
      <c r="S28" s="36"/>
      <c r="T28" s="36"/>
      <c r="U28" s="359">
        <f t="shared" ref="U28:V28" si="36">B51</f>
        <v>96</v>
      </c>
      <c r="V28" s="359">
        <f t="shared" si="36"/>
        <v>22.593481303739253</v>
      </c>
      <c r="W28" s="359">
        <f t="shared" si="1"/>
        <v>430.15959999999995</v>
      </c>
      <c r="X28" s="698">
        <f t="shared" si="2"/>
        <v>436.95275499595698</v>
      </c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T28" s="314"/>
      <c r="AU28" s="314"/>
      <c r="AV28" s="320">
        <v>2</v>
      </c>
      <c r="AW28" s="320">
        <v>45</v>
      </c>
      <c r="AX28" s="35">
        <v>5.0252519852486941</v>
      </c>
      <c r="AY28" s="35">
        <v>4.6828585906952789</v>
      </c>
      <c r="AZ28" s="35">
        <v>0.34239339455341522</v>
      </c>
      <c r="BB28" s="330">
        <v>2</v>
      </c>
      <c r="BC28" s="332">
        <v>45</v>
      </c>
      <c r="BD28" s="330">
        <v>10.019494718315013</v>
      </c>
      <c r="BE28" s="330">
        <v>5.5238649313964032</v>
      </c>
      <c r="BF28" s="330">
        <v>4.4956297869186095</v>
      </c>
      <c r="BH28" s="35">
        <v>2</v>
      </c>
      <c r="BI28" s="35">
        <v>45</v>
      </c>
      <c r="BJ28" s="35">
        <v>16.09186735329207</v>
      </c>
      <c r="BK28" s="35">
        <v>3.6938047583708928</v>
      </c>
      <c r="BL28" s="35">
        <v>12.398062594921177</v>
      </c>
    </row>
    <row r="29" spans="1:64" s="35" customFormat="1">
      <c r="A29" s="21">
        <f t="shared" si="34"/>
        <v>5</v>
      </c>
      <c r="B29" s="158">
        <f>IF('Inputs &amp; Summary'!D9="","",'Inputs &amp; Summary'!D9)</f>
        <v>135</v>
      </c>
      <c r="C29" s="158">
        <f>IF('Inputs &amp; Summary'!E9="","",'Inputs &amp; Summary'!E9)</f>
        <v>24.574100000000001</v>
      </c>
      <c r="D29" s="91">
        <f>IF('Inputs &amp; Summary'!F9="","",'Inputs &amp; Summary'!F9)</f>
        <v>20.819344524380497</v>
      </c>
      <c r="E29" s="293">
        <f t="shared" si="26"/>
        <v>75.618436563644195</v>
      </c>
      <c r="F29" s="246"/>
      <c r="G29" s="246">
        <f t="shared" si="27"/>
        <v>3317.5035000000003</v>
      </c>
      <c r="H29" s="246">
        <f t="shared" si="28"/>
        <v>603.88639081000008</v>
      </c>
      <c r="I29" s="246">
        <f t="shared" si="29"/>
        <v>3.1972419716821037</v>
      </c>
      <c r="J29" s="246">
        <f t="shared" si="30"/>
        <v>10.222356225485665</v>
      </c>
      <c r="K29" s="246">
        <f t="shared" si="31"/>
        <v>126.45443983602746</v>
      </c>
      <c r="L29" s="246">
        <f t="shared" si="32"/>
        <v>73.026598516074358</v>
      </c>
      <c r="M29" s="101"/>
      <c r="P29" s="36"/>
      <c r="Q29" s="36"/>
      <c r="R29" s="36"/>
      <c r="S29" s="36"/>
      <c r="T29" s="36"/>
      <c r="U29" s="359">
        <f t="shared" ref="U29:V29" si="37">B52</f>
        <v>96</v>
      </c>
      <c r="V29" s="359">
        <f t="shared" si="37"/>
        <v>23.91265240855487</v>
      </c>
      <c r="W29" s="359">
        <f t="shared" si="1"/>
        <v>430.15959999999995</v>
      </c>
      <c r="X29" s="698">
        <f t="shared" si="2"/>
        <v>436.95275499595698</v>
      </c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T29" s="314"/>
      <c r="AU29" s="314"/>
      <c r="AV29" s="320">
        <v>3</v>
      </c>
      <c r="AW29" s="320">
        <v>45</v>
      </c>
      <c r="AX29" s="35">
        <v>5.8905220462899379</v>
      </c>
      <c r="AY29" s="35">
        <v>5.6529637536787165</v>
      </c>
      <c r="AZ29" s="35">
        <v>0.23755829261122141</v>
      </c>
      <c r="BB29" s="330">
        <v>3</v>
      </c>
      <c r="BC29" s="332">
        <v>45</v>
      </c>
      <c r="BD29" s="330">
        <v>11.027881080632394</v>
      </c>
      <c r="BE29" s="330">
        <v>4.5373394792838679</v>
      </c>
      <c r="BF29" s="330">
        <v>6.490541601348526</v>
      </c>
      <c r="BH29" s="35">
        <v>3</v>
      </c>
      <c r="BI29" s="35">
        <v>45</v>
      </c>
      <c r="BJ29" s="35">
        <v>12.465886254193398</v>
      </c>
      <c r="BK29" s="35">
        <v>4.890543533151412</v>
      </c>
      <c r="BL29" s="35">
        <v>7.5753427210419861</v>
      </c>
    </row>
    <row r="30" spans="1:64" s="35" customFormat="1">
      <c r="A30" s="21">
        <f t="shared" si="34"/>
        <v>6</v>
      </c>
      <c r="B30" s="158">
        <f>IF('Inputs &amp; Summary'!D10="","",'Inputs &amp; Summary'!D10)</f>
        <v>135</v>
      </c>
      <c r="C30" s="158">
        <f>IF('Inputs &amp; Summary'!E10="","",'Inputs &amp; Summary'!E10)</f>
        <v>21.529417650590357</v>
      </c>
      <c r="D30" s="91">
        <f>IF('Inputs &amp; Summary'!F10="","",'Inputs &amp; Summary'!F10)</f>
        <v>23.206076354187488</v>
      </c>
      <c r="E30" s="293">
        <f t="shared" si="26"/>
        <v>107.93263329315312</v>
      </c>
      <c r="F30" s="7"/>
      <c r="G30" s="246">
        <f t="shared" si="27"/>
        <v>2906.4713828296981</v>
      </c>
      <c r="H30" s="246">
        <f t="shared" si="28"/>
        <v>463.5158243735516</v>
      </c>
      <c r="I30" s="246">
        <f t="shared" si="29"/>
        <v>0.15255962227245945</v>
      </c>
      <c r="J30" s="246">
        <f t="shared" si="30"/>
        <v>2.3274438347915507E-2</v>
      </c>
      <c r="K30" s="246">
        <f t="shared" si="31"/>
        <v>85.232186380915607</v>
      </c>
      <c r="L30" s="246">
        <f t="shared" si="32"/>
        <v>2476.8352724239221</v>
      </c>
      <c r="M30" s="101"/>
      <c r="P30" s="36"/>
      <c r="Q30" s="36"/>
      <c r="R30" s="36"/>
      <c r="S30" s="36"/>
      <c r="T30" s="36"/>
      <c r="U30" s="359">
        <f t="shared" ref="U30:V30" si="38">B53</f>
        <v>113</v>
      </c>
      <c r="V30" s="359">
        <f t="shared" si="38"/>
        <v>22.131763527054108</v>
      </c>
      <c r="W30" s="359">
        <f t="shared" si="1"/>
        <v>440.27629999999999</v>
      </c>
      <c r="X30" s="698">
        <f t="shared" si="2"/>
        <v>456.5900427399792</v>
      </c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T30" s="314"/>
      <c r="AU30" s="314"/>
      <c r="AV30" s="320">
        <v>4</v>
      </c>
      <c r="AW30" s="320">
        <v>45</v>
      </c>
      <c r="AX30" s="35">
        <v>5.1390197882730035</v>
      </c>
      <c r="AY30" s="35">
        <v>4.9134227740171372</v>
      </c>
      <c r="AZ30" s="35">
        <v>0.22559701425586631</v>
      </c>
      <c r="BB30" s="330">
        <v>4</v>
      </c>
      <c r="BC30" s="332">
        <v>45</v>
      </c>
      <c r="BD30" s="330">
        <v>9.8841969071326155</v>
      </c>
      <c r="BE30" s="330">
        <v>3.3971792038557029</v>
      </c>
      <c r="BF30" s="330">
        <v>6.4870177032769121</v>
      </c>
      <c r="BH30" s="35">
        <v>4</v>
      </c>
      <c r="BI30" s="35">
        <v>45</v>
      </c>
      <c r="BJ30" s="35">
        <v>16.083844102994274</v>
      </c>
      <c r="BK30" s="35">
        <v>6.473003002686303</v>
      </c>
      <c r="BL30" s="35">
        <v>9.6108411003079706</v>
      </c>
    </row>
    <row r="31" spans="1:64" s="35" customFormat="1">
      <c r="A31" s="21">
        <f t="shared" si="34"/>
        <v>7</v>
      </c>
      <c r="B31" s="158">
        <f>IF('Inputs &amp; Summary'!D11="","",'Inputs &amp; Summary'!D11)</f>
        <v>135</v>
      </c>
      <c r="C31" s="158">
        <f>IF('Inputs &amp; Summary'!E11="","",'Inputs &amp; Summary'!E11)</f>
        <v>21.282282282282281</v>
      </c>
      <c r="D31" s="91">
        <f>IF('Inputs &amp; Summary'!F11="","",'Inputs &amp; Summary'!F11)</f>
        <v>21.96893469694805</v>
      </c>
      <c r="E31" s="293">
        <f t="shared" si="26"/>
        <v>91.18285085214103</v>
      </c>
      <c r="F31" s="7"/>
      <c r="G31" s="246">
        <f t="shared" si="27"/>
        <v>2873.1081081081079</v>
      </c>
      <c r="H31" s="246">
        <f t="shared" si="28"/>
        <v>452.93553914274634</v>
      </c>
      <c r="I31" s="246">
        <f t="shared" si="29"/>
        <v>-9.4575746035616248E-2</v>
      </c>
      <c r="J31" s="246">
        <f t="shared" si="30"/>
        <v>8.9445717381933833E-3</v>
      </c>
      <c r="K31" s="246">
        <f t="shared" si="31"/>
        <v>81.886196349445413</v>
      </c>
      <c r="L31" s="246">
        <f t="shared" si="32"/>
        <v>2821.076138229666</v>
      </c>
      <c r="M31" s="101"/>
      <c r="P31" s="36"/>
      <c r="Q31" s="36"/>
      <c r="R31" s="36"/>
      <c r="S31" s="36"/>
      <c r="T31" s="36"/>
      <c r="U31" s="359">
        <f t="shared" ref="U31:V31" si="39">B54</f>
        <v>113</v>
      </c>
      <c r="V31" s="359">
        <f t="shared" si="39"/>
        <v>20.47</v>
      </c>
      <c r="W31" s="359">
        <f t="shared" si="1"/>
        <v>440.27629999999999</v>
      </c>
      <c r="X31" s="698">
        <f t="shared" si="2"/>
        <v>456.5900427399792</v>
      </c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T31" s="314"/>
      <c r="AU31" s="314"/>
      <c r="AV31" s="320">
        <v>5</v>
      </c>
      <c r="AW31" s="320">
        <v>45</v>
      </c>
      <c r="AX31" s="35">
        <v>5.6152609647970806</v>
      </c>
      <c r="AY31" s="35">
        <v>5.3298675670395941</v>
      </c>
      <c r="AZ31" s="35">
        <v>0.28539339775748651</v>
      </c>
      <c r="BB31" s="330">
        <v>5</v>
      </c>
      <c r="BC31" s="332">
        <v>45</v>
      </c>
      <c r="BD31" s="330">
        <v>8.9013116944275161</v>
      </c>
      <c r="BE31" s="330">
        <v>2.3592418167196776</v>
      </c>
      <c r="BF31" s="330">
        <v>6.5420698777078385</v>
      </c>
      <c r="BH31" s="35">
        <v>5</v>
      </c>
      <c r="BI31" s="35">
        <v>45</v>
      </c>
      <c r="BJ31" s="35">
        <v>17.806289832958441</v>
      </c>
      <c r="BK31" s="35">
        <v>9.6299084808663231</v>
      </c>
      <c r="BL31" s="35">
        <v>8.1763813520921182</v>
      </c>
    </row>
    <row r="32" spans="1:64" s="35" customFormat="1">
      <c r="A32" s="21">
        <f t="shared" si="34"/>
        <v>8</v>
      </c>
      <c r="B32" s="158">
        <f>IF('Inputs &amp; Summary'!D12="","",'Inputs &amp; Summary'!D12)</f>
        <v>51</v>
      </c>
      <c r="C32" s="158">
        <f>IF('Inputs &amp; Summary'!E12="","",'Inputs &amp; Summary'!E12)</f>
        <v>21.411564625850339</v>
      </c>
      <c r="D32" s="91" t="str">
        <f>IF('Inputs &amp; Summary'!F12="","",'Inputs &amp; Summary'!F12)</f>
        <v/>
      </c>
      <c r="E32" s="293" t="str">
        <f t="shared" si="26"/>
        <v/>
      </c>
      <c r="F32" s="7"/>
      <c r="G32" s="246">
        <f t="shared" si="27"/>
        <v>1091.9897959183672</v>
      </c>
      <c r="H32" s="246">
        <f t="shared" si="28"/>
        <v>458.45509972696556</v>
      </c>
      <c r="I32" s="246">
        <f t="shared" si="29"/>
        <v>3.4706597532441208E-2</v>
      </c>
      <c r="J32" s="246">
        <f t="shared" si="30"/>
        <v>1.2045479122788541E-3</v>
      </c>
      <c r="K32" s="246">
        <f t="shared" si="31"/>
        <v>83.636562700426737</v>
      </c>
      <c r="L32" s="246">
        <f t="shared" si="32"/>
        <v>1065.1452248988858</v>
      </c>
      <c r="M32" s="101"/>
      <c r="P32" s="36"/>
      <c r="Q32" s="36"/>
      <c r="R32" s="36"/>
      <c r="S32" s="36"/>
      <c r="T32" s="36"/>
      <c r="U32" s="359">
        <f t="shared" ref="U32:V32" si="40">B55</f>
        <v>113</v>
      </c>
      <c r="V32" s="359">
        <f t="shared" si="40"/>
        <v>21.854403834631512</v>
      </c>
      <c r="W32" s="359">
        <f t="shared" si="1"/>
        <v>440.27629999999999</v>
      </c>
      <c r="X32" s="698">
        <f t="shared" si="2"/>
        <v>456.5900427399792</v>
      </c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T32" s="314"/>
      <c r="AU32" s="314"/>
      <c r="AV32" s="320">
        <v>6</v>
      </c>
      <c r="AW32" s="320">
        <v>45</v>
      </c>
      <c r="AX32" s="35">
        <v>5.0967716826352856</v>
      </c>
      <c r="AY32" s="35">
        <v>4.8193081341252553</v>
      </c>
      <c r="AZ32" s="35">
        <v>0.2774635485100303</v>
      </c>
      <c r="BB32" s="330">
        <v>6</v>
      </c>
      <c r="BC32" s="332">
        <v>45</v>
      </c>
      <c r="BD32" s="330">
        <v>9.8508046879348719</v>
      </c>
      <c r="BE32" s="330">
        <v>5.5341599532391239</v>
      </c>
      <c r="BF32" s="330">
        <v>4.3166447346957479</v>
      </c>
      <c r="BH32" s="35">
        <v>6</v>
      </c>
      <c r="BI32" s="35">
        <v>45</v>
      </c>
      <c r="BJ32" s="35">
        <v>15.778432999337271</v>
      </c>
      <c r="BK32" s="35">
        <v>-4.1664225560076824</v>
      </c>
      <c r="BL32" s="35">
        <v>19.944855555344954</v>
      </c>
    </row>
    <row r="33" spans="1:64" s="35" customFormat="1">
      <c r="A33" s="21">
        <f t="shared" si="34"/>
        <v>9</v>
      </c>
      <c r="B33" s="158">
        <f>IF('Inputs &amp; Summary'!D13="","",'Inputs &amp; Summary'!D13)</f>
        <v>51</v>
      </c>
      <c r="C33" s="158">
        <f>IF('Inputs &amp; Summary'!E13="","",'Inputs &amp; Summary'!E13)</f>
        <v>20.96377551020408</v>
      </c>
      <c r="D33" s="91" t="str">
        <f>IF('Inputs &amp; Summary'!F13="","",'Inputs &amp; Summary'!F13)</f>
        <v/>
      </c>
      <c r="E33" s="293" t="str">
        <f t="shared" si="26"/>
        <v/>
      </c>
      <c r="F33" s="7"/>
      <c r="G33" s="246">
        <f t="shared" si="27"/>
        <v>1069.1525510204081</v>
      </c>
      <c r="H33" s="246">
        <f t="shared" si="28"/>
        <v>439.47988364223232</v>
      </c>
      <c r="I33" s="246">
        <f t="shared" si="29"/>
        <v>-0.4130825181138178</v>
      </c>
      <c r="J33" s="246">
        <f t="shared" si="30"/>
        <v>0.1706371667712526</v>
      </c>
      <c r="K33" s="246">
        <f t="shared" si="31"/>
        <v>77.5739018704096</v>
      </c>
      <c r="L33" s="246">
        <f t="shared" si="32"/>
        <v>706.17226061815882</v>
      </c>
      <c r="M33" s="101"/>
      <c r="P33" s="36"/>
      <c r="Q33" s="36"/>
      <c r="R33" s="36"/>
      <c r="S33" s="36"/>
      <c r="T33" s="36"/>
      <c r="U33" s="359">
        <f t="shared" ref="U33:V33" si="41">B56</f>
        <v>113</v>
      </c>
      <c r="V33" s="359">
        <f t="shared" si="41"/>
        <v>23.330337527461552</v>
      </c>
      <c r="W33" s="359">
        <f t="shared" si="1"/>
        <v>440.27629999999999</v>
      </c>
      <c r="X33" s="698">
        <f t="shared" si="2"/>
        <v>456.5900427399792</v>
      </c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T33" s="314"/>
      <c r="AU33" s="314"/>
      <c r="AV33" s="320">
        <v>7</v>
      </c>
      <c r="AW33" s="320">
        <v>45</v>
      </c>
      <c r="AX33" s="35">
        <v>4.9653260167792652</v>
      </c>
      <c r="AY33" s="35">
        <v>4.7486574491716729</v>
      </c>
      <c r="AZ33" s="35">
        <v>0.21666856760759234</v>
      </c>
      <c r="BB33" s="330">
        <v>7</v>
      </c>
      <c r="BC33" s="332">
        <v>45</v>
      </c>
      <c r="BD33" s="330">
        <v>11.68713466686226</v>
      </c>
      <c r="BE33" s="330">
        <v>8.1831447924500296</v>
      </c>
      <c r="BF33" s="330">
        <v>3.5039898744122304</v>
      </c>
      <c r="BH33" s="35">
        <v>7</v>
      </c>
      <c r="BI33" s="35">
        <v>45</v>
      </c>
      <c r="BJ33" s="35">
        <v>16.777307747140046</v>
      </c>
      <c r="BK33" s="35">
        <v>5.364603278424414</v>
      </c>
      <c r="BL33" s="35">
        <v>11.412704468715631</v>
      </c>
    </row>
    <row r="34" spans="1:64" s="35" customFormat="1">
      <c r="A34" s="21">
        <f t="shared" si="34"/>
        <v>10</v>
      </c>
      <c r="B34" s="158">
        <f>IF('Inputs &amp; Summary'!D14="","",'Inputs &amp; Summary'!D14)</f>
        <v>51</v>
      </c>
      <c r="C34" s="158">
        <f>IF('Inputs &amp; Summary'!E14="","",'Inputs &amp; Summary'!E14)</f>
        <v>21.889099620682771</v>
      </c>
      <c r="D34" s="91" t="str">
        <f>IF('Inputs &amp; Summary'!F14="","",'Inputs &amp; Summary'!F14)</f>
        <v/>
      </c>
      <c r="E34" s="293" t="str">
        <f t="shared" si="26"/>
        <v/>
      </c>
      <c r="F34" s="7"/>
      <c r="G34" s="246">
        <f t="shared" si="27"/>
        <v>1116.3440806548213</v>
      </c>
      <c r="H34" s="246">
        <f t="shared" si="28"/>
        <v>479.13268220417461</v>
      </c>
      <c r="I34" s="246">
        <f t="shared" si="29"/>
        <v>0.5122415923648731</v>
      </c>
      <c r="J34" s="246">
        <f t="shared" si="30"/>
        <v>0.26239144894850081</v>
      </c>
      <c r="K34" s="246">
        <f t="shared" si="31"/>
        <v>90.10195591114541</v>
      </c>
      <c r="L34" s="246">
        <f t="shared" si="32"/>
        <v>1528.9629560771596</v>
      </c>
      <c r="M34" s="101"/>
      <c r="P34" s="36"/>
      <c r="Q34" s="36"/>
      <c r="R34" s="36"/>
      <c r="S34" s="36"/>
      <c r="T34" s="36"/>
      <c r="U34" s="359">
        <f t="shared" ref="U34:V34" si="42">B57</f>
        <v>113</v>
      </c>
      <c r="V34" s="359">
        <f t="shared" si="42"/>
        <v>21.314577492991589</v>
      </c>
      <c r="W34" s="359">
        <f t="shared" si="1"/>
        <v>440.27629999999999</v>
      </c>
      <c r="X34" s="698">
        <f t="shared" si="2"/>
        <v>456.5900427399792</v>
      </c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T34" s="314"/>
      <c r="AU34" s="314"/>
      <c r="AV34" s="320">
        <v>8</v>
      </c>
      <c r="AW34" s="320">
        <v>45</v>
      </c>
      <c r="AX34" s="35">
        <v>5.3784457457196524</v>
      </c>
      <c r="AY34" s="35">
        <v>4.9478612080714042</v>
      </c>
      <c r="AZ34" s="35">
        <v>0.43058453764824822</v>
      </c>
      <c r="BB34" s="330">
        <v>8</v>
      </c>
      <c r="BC34" s="332">
        <v>45</v>
      </c>
      <c r="BD34" s="330">
        <v>10.918061822983301</v>
      </c>
      <c r="BE34" s="330">
        <v>4.6744334149260434</v>
      </c>
      <c r="BF34" s="330">
        <v>6.2436284080572575</v>
      </c>
      <c r="BH34" s="35">
        <v>8</v>
      </c>
      <c r="BI34" s="35">
        <v>45</v>
      </c>
      <c r="BJ34" s="35">
        <v>16.188093674081273</v>
      </c>
      <c r="BK34" s="35">
        <v>8.7566213107391295</v>
      </c>
      <c r="BL34" s="35">
        <v>7.4314723633421433</v>
      </c>
    </row>
    <row r="35" spans="1:64" s="35" customFormat="1">
      <c r="A35" s="21">
        <f t="shared" si="34"/>
        <v>11</v>
      </c>
      <c r="B35" s="158">
        <f>IF('Inputs &amp; Summary'!D15="","",'Inputs &amp; Summary'!D15)</f>
        <v>51</v>
      </c>
      <c r="C35" s="158">
        <f>IF('Inputs &amp; Summary'!E15="","",'Inputs &amp; Summary'!E15)</f>
        <v>21.182607827476037</v>
      </c>
      <c r="D35" s="60"/>
      <c r="E35" s="60"/>
      <c r="F35" s="7"/>
      <c r="G35" s="246">
        <f t="shared" si="27"/>
        <v>1080.312999201278</v>
      </c>
      <c r="H35" s="246">
        <f t="shared" si="28"/>
        <v>448.70287437264909</v>
      </c>
      <c r="I35" s="246">
        <f t="shared" si="29"/>
        <v>-0.19425020084186073</v>
      </c>
      <c r="J35" s="246">
        <f t="shared" si="30"/>
        <v>3.7733140527103234E-2</v>
      </c>
      <c r="K35" s="246">
        <f t="shared" si="31"/>
        <v>80.536694113253304</v>
      </c>
      <c r="L35" s="246">
        <f t="shared" si="32"/>
        <v>872.41629913989243</v>
      </c>
      <c r="M35" s="101"/>
      <c r="P35" s="36"/>
      <c r="Q35" s="36"/>
      <c r="R35" s="36"/>
      <c r="S35" s="36"/>
      <c r="T35" s="36"/>
      <c r="U35" s="359">
        <f t="shared" ref="U35:V35" si="43">B58</f>
        <v>113</v>
      </c>
      <c r="V35" s="359">
        <f t="shared" si="43"/>
        <v>22.331</v>
      </c>
      <c r="W35" s="359">
        <f t="shared" si="1"/>
        <v>440.27629999999999</v>
      </c>
      <c r="X35" s="698">
        <f t="shared" si="2"/>
        <v>456.5900427399792</v>
      </c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T35" s="314"/>
      <c r="AU35" s="314"/>
      <c r="AV35" s="320">
        <v>9</v>
      </c>
      <c r="AW35" s="320">
        <v>45</v>
      </c>
      <c r="AX35" s="35">
        <v>4.7117738489780265</v>
      </c>
      <c r="AY35" s="35">
        <v>4.3702657401982767</v>
      </c>
      <c r="AZ35" s="35">
        <v>0.3415081087797498</v>
      </c>
      <c r="BB35" s="330">
        <v>9</v>
      </c>
      <c r="BC35" s="332">
        <v>45</v>
      </c>
      <c r="BD35" s="330">
        <v>10.09307732290695</v>
      </c>
      <c r="BE35" s="330">
        <v>4.0723843344633543</v>
      </c>
      <c r="BF35" s="330">
        <v>6.0206929884435958</v>
      </c>
      <c r="BH35" s="35">
        <v>9</v>
      </c>
      <c r="BI35" s="35">
        <v>45</v>
      </c>
      <c r="BJ35" s="35">
        <v>15.823418459570938</v>
      </c>
      <c r="BK35" s="35">
        <v>-14.397136731138731</v>
      </c>
      <c r="BL35" s="35">
        <v>30.220555190709668</v>
      </c>
    </row>
    <row r="36" spans="1:64" s="35" customFormat="1">
      <c r="A36" s="21">
        <f t="shared" si="34"/>
        <v>12</v>
      </c>
      <c r="B36" s="158">
        <f>IF('Inputs &amp; Summary'!D16="","",'Inputs &amp; Summary'!D16)</f>
        <v>51</v>
      </c>
      <c r="C36" s="158">
        <f>IF('Inputs &amp; Summary'!E16="","",'Inputs &amp; Summary'!E16)</f>
        <v>20.186260765071101</v>
      </c>
      <c r="D36" s="60"/>
      <c r="E36" s="60"/>
      <c r="F36" s="7"/>
      <c r="G36" s="246">
        <f t="shared" si="27"/>
        <v>1029.4992990186261</v>
      </c>
      <c r="H36" s="246">
        <f t="shared" si="28"/>
        <v>407.4851236754489</v>
      </c>
      <c r="I36" s="246">
        <f t="shared" si="29"/>
        <v>-1.1905972632467972</v>
      </c>
      <c r="J36" s="246">
        <f t="shared" si="30"/>
        <v>1.4175218432507632</v>
      </c>
      <c r="K36" s="246">
        <f t="shared" si="31"/>
        <v>67.047053348699933</v>
      </c>
      <c r="L36" s="246">
        <f t="shared" si="32"/>
        <v>257.50792117602174</v>
      </c>
      <c r="M36" s="101"/>
      <c r="P36" s="36"/>
      <c r="Q36" s="36"/>
      <c r="R36" s="36"/>
      <c r="S36" s="36"/>
      <c r="T36" s="36"/>
      <c r="U36" s="359">
        <f t="shared" ref="U36:V36" si="44">B59</f>
        <v>113</v>
      </c>
      <c r="V36" s="359">
        <f t="shared" si="44"/>
        <v>20.89</v>
      </c>
      <c r="W36" s="359">
        <f t="shared" si="1"/>
        <v>440.27629999999999</v>
      </c>
      <c r="X36" s="698">
        <f t="shared" si="2"/>
        <v>456.5900427399792</v>
      </c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T36" s="314"/>
      <c r="AU36" s="314"/>
      <c r="AV36" s="320">
        <v>10</v>
      </c>
      <c r="AW36" s="320">
        <v>45</v>
      </c>
      <c r="AX36" s="35">
        <v>5.6904378947462604</v>
      </c>
      <c r="AY36" s="35">
        <v>5.5017028685073681</v>
      </c>
      <c r="AZ36" s="35">
        <v>0.18873502623889227</v>
      </c>
      <c r="BB36" s="330">
        <v>10</v>
      </c>
      <c r="BC36" s="332">
        <v>45</v>
      </c>
      <c r="BD36" s="330">
        <v>10.305951244335688</v>
      </c>
      <c r="BE36" s="330">
        <v>6.2469929364234549</v>
      </c>
      <c r="BF36" s="330">
        <v>4.0589583079122331</v>
      </c>
      <c r="BH36" s="35">
        <v>10</v>
      </c>
      <c r="BI36" s="35">
        <v>45</v>
      </c>
      <c r="BJ36" s="35">
        <v>17.221196285278321</v>
      </c>
      <c r="BK36" s="35">
        <v>9.8442456662142099</v>
      </c>
      <c r="BL36" s="35">
        <v>7.376950619064111</v>
      </c>
    </row>
    <row r="37" spans="1:64" s="35" customFormat="1">
      <c r="A37" s="21">
        <f t="shared" si="34"/>
        <v>13</v>
      </c>
      <c r="B37" s="158">
        <f>IF('Inputs &amp; Summary'!D17="","",'Inputs &amp; Summary'!D17)</f>
        <v>51</v>
      </c>
      <c r="C37" s="158">
        <f>IF('Inputs &amp; Summary'!E17="","",'Inputs &amp; Summary'!E17)</f>
        <v>20.620503597122305</v>
      </c>
      <c r="D37" s="224"/>
      <c r="E37" s="60"/>
      <c r="F37" s="7"/>
      <c r="G37" s="246">
        <f t="shared" si="27"/>
        <v>1051.6456834532376</v>
      </c>
      <c r="H37" s="246">
        <f t="shared" si="28"/>
        <v>425.20516859893388</v>
      </c>
      <c r="I37" s="246">
        <f t="shared" si="29"/>
        <v>-0.75635443119559298</v>
      </c>
      <c r="J37" s="246">
        <f t="shared" si="30"/>
        <v>0.572072025589209</v>
      </c>
      <c r="K37" s="246">
        <f t="shared" si="31"/>
        <v>72.92630971426172</v>
      </c>
      <c r="L37" s="246">
        <f t="shared" si="32"/>
        <v>480.76305768572786</v>
      </c>
      <c r="M37" s="101"/>
      <c r="P37" s="36"/>
      <c r="Q37" s="36"/>
      <c r="R37" s="36"/>
      <c r="S37" s="36"/>
      <c r="T37" s="36"/>
      <c r="U37" s="359">
        <f t="shared" ref="U37:V37" si="45">B60</f>
        <v>31</v>
      </c>
      <c r="V37" s="359">
        <f t="shared" si="45"/>
        <v>17.716240511386335</v>
      </c>
      <c r="W37" s="359">
        <f t="shared" si="1"/>
        <v>391.47809999999998</v>
      </c>
      <c r="X37" s="698">
        <f t="shared" si="2"/>
        <v>361.86900773940158</v>
      </c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T37" s="314"/>
      <c r="AU37" s="314"/>
      <c r="AV37" s="320" t="s">
        <v>163</v>
      </c>
      <c r="AW37" s="320"/>
      <c r="AX37" s="35">
        <v>5.2211278166761197</v>
      </c>
      <c r="AY37" s="35">
        <v>4.9498057250186003</v>
      </c>
      <c r="AZ37" s="35">
        <v>0.27132209165751886</v>
      </c>
      <c r="BB37" s="331" t="s">
        <v>163</v>
      </c>
      <c r="BC37" s="330"/>
      <c r="BD37" s="330">
        <v>10.226723867809991</v>
      </c>
      <c r="BE37" s="330">
        <v>4.9819856310158359</v>
      </c>
      <c r="BF37" s="330">
        <v>5.244738236794154</v>
      </c>
      <c r="BH37" s="35" t="s">
        <v>163</v>
      </c>
      <c r="BJ37" s="35">
        <v>16.122141218162792</v>
      </c>
      <c r="BK37" s="35">
        <v>3.8442883876058032</v>
      </c>
      <c r="BL37" s="35">
        <v>12.277852830556986</v>
      </c>
    </row>
    <row r="38" spans="1:64" s="35" customFormat="1">
      <c r="A38" s="21">
        <f t="shared" si="34"/>
        <v>14</v>
      </c>
      <c r="B38" s="158">
        <f>IF('Inputs &amp; Summary'!D18="","",'Inputs &amp; Summary'!D18)</f>
        <v>51</v>
      </c>
      <c r="C38" s="158">
        <f>IF('Inputs &amp; Summary'!E18="","",'Inputs &amp; Summary'!E18)</f>
        <v>20.933879344786256</v>
      </c>
      <c r="D38" s="60"/>
      <c r="E38" s="60"/>
      <c r="F38" s="7"/>
      <c r="G38" s="246">
        <f t="shared" si="27"/>
        <v>1067.627846584099</v>
      </c>
      <c r="H38" s="246">
        <f t="shared" si="28"/>
        <v>438.22730442206864</v>
      </c>
      <c r="I38" s="246">
        <f t="shared" si="29"/>
        <v>-0.44297868353164205</v>
      </c>
      <c r="J38" s="246">
        <f t="shared" si="30"/>
        <v>0.19623011406342666</v>
      </c>
      <c r="K38" s="246">
        <f t="shared" si="31"/>
        <v>77.169134749652812</v>
      </c>
      <c r="L38" s="246">
        <f t="shared" si="32"/>
        <v>684.82361354548641</v>
      </c>
      <c r="M38" s="101"/>
      <c r="P38" s="36"/>
      <c r="Q38" s="36"/>
      <c r="R38" s="36"/>
      <c r="S38" s="36"/>
      <c r="T38" s="36"/>
      <c r="U38" s="359">
        <f t="shared" ref="U38:V38" si="46">B61</f>
        <v>31</v>
      </c>
      <c r="V38" s="359">
        <f t="shared" si="46"/>
        <v>19.903846153846153</v>
      </c>
      <c r="W38" s="359">
        <f t="shared" si="1"/>
        <v>391.47809999999998</v>
      </c>
      <c r="X38" s="698">
        <f t="shared" si="2"/>
        <v>361.86900773940158</v>
      </c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T38" s="314"/>
      <c r="AU38" s="314"/>
      <c r="AV38" s="320"/>
      <c r="AW38" s="320"/>
      <c r="AY38" s="35">
        <f>STDEV(AY27:AY36)</f>
        <v>0.41961451971991243</v>
      </c>
      <c r="AZ38" s="35">
        <f>STDEV(AZ27:AZ36)</f>
        <v>8.1262604467144575E-2</v>
      </c>
      <c r="BB38" s="321"/>
      <c r="BC38" s="321"/>
      <c r="BD38" s="321"/>
      <c r="BE38" s="321"/>
      <c r="BF38" s="35">
        <f>STDEV(BF27:BF36)</f>
        <v>1.2088557018218662</v>
      </c>
      <c r="BL38" s="35">
        <f>STDEV(BL27:BL36)</f>
        <v>7.366125101115375</v>
      </c>
    </row>
    <row r="39" spans="1:64" s="35" customFormat="1">
      <c r="A39" s="21">
        <f t="shared" si="34"/>
        <v>15</v>
      </c>
      <c r="B39" s="158">
        <f>IF('Inputs &amp; Summary'!D19="","",'Inputs &amp; Summary'!D19)</f>
        <v>73</v>
      </c>
      <c r="C39" s="158">
        <f>IF('Inputs &amp; Summary'!E19="","",'Inputs &amp; Summary'!E19)</f>
        <v>21.080838323353294</v>
      </c>
      <c r="D39" s="60"/>
      <c r="E39" s="60"/>
      <c r="F39" s="7"/>
      <c r="G39" s="246">
        <f t="shared" si="27"/>
        <v>1538.9011976047905</v>
      </c>
      <c r="H39" s="246">
        <f t="shared" si="28"/>
        <v>444.40174441536095</v>
      </c>
      <c r="I39" s="246">
        <f t="shared" si="29"/>
        <v>-0.29601970496460339</v>
      </c>
      <c r="J39" s="246">
        <f t="shared" si="30"/>
        <v>8.7627665727330842E-2</v>
      </c>
      <c r="K39" s="246">
        <f t="shared" si="31"/>
        <v>79.158826798535813</v>
      </c>
      <c r="L39" s="246">
        <f t="shared" si="32"/>
        <v>37.931147534362893</v>
      </c>
      <c r="M39" s="101"/>
      <c r="P39" s="36"/>
      <c r="Q39" s="36"/>
      <c r="R39" s="36"/>
      <c r="S39" s="36"/>
      <c r="T39" s="36"/>
      <c r="U39" s="359">
        <f t="shared" ref="U39:V39" si="47">B62</f>
        <v>31</v>
      </c>
      <c r="V39" s="359">
        <f t="shared" si="47"/>
        <v>20.07</v>
      </c>
      <c r="W39" s="359">
        <f t="shared" si="1"/>
        <v>391.47809999999998</v>
      </c>
      <c r="X39" s="698">
        <f t="shared" si="2"/>
        <v>361.86900773940158</v>
      </c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T39" s="314"/>
      <c r="AU39" s="314"/>
      <c r="AV39" s="320"/>
      <c r="AW39" s="320" t="s">
        <v>162</v>
      </c>
      <c r="AX39" s="35" t="s">
        <v>160</v>
      </c>
      <c r="AY39" s="35" t="s">
        <v>156</v>
      </c>
      <c r="AZ39" s="35" t="s">
        <v>161</v>
      </c>
      <c r="BB39" s="321"/>
      <c r="BC39" s="321" t="s">
        <v>162</v>
      </c>
      <c r="BD39" s="321" t="s">
        <v>160</v>
      </c>
      <c r="BE39" s="321" t="s">
        <v>156</v>
      </c>
      <c r="BF39" s="321" t="s">
        <v>161</v>
      </c>
      <c r="BI39" s="35" t="s">
        <v>162</v>
      </c>
      <c r="BJ39" s="35" t="s">
        <v>160</v>
      </c>
      <c r="BK39" s="35" t="s">
        <v>156</v>
      </c>
      <c r="BL39" s="35" t="s">
        <v>161</v>
      </c>
    </row>
    <row r="40" spans="1:64" s="35" customFormat="1">
      <c r="A40" s="21">
        <f t="shared" si="34"/>
        <v>16</v>
      </c>
      <c r="B40" s="158">
        <f>IF('Inputs &amp; Summary'!D20="","",'Inputs &amp; Summary'!D20)</f>
        <v>73</v>
      </c>
      <c r="C40" s="158">
        <f>IF('Inputs &amp; Summary'!E20="","",'Inputs &amp; Summary'!E20)</f>
        <v>20.347639055622249</v>
      </c>
      <c r="D40" s="60"/>
      <c r="E40" s="60"/>
      <c r="F40" s="7"/>
      <c r="G40" s="246">
        <f t="shared" si="27"/>
        <v>1485.3776510604241</v>
      </c>
      <c r="H40" s="246">
        <f t="shared" si="28"/>
        <v>414.02641513788387</v>
      </c>
      <c r="I40" s="246">
        <f t="shared" si="29"/>
        <v>-1.0292189726956487</v>
      </c>
      <c r="J40" s="246">
        <f t="shared" si="30"/>
        <v>1.0592916937566863</v>
      </c>
      <c r="K40" s="246">
        <f t="shared" si="31"/>
        <v>69.231969879168844</v>
      </c>
      <c r="L40" s="246">
        <f t="shared" si="32"/>
        <v>14.198050991490858</v>
      </c>
      <c r="M40" s="101"/>
      <c r="P40" s="36"/>
      <c r="Q40" s="36"/>
      <c r="R40" s="36"/>
      <c r="S40" s="36"/>
      <c r="T40" s="36"/>
      <c r="U40" s="359">
        <f t="shared" ref="U40:V40" si="48">B63</f>
        <v>31</v>
      </c>
      <c r="V40" s="359">
        <f t="shared" si="48"/>
        <v>18.694955964771818</v>
      </c>
      <c r="W40" s="359">
        <f t="shared" si="1"/>
        <v>391.47809999999998</v>
      </c>
      <c r="X40" s="698">
        <f t="shared" si="2"/>
        <v>361.86900773940158</v>
      </c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T40" s="314"/>
      <c r="AU40" s="314"/>
      <c r="AV40" s="320">
        <v>1</v>
      </c>
      <c r="AW40" s="320">
        <v>65</v>
      </c>
      <c r="AX40" s="35">
        <v>25.08892370019975</v>
      </c>
      <c r="AY40" s="35">
        <v>25.090036024736111</v>
      </c>
      <c r="AZ40" s="35">
        <v>-1.1123245363613421E-3</v>
      </c>
      <c r="BB40" s="321">
        <v>1</v>
      </c>
      <c r="BC40" s="329">
        <v>65</v>
      </c>
      <c r="BD40" s="321">
        <v>23.420413832612955</v>
      </c>
      <c r="BE40" s="321">
        <v>22.932446152971625</v>
      </c>
      <c r="BF40" s="321">
        <v>0.48796767964132925</v>
      </c>
      <c r="BH40" s="35">
        <v>1</v>
      </c>
      <c r="BI40" s="35">
        <v>65</v>
      </c>
      <c r="BJ40" s="35">
        <v>23.09971658862008</v>
      </c>
      <c r="BK40" s="35">
        <v>21.604908270280262</v>
      </c>
      <c r="BL40" s="35">
        <v>1.4948083183398175</v>
      </c>
    </row>
    <row r="41" spans="1:64" s="35" customFormat="1">
      <c r="A41" s="21">
        <f t="shared" si="34"/>
        <v>17</v>
      </c>
      <c r="B41" s="158">
        <f>IF('Inputs &amp; Summary'!D21="","",'Inputs &amp; Summary'!D21)</f>
        <v>73</v>
      </c>
      <c r="C41" s="158">
        <f>IF('Inputs &amp; Summary'!E21="","",'Inputs &amp; Summary'!E21)</f>
        <v>20.361499999999999</v>
      </c>
      <c r="D41" s="60"/>
      <c r="E41" s="60"/>
      <c r="F41" s="7"/>
      <c r="G41" s="246">
        <f t="shared" si="27"/>
        <v>1486.3895</v>
      </c>
      <c r="H41" s="246">
        <f t="shared" si="28"/>
        <v>414.59068224999999</v>
      </c>
      <c r="I41" s="246">
        <f t="shared" si="29"/>
        <v>-1.0153580283178982</v>
      </c>
      <c r="J41" s="246">
        <f t="shared" si="30"/>
        <v>1.0309519256696098</v>
      </c>
      <c r="K41" s="246">
        <f t="shared" si="31"/>
        <v>69.419634566875175</v>
      </c>
      <c r="L41" s="246">
        <f t="shared" si="32"/>
        <v>12.819016634715119</v>
      </c>
      <c r="M41" s="101"/>
      <c r="P41" s="36"/>
      <c r="Q41" s="36"/>
      <c r="R41" s="36"/>
      <c r="S41" s="36"/>
      <c r="T41" s="36"/>
      <c r="U41" s="359">
        <f t="shared" ref="U41:V41" si="49">B64</f>
        <v>31</v>
      </c>
      <c r="V41" s="359">
        <f t="shared" si="49"/>
        <v>21.528334000800957</v>
      </c>
      <c r="W41" s="359">
        <f t="shared" si="1"/>
        <v>391.47809999999998</v>
      </c>
      <c r="X41" s="698">
        <f t="shared" si="2"/>
        <v>361.86900773940158</v>
      </c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T41" s="314"/>
      <c r="AU41" s="314"/>
      <c r="AV41" s="320">
        <v>2</v>
      </c>
      <c r="AW41" s="320">
        <v>65</v>
      </c>
      <c r="AX41" s="35">
        <v>25.505874748077602</v>
      </c>
      <c r="AY41" s="35">
        <v>25.51283171679405</v>
      </c>
      <c r="AZ41" s="35">
        <v>-6.9569687164481309E-3</v>
      </c>
      <c r="BB41" s="321">
        <v>2</v>
      </c>
      <c r="BC41" s="329">
        <v>65</v>
      </c>
      <c r="BD41" s="321">
        <v>24.646827215936437</v>
      </c>
      <c r="BE41" s="321">
        <v>24.474539635102882</v>
      </c>
      <c r="BF41" s="321">
        <v>0.17228758083355444</v>
      </c>
      <c r="BH41" s="35">
        <v>2</v>
      </c>
      <c r="BI41" s="35">
        <v>65</v>
      </c>
      <c r="BJ41" s="35">
        <v>27.900950620353527</v>
      </c>
      <c r="BK41" s="35">
        <v>30.759904768819794</v>
      </c>
      <c r="BL41" s="35">
        <v>-2.8589541484662675</v>
      </c>
    </row>
    <row r="42" spans="1:64" s="35" customFormat="1">
      <c r="A42" s="21">
        <f t="shared" si="34"/>
        <v>18</v>
      </c>
      <c r="B42" s="158">
        <f>IF('Inputs &amp; Summary'!D22="","",'Inputs &amp; Summary'!D22)</f>
        <v>73</v>
      </c>
      <c r="C42" s="158">
        <f>IF('Inputs &amp; Summary'!E22="","",'Inputs &amp; Summary'!E22)</f>
        <v>23.355315747402081</v>
      </c>
      <c r="D42" s="60"/>
      <c r="E42" s="60"/>
      <c r="F42" s="7"/>
      <c r="G42" s="246">
        <f t="shared" si="27"/>
        <v>1704.9380495603518</v>
      </c>
      <c r="H42" s="246">
        <f t="shared" si="28"/>
        <v>545.47077366084761</v>
      </c>
      <c r="I42" s="246">
        <f t="shared" si="29"/>
        <v>1.978457719084183</v>
      </c>
      <c r="J42" s="246">
        <f t="shared" si="30"/>
        <v>3.9142949462037882</v>
      </c>
      <c r="K42" s="246">
        <f t="shared" si="31"/>
        <v>109.95320009998994</v>
      </c>
      <c r="L42" s="246">
        <f t="shared" si="32"/>
        <v>1365.5389976298966</v>
      </c>
      <c r="M42" s="101"/>
      <c r="P42" s="36"/>
      <c r="Q42" s="36"/>
      <c r="R42" s="36"/>
      <c r="S42" s="36"/>
      <c r="T42" s="36"/>
      <c r="U42" s="359">
        <f t="shared" ref="U42:V42" si="50">B65</f>
        <v>31</v>
      </c>
      <c r="V42" s="359">
        <f t="shared" si="50"/>
        <v>18.798240351929614</v>
      </c>
      <c r="W42" s="359">
        <f t="shared" si="1"/>
        <v>391.47809999999998</v>
      </c>
      <c r="X42" s="698">
        <f t="shared" si="2"/>
        <v>361.86900773940158</v>
      </c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T42" s="314"/>
      <c r="AU42" s="314"/>
      <c r="AV42" s="320">
        <v>3</v>
      </c>
      <c r="AW42" s="320">
        <v>65</v>
      </c>
      <c r="AX42" s="35">
        <v>25.296681689803194</v>
      </c>
      <c r="AY42" s="35">
        <v>25.300789688969836</v>
      </c>
      <c r="AZ42" s="35">
        <v>-4.1079991666421733E-3</v>
      </c>
      <c r="BB42" s="321">
        <v>3</v>
      </c>
      <c r="BC42" s="329">
        <v>65</v>
      </c>
      <c r="BD42" s="321">
        <v>25.503402207811785</v>
      </c>
      <c r="BE42" s="321">
        <v>25.639337202489923</v>
      </c>
      <c r="BF42" s="321">
        <v>-0.13593499467813785</v>
      </c>
      <c r="BH42" s="35">
        <v>3</v>
      </c>
      <c r="BI42" s="35">
        <v>65</v>
      </c>
      <c r="BJ42" s="35">
        <v>24.240310337676089</v>
      </c>
      <c r="BK42" s="35">
        <v>22.631279315718434</v>
      </c>
      <c r="BL42" s="35">
        <v>1.6090310219576551</v>
      </c>
    </row>
    <row r="43" spans="1:64" s="35" customFormat="1">
      <c r="A43" s="21">
        <f t="shared" si="34"/>
        <v>19</v>
      </c>
      <c r="B43" s="158">
        <f>IF('Inputs &amp; Summary'!D23="","",'Inputs &amp; Summary'!D23)</f>
        <v>73</v>
      </c>
      <c r="C43" s="158">
        <f>IF('Inputs &amp; Summary'!E23="","",'Inputs &amp; Summary'!E23)</f>
        <v>21.656012784658412</v>
      </c>
      <c r="D43" s="60"/>
      <c r="E43" s="60"/>
      <c r="F43" s="7"/>
      <c r="G43" s="246">
        <f t="shared" si="27"/>
        <v>1580.8889332800641</v>
      </c>
      <c r="H43" s="246">
        <f t="shared" si="28"/>
        <v>468.98288972928856</v>
      </c>
      <c r="I43" s="246">
        <f t="shared" si="29"/>
        <v>0.2791547563405139</v>
      </c>
      <c r="J43" s="246">
        <f t="shared" si="30"/>
        <v>7.7927377987531687E-2</v>
      </c>
      <c r="K43" s="246">
        <f t="shared" si="31"/>
        <v>86.94617033847004</v>
      </c>
      <c r="L43" s="246">
        <f t="shared" si="32"/>
        <v>194.49566710962154</v>
      </c>
      <c r="M43" s="101"/>
      <c r="P43" s="36"/>
      <c r="Q43" s="36"/>
      <c r="R43" s="36"/>
      <c r="S43" s="36"/>
      <c r="T43" s="36"/>
      <c r="U43" s="359">
        <f t="shared" ref="U43:V43" si="51">B66</f>
        <v>31</v>
      </c>
      <c r="V43" s="359">
        <f t="shared" si="51"/>
        <v>19.835868694955966</v>
      </c>
      <c r="W43" s="359">
        <f t="shared" si="1"/>
        <v>391.47809999999998</v>
      </c>
      <c r="X43" s="698">
        <f t="shared" si="2"/>
        <v>361.86900773940158</v>
      </c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T43" s="314"/>
      <c r="AU43" s="314"/>
      <c r="AV43" s="320">
        <v>4</v>
      </c>
      <c r="AW43" s="320">
        <v>65</v>
      </c>
      <c r="AX43" s="35">
        <v>25.041224578410407</v>
      </c>
      <c r="AY43" s="35">
        <v>25.041674678632489</v>
      </c>
      <c r="AZ43" s="35">
        <v>-4.5010022208202827E-4</v>
      </c>
      <c r="BB43" s="321">
        <v>4</v>
      </c>
      <c r="BC43" s="329">
        <v>65</v>
      </c>
      <c r="BD43" s="321">
        <v>26.562333788866741</v>
      </c>
      <c r="BE43" s="321">
        <v>26.943976259715853</v>
      </c>
      <c r="BF43" s="321">
        <v>-0.38164247084911196</v>
      </c>
      <c r="BH43" s="35">
        <v>4</v>
      </c>
      <c r="BI43" s="35">
        <v>65</v>
      </c>
      <c r="BJ43" s="35">
        <v>23.74838703708658</v>
      </c>
      <c r="BK43" s="35">
        <v>22.455352868405623</v>
      </c>
      <c r="BL43" s="35">
        <v>1.2930341686809577</v>
      </c>
    </row>
    <row r="44" spans="1:64" s="35" customFormat="1">
      <c r="A44" s="21">
        <f t="shared" si="34"/>
        <v>20</v>
      </c>
      <c r="B44" s="158">
        <f>IF('Inputs &amp; Summary'!D24="","",'Inputs &amp; Summary'!D24)</f>
        <v>73</v>
      </c>
      <c r="C44" s="158">
        <f>IF('Inputs &amp; Summary'!E24="","",'Inputs &amp; Summary'!E24)</f>
        <v>22.250450090018003</v>
      </c>
      <c r="D44" s="60"/>
      <c r="E44" s="60"/>
      <c r="F44" s="7"/>
      <c r="G44" s="246">
        <f t="shared" si="27"/>
        <v>1624.2828565713141</v>
      </c>
      <c r="H44" s="246">
        <f t="shared" si="28"/>
        <v>495.08252920838214</v>
      </c>
      <c r="I44" s="246">
        <f t="shared" si="29"/>
        <v>0.87359206170010495</v>
      </c>
      <c r="J44" s="246">
        <f t="shared" si="30"/>
        <v>0.76316309026543994</v>
      </c>
      <c r="K44" s="246">
        <f t="shared" si="31"/>
        <v>94.994315416546272</v>
      </c>
      <c r="L44" s="246">
        <f t="shared" si="32"/>
        <v>483.74991064252498</v>
      </c>
      <c r="M44" s="101"/>
      <c r="P44" s="36"/>
      <c r="Q44" s="36"/>
      <c r="R44" s="36"/>
      <c r="S44" s="36"/>
      <c r="T44" s="36"/>
      <c r="U44" s="359" t="str">
        <f t="shared" ref="U44:V44" si="52">B67</f>
        <v/>
      </c>
      <c r="V44" s="359" t="str">
        <f t="shared" si="52"/>
        <v/>
      </c>
      <c r="W44" s="359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T44" s="314"/>
      <c r="AU44" s="314"/>
      <c r="AV44" s="320">
        <v>5</v>
      </c>
      <c r="AW44" s="320">
        <v>65</v>
      </c>
      <c r="AX44" s="35">
        <v>24.985782534437455</v>
      </c>
      <c r="AY44" s="35">
        <v>24.98559171664677</v>
      </c>
      <c r="AZ44" s="35">
        <v>1.9081779068486071E-4</v>
      </c>
      <c r="BB44" s="321">
        <v>5</v>
      </c>
      <c r="BC44" s="329">
        <v>65</v>
      </c>
      <c r="BD44" s="321">
        <v>25.193201518559636</v>
      </c>
      <c r="BE44" s="321">
        <v>25.269268047231318</v>
      </c>
      <c r="BF44" s="321">
        <v>-7.606652867168151E-2</v>
      </c>
      <c r="BH44" s="35">
        <v>5</v>
      </c>
      <c r="BI44" s="35">
        <v>65</v>
      </c>
      <c r="BJ44" s="35">
        <v>25.36535576096453</v>
      </c>
      <c r="BK44" s="35">
        <v>25.690008473029817</v>
      </c>
      <c r="BL44" s="35">
        <v>-0.32465271206528712</v>
      </c>
    </row>
    <row r="45" spans="1:64" s="35" customFormat="1">
      <c r="A45" s="21">
        <f t="shared" si="34"/>
        <v>21</v>
      </c>
      <c r="B45" s="158">
        <f>IF('Inputs &amp; Summary'!D25="","",'Inputs &amp; Summary'!D25)</f>
        <v>73</v>
      </c>
      <c r="C45" s="158">
        <f>IF('Inputs &amp; Summary'!E25="","",'Inputs &amp; Summary'!E25)</f>
        <v>21.14</v>
      </c>
      <c r="D45" s="60"/>
      <c r="E45" s="60"/>
      <c r="F45" s="7"/>
      <c r="G45" s="246">
        <f t="shared" si="27"/>
        <v>1543.22</v>
      </c>
      <c r="H45" s="246">
        <f t="shared" si="28"/>
        <v>446.89960000000002</v>
      </c>
      <c r="I45" s="246">
        <f t="shared" si="29"/>
        <v>-0.23685802831789715</v>
      </c>
      <c r="J45" s="246">
        <f t="shared" si="30"/>
        <v>5.6101725578641772E-2</v>
      </c>
      <c r="K45" s="246">
        <f t="shared" si="31"/>
        <v>79.959822551026321</v>
      </c>
      <c r="L45" s="246">
        <f t="shared" si="32"/>
        <v>48.439129941774517</v>
      </c>
      <c r="M45" s="101"/>
      <c r="P45" s="36"/>
      <c r="Q45" s="36"/>
      <c r="R45" s="36"/>
      <c r="S45" s="36"/>
      <c r="T45" s="36"/>
      <c r="U45" s="359" t="str">
        <f t="shared" ref="U45:V45" si="53">B68</f>
        <v/>
      </c>
      <c r="V45" s="359" t="str">
        <f t="shared" si="53"/>
        <v/>
      </c>
      <c r="W45" s="359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T45" s="314"/>
      <c r="AU45" s="314"/>
      <c r="AV45" s="320">
        <v>6</v>
      </c>
      <c r="AW45" s="320">
        <v>65</v>
      </c>
      <c r="AX45" s="35">
        <v>24.557988840820251</v>
      </c>
      <c r="AY45" s="35">
        <v>24.55342645183805</v>
      </c>
      <c r="AZ45" s="35">
        <v>4.562388982201071E-3</v>
      </c>
      <c r="BB45" s="321">
        <v>6</v>
      </c>
      <c r="BC45" s="329">
        <v>65</v>
      </c>
      <c r="BD45" s="321">
        <v>24.896301353614572</v>
      </c>
      <c r="BE45" s="321">
        <v>24.856932249207194</v>
      </c>
      <c r="BF45" s="321">
        <v>3.936910440737762E-2</v>
      </c>
      <c r="BH45" s="35">
        <v>6</v>
      </c>
      <c r="BI45" s="35">
        <v>65</v>
      </c>
      <c r="BJ45" s="35">
        <v>25.539845872818908</v>
      </c>
      <c r="BK45" s="35">
        <v>25.942946064202683</v>
      </c>
      <c r="BL45" s="35">
        <v>-0.40310019138377484</v>
      </c>
    </row>
    <row r="46" spans="1:64">
      <c r="A46" s="306">
        <f t="shared" si="34"/>
        <v>22</v>
      </c>
      <c r="B46" s="158">
        <f>IF('Inputs &amp; Summary'!D26="","",'Inputs &amp; Summary'!D26)</f>
        <v>96</v>
      </c>
      <c r="C46" s="158">
        <f>IF('Inputs &amp; Summary'!E26="","",'Inputs &amp; Summary'!E26)</f>
        <v>24.274919935948759</v>
      </c>
      <c r="D46" s="29"/>
      <c r="E46" s="29"/>
      <c r="G46" s="246">
        <f t="shared" si="27"/>
        <v>2330.3923138510809</v>
      </c>
      <c r="H46" s="246">
        <f t="shared" si="28"/>
        <v>589.27173789672247</v>
      </c>
      <c r="I46" s="246">
        <f t="shared" si="29"/>
        <v>2.8980619076308614</v>
      </c>
      <c r="J46" s="246">
        <f t="shared" si="30"/>
        <v>8.3987628204610267</v>
      </c>
      <c r="K46" s="246">
        <f t="shared" si="31"/>
        <v>122.40381155573141</v>
      </c>
      <c r="L46" s="246">
        <f t="shared" si="32"/>
        <v>697.16126467057552</v>
      </c>
      <c r="N46" s="24"/>
      <c r="O46" s="24"/>
      <c r="P46" s="25"/>
      <c r="Q46" s="25"/>
      <c r="R46" s="25"/>
      <c r="S46" s="25"/>
      <c r="T46" s="25"/>
      <c r="U46" s="359" t="str">
        <f t="shared" ref="U46:V46" si="54">B69</f>
        <v/>
      </c>
      <c r="V46" s="359" t="str">
        <f t="shared" si="54"/>
        <v/>
      </c>
      <c r="W46" s="359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V46" s="334">
        <v>7</v>
      </c>
      <c r="AW46" s="334">
        <v>65</v>
      </c>
      <c r="AX46" s="321">
        <v>25.192271532796603</v>
      </c>
      <c r="AY46" s="321">
        <v>25.195358818947213</v>
      </c>
      <c r="AZ46" s="321">
        <v>-3.0872861506097138E-3</v>
      </c>
      <c r="BB46" s="321">
        <v>7</v>
      </c>
      <c r="BC46" s="329">
        <v>65</v>
      </c>
      <c r="BD46" s="321">
        <v>24.837596924192436</v>
      </c>
      <c r="BE46" s="321">
        <v>24.787503309330319</v>
      </c>
      <c r="BF46" s="321">
        <v>5.0093614862117164E-2</v>
      </c>
      <c r="BH46" s="319">
        <v>7</v>
      </c>
      <c r="BI46" s="319">
        <v>65</v>
      </c>
      <c r="BJ46" s="321">
        <v>27.333842531495648</v>
      </c>
      <c r="BK46" s="321">
        <v>30.441261054639231</v>
      </c>
      <c r="BL46" s="321">
        <v>-3.1074185231435827</v>
      </c>
    </row>
    <row r="47" spans="1:64">
      <c r="A47" s="306">
        <f t="shared" si="34"/>
        <v>23</v>
      </c>
      <c r="B47" s="158">
        <f>IF('Inputs &amp; Summary'!D27="","",'Inputs &amp; Summary'!D27)</f>
        <v>96</v>
      </c>
      <c r="C47" s="158">
        <f>IF('Inputs &amp; Summary'!E27="","",'Inputs &amp; Summary'!E27)</f>
        <v>19.5174251497006</v>
      </c>
      <c r="D47" s="29"/>
      <c r="E47" s="29"/>
      <c r="G47" s="246">
        <f t="shared" si="27"/>
        <v>1873.6728143712576</v>
      </c>
      <c r="H47" s="246">
        <f t="shared" si="28"/>
        <v>380.92988447416548</v>
      </c>
      <c r="I47" s="246">
        <f t="shared" si="29"/>
        <v>-1.859432878617298</v>
      </c>
      <c r="J47" s="246">
        <f t="shared" si="30"/>
        <v>3.4574906300830115</v>
      </c>
      <c r="K47" s="246">
        <f t="shared" si="31"/>
        <v>57.99162224208402</v>
      </c>
      <c r="L47" s="246">
        <f t="shared" si="32"/>
        <v>1444.6367797884423</v>
      </c>
      <c r="N47" s="24"/>
      <c r="O47" s="24"/>
      <c r="P47" s="25"/>
      <c r="Q47" s="25"/>
      <c r="R47" s="25"/>
      <c r="S47" s="25"/>
      <c r="T47" s="25"/>
      <c r="U47" s="359" t="str">
        <f t="shared" ref="U47:V47" si="55">B70</f>
        <v/>
      </c>
      <c r="V47" s="359" t="str">
        <f t="shared" si="55"/>
        <v/>
      </c>
      <c r="W47" s="359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V47" s="334">
        <v>8</v>
      </c>
      <c r="AW47" s="334">
        <v>65</v>
      </c>
      <c r="AX47" s="321">
        <v>24.625486604332188</v>
      </c>
      <c r="AY47" s="321">
        <v>24.621228614682266</v>
      </c>
      <c r="AZ47" s="321">
        <v>4.2579896499219672E-3</v>
      </c>
      <c r="BB47" s="321">
        <v>8</v>
      </c>
      <c r="BC47" s="329">
        <v>65</v>
      </c>
      <c r="BD47" s="321">
        <v>26.454419928110124</v>
      </c>
      <c r="BE47" s="321">
        <v>26.754955200951112</v>
      </c>
      <c r="BF47" s="321">
        <v>-0.30053527284098891</v>
      </c>
      <c r="BH47" s="319">
        <v>8</v>
      </c>
      <c r="BI47" s="319">
        <v>65</v>
      </c>
      <c r="BJ47" s="321">
        <v>26.467892309830212</v>
      </c>
      <c r="BK47" s="321">
        <v>28.208235987854806</v>
      </c>
      <c r="BL47" s="321">
        <v>-1.740343678024594</v>
      </c>
    </row>
    <row r="48" spans="1:64">
      <c r="A48" s="306">
        <f t="shared" si="34"/>
        <v>24</v>
      </c>
      <c r="B48" s="158">
        <f>IF('Inputs &amp; Summary'!D28="","",'Inputs &amp; Summary'!D28)</f>
        <v>96</v>
      </c>
      <c r="C48" s="158">
        <f>IF('Inputs &amp; Summary'!E28="","",'Inputs &amp; Summary'!E28)</f>
        <v>22.08816473410636</v>
      </c>
      <c r="D48" s="29"/>
      <c r="E48" s="29"/>
      <c r="G48" s="246">
        <f t="shared" si="27"/>
        <v>2120.4638144742107</v>
      </c>
      <c r="H48" s="246">
        <f t="shared" si="28"/>
        <v>487.88702132101992</v>
      </c>
      <c r="I48" s="246">
        <f t="shared" si="29"/>
        <v>0.71130670578846278</v>
      </c>
      <c r="J48" s="246">
        <f t="shared" si="30"/>
        <v>0.50595722969963475</v>
      </c>
      <c r="K48" s="246">
        <f t="shared" si="31"/>
        <v>92.797118039046495</v>
      </c>
      <c r="L48" s="246">
        <f t="shared" si="32"/>
        <v>10.258452855801369</v>
      </c>
      <c r="N48" s="24"/>
      <c r="O48" s="24"/>
      <c r="P48" s="25"/>
      <c r="Q48" s="25"/>
      <c r="R48" s="25"/>
      <c r="S48" s="25"/>
      <c r="T48" s="25"/>
      <c r="U48" s="359" t="str">
        <f t="shared" ref="U48:V48" si="56">B71</f>
        <v/>
      </c>
      <c r="V48" s="359" t="str">
        <f t="shared" si="56"/>
        <v/>
      </c>
      <c r="W48" s="359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V48" s="334">
        <v>9</v>
      </c>
      <c r="AW48" s="334">
        <v>65</v>
      </c>
      <c r="AX48" s="321">
        <v>24.962835253082737</v>
      </c>
      <c r="AY48" s="321">
        <v>24.962242151420678</v>
      </c>
      <c r="AZ48" s="321">
        <v>5.9310166205861492E-4</v>
      </c>
      <c r="BB48" s="321">
        <v>9</v>
      </c>
      <c r="BC48" s="329">
        <v>65</v>
      </c>
      <c r="BD48" s="321">
        <v>24.941200825293574</v>
      </c>
      <c r="BE48" s="321">
        <v>24.919875706900729</v>
      </c>
      <c r="BF48" s="321">
        <v>2.13251183928449E-2</v>
      </c>
      <c r="BH48" s="319">
        <v>9</v>
      </c>
      <c r="BI48" s="319">
        <v>65</v>
      </c>
      <c r="BJ48" s="321">
        <v>26.6049819301317</v>
      </c>
      <c r="BK48" s="321">
        <v>27.885170969827517</v>
      </c>
      <c r="BL48" s="321">
        <v>-1.2801890396958164</v>
      </c>
    </row>
    <row r="49" spans="1:64">
      <c r="A49" s="306">
        <f t="shared" si="34"/>
        <v>25</v>
      </c>
      <c r="B49" s="158">
        <f>IF('Inputs &amp; Summary'!D29="","",'Inputs &amp; Summary'!D29)</f>
        <v>96</v>
      </c>
      <c r="C49" s="158">
        <f>IF('Inputs &amp; Summary'!E29="","",'Inputs &amp; Summary'!E29)</f>
        <v>23.69</v>
      </c>
      <c r="D49" s="29"/>
      <c r="E49" s="29"/>
      <c r="G49" s="246">
        <f t="shared" si="27"/>
        <v>2274.2400000000002</v>
      </c>
      <c r="H49" s="246">
        <f t="shared" si="28"/>
        <v>561.2161000000001</v>
      </c>
      <c r="I49" s="246">
        <f t="shared" si="29"/>
        <v>2.3131419716821036</v>
      </c>
      <c r="J49" s="246">
        <f t="shared" si="30"/>
        <v>5.3506257811573699</v>
      </c>
      <c r="K49" s="246">
        <f t="shared" si="31"/>
        <v>114.48452307714751</v>
      </c>
      <c r="L49" s="246">
        <f t="shared" si="32"/>
        <v>341.677593389599</v>
      </c>
      <c r="N49" s="24"/>
      <c r="O49" s="24"/>
      <c r="P49" s="25"/>
      <c r="Q49" s="25"/>
      <c r="R49" s="25"/>
      <c r="S49" s="25"/>
      <c r="T49" s="25"/>
      <c r="U49" s="359" t="str">
        <f t="shared" ref="U49:V49" si="57">B72</f>
        <v/>
      </c>
      <c r="V49" s="359" t="str">
        <f t="shared" si="57"/>
        <v/>
      </c>
      <c r="W49" s="359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V49" s="334">
        <v>10</v>
      </c>
      <c r="AW49" s="334">
        <v>65</v>
      </c>
      <c r="AX49" s="321">
        <v>25.439389989432527</v>
      </c>
      <c r="AY49" s="321">
        <v>25.445288180924745</v>
      </c>
      <c r="AZ49" s="321">
        <v>-5.8981914922178191E-3</v>
      </c>
      <c r="BB49" s="321">
        <v>10</v>
      </c>
      <c r="BC49" s="329">
        <v>65</v>
      </c>
      <c r="BD49" s="321">
        <v>24.973642445018097</v>
      </c>
      <c r="BE49" s="321">
        <v>24.965293718559188</v>
      </c>
      <c r="BF49" s="321">
        <v>8.3487264589088284E-3</v>
      </c>
      <c r="BH49" s="319">
        <v>10</v>
      </c>
      <c r="BI49" s="319">
        <v>65</v>
      </c>
      <c r="BJ49" s="321">
        <v>24.63006419956157</v>
      </c>
      <c r="BK49" s="321">
        <v>24.111019644484607</v>
      </c>
      <c r="BL49" s="321">
        <v>0.51904455507696312</v>
      </c>
    </row>
    <row r="50" spans="1:64">
      <c r="A50" s="306">
        <f t="shared" si="34"/>
        <v>26</v>
      </c>
      <c r="B50" s="158">
        <f>IF('Inputs &amp; Summary'!D30="","",'Inputs &amp; Summary'!D30)</f>
        <v>96</v>
      </c>
      <c r="C50" s="158">
        <f>IF('Inputs &amp; Summary'!E30="","",'Inputs &amp; Summary'!E30)</f>
        <v>19.601659336265495</v>
      </c>
      <c r="D50" s="29"/>
      <c r="E50" s="29"/>
      <c r="G50" s="246">
        <f t="shared" si="27"/>
        <v>1881.7592962814874</v>
      </c>
      <c r="H50" s="246">
        <f t="shared" si="28"/>
        <v>384.22504873500424</v>
      </c>
      <c r="I50" s="246">
        <f t="shared" si="29"/>
        <v>-1.7751986920524025</v>
      </c>
      <c r="J50" s="246">
        <f t="shared" si="30"/>
        <v>3.1513303962645609</v>
      </c>
      <c r="K50" s="246">
        <f t="shared" si="31"/>
        <v>59.132077169619095</v>
      </c>
      <c r="L50" s="246">
        <f t="shared" si="32"/>
        <v>1359.2437338269217</v>
      </c>
      <c r="N50" s="24"/>
      <c r="O50" s="24"/>
      <c r="P50" s="25"/>
      <c r="Q50" s="25"/>
      <c r="R50" s="25"/>
      <c r="S50" s="25"/>
      <c r="T50" s="25"/>
      <c r="U50" s="359">
        <f t="shared" ref="U50:V50" si="58">B73</f>
        <v>0</v>
      </c>
      <c r="V50" s="359">
        <f t="shared" si="58"/>
        <v>0</v>
      </c>
      <c r="W50" s="359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V50" s="334" t="s">
        <v>163</v>
      </c>
      <c r="AW50" s="334"/>
      <c r="AX50" s="321">
        <v>25.069645947139271</v>
      </c>
      <c r="AY50" s="321">
        <v>25.070846804359217</v>
      </c>
      <c r="AZ50" s="321">
        <v>-1.2008572199494693E-3</v>
      </c>
      <c r="BB50" s="321" t="s">
        <v>163</v>
      </c>
      <c r="BC50" s="321"/>
      <c r="BD50" s="321">
        <v>25.142934004001638</v>
      </c>
      <c r="BE50" s="321">
        <v>25.15441274824602</v>
      </c>
      <c r="BF50" s="321">
        <v>-1.1478744244378803E-2</v>
      </c>
      <c r="BH50" s="319" t="s">
        <v>163</v>
      </c>
      <c r="BI50" s="319"/>
      <c r="BJ50" s="321">
        <v>25.493134718853884</v>
      </c>
      <c r="BK50" s="321">
        <v>25.973008741726279</v>
      </c>
      <c r="BL50" s="321">
        <v>-0.47987402287239289</v>
      </c>
    </row>
    <row r="51" spans="1:64">
      <c r="A51" s="306">
        <f t="shared" si="34"/>
        <v>27</v>
      </c>
      <c r="B51" s="158">
        <f>IF('Inputs &amp; Summary'!D31="","",'Inputs &amp; Summary'!D31)</f>
        <v>96</v>
      </c>
      <c r="C51" s="158">
        <f>IF('Inputs &amp; Summary'!E31="","",'Inputs &amp; Summary'!E31)</f>
        <v>22.593481303739253</v>
      </c>
      <c r="D51" s="29"/>
      <c r="E51" s="29"/>
      <c r="G51" s="246">
        <f t="shared" si="27"/>
        <v>2168.9742051589683</v>
      </c>
      <c r="H51" s="246">
        <f t="shared" si="28"/>
        <v>510.46539742241515</v>
      </c>
      <c r="I51" s="246">
        <f t="shared" si="29"/>
        <v>1.2166232754213553</v>
      </c>
      <c r="J51" s="246">
        <f t="shared" si="30"/>
        <v>1.480172194296987</v>
      </c>
      <c r="K51" s="246">
        <f t="shared" si="31"/>
        <v>99.638648720404319</v>
      </c>
      <c r="L51" s="246">
        <f t="shared" si="32"/>
        <v>13.23976451049999</v>
      </c>
      <c r="N51" s="24"/>
      <c r="O51" s="24"/>
      <c r="P51" s="25"/>
      <c r="Q51" s="25"/>
      <c r="R51" s="25"/>
      <c r="S51" s="25"/>
      <c r="T51" s="25"/>
      <c r="U51" s="359">
        <f t="shared" ref="U51:V51" si="59">B74</f>
        <v>0</v>
      </c>
      <c r="V51" s="359">
        <f t="shared" si="59"/>
        <v>0</v>
      </c>
      <c r="W51" s="359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V51" s="334"/>
      <c r="AW51" s="334"/>
      <c r="AX51" s="321"/>
      <c r="AY51" s="321"/>
      <c r="AZ51" s="35">
        <f>STDEV(AZ40:AZ49)</f>
        <v>3.8865636790383486E-3</v>
      </c>
      <c r="BB51" s="321"/>
      <c r="BC51" s="321"/>
      <c r="BD51" s="321"/>
      <c r="BE51" s="321"/>
      <c r="BF51" s="35">
        <f>STDEV(BF40:BF49)</f>
        <v>0.2429674132400883</v>
      </c>
      <c r="BH51" s="319"/>
      <c r="BI51" s="319"/>
      <c r="BJ51" s="321"/>
      <c r="BK51" s="321"/>
      <c r="BL51" s="35">
        <f>STDEV(BL40:BL49)</f>
        <v>1.7393237675476365</v>
      </c>
    </row>
    <row r="52" spans="1:64">
      <c r="A52" s="306">
        <f t="shared" si="34"/>
        <v>28</v>
      </c>
      <c r="B52" s="158">
        <f>IF('Inputs &amp; Summary'!D32="","",'Inputs &amp; Summary'!D32)</f>
        <v>96</v>
      </c>
      <c r="C52" s="158">
        <f>IF('Inputs &amp; Summary'!E32="","",'Inputs &amp; Summary'!E32)</f>
        <v>23.91265240855487</v>
      </c>
      <c r="D52" s="29"/>
      <c r="E52" s="29"/>
      <c r="G52" s="246">
        <f t="shared" si="27"/>
        <v>2295.6146312212677</v>
      </c>
      <c r="H52" s="246">
        <f t="shared" si="28"/>
        <v>571.81494521236505</v>
      </c>
      <c r="I52" s="246">
        <f t="shared" si="29"/>
        <v>2.5357943802369718</v>
      </c>
      <c r="J52" s="246">
        <f t="shared" si="30"/>
        <v>6.4302531388414081</v>
      </c>
      <c r="K52" s="246">
        <f t="shared" si="31"/>
        <v>117.49903591117749</v>
      </c>
      <c r="L52" s="246">
        <f t="shared" si="32"/>
        <v>462.20854511009918</v>
      </c>
      <c r="N52" s="24"/>
      <c r="O52" s="24"/>
      <c r="P52" s="25"/>
      <c r="Q52" s="25"/>
      <c r="R52" s="25"/>
      <c r="S52" s="25"/>
      <c r="T52" s="25"/>
      <c r="U52" s="359">
        <f t="shared" ref="U52:V52" si="60">B75</f>
        <v>0</v>
      </c>
      <c r="V52" s="359">
        <f t="shared" si="60"/>
        <v>0</v>
      </c>
      <c r="W52" s="359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25"/>
      <c r="AK52" s="25"/>
      <c r="AL52" s="25"/>
      <c r="AM52" s="25"/>
      <c r="AN52" s="25"/>
      <c r="AV52" s="334"/>
      <c r="AW52" s="334" t="s">
        <v>162</v>
      </c>
      <c r="AX52" s="321" t="s">
        <v>160</v>
      </c>
      <c r="AY52" s="321" t="s">
        <v>156</v>
      </c>
      <c r="AZ52" s="321" t="s">
        <v>161</v>
      </c>
      <c r="BB52" s="321"/>
      <c r="BC52" s="321"/>
      <c r="BD52" s="321"/>
      <c r="BE52" s="321"/>
      <c r="BF52" s="321"/>
      <c r="BH52" s="319"/>
      <c r="BI52" s="319" t="s">
        <v>162</v>
      </c>
      <c r="BJ52" s="321" t="s">
        <v>160</v>
      </c>
      <c r="BK52" s="321" t="s">
        <v>156</v>
      </c>
      <c r="BL52" s="321" t="s">
        <v>161</v>
      </c>
    </row>
    <row r="53" spans="1:64">
      <c r="A53" s="306">
        <f t="shared" si="34"/>
        <v>29</v>
      </c>
      <c r="B53" s="158">
        <f>IF('Inputs &amp; Summary'!D33="","",'Inputs &amp; Summary'!D33)</f>
        <v>113</v>
      </c>
      <c r="C53" s="158">
        <f>IF('Inputs &amp; Summary'!E33="","",'Inputs &amp; Summary'!E33)</f>
        <v>22.131763527054108</v>
      </c>
      <c r="D53" s="29"/>
      <c r="E53" s="29"/>
      <c r="G53" s="246">
        <f t="shared" si="27"/>
        <v>2500.8892785571143</v>
      </c>
      <c r="H53" s="246">
        <f t="shared" si="28"/>
        <v>489.81495681744252</v>
      </c>
      <c r="I53" s="246">
        <f t="shared" si="29"/>
        <v>0.75490549873621049</v>
      </c>
      <c r="J53" s="246">
        <f t="shared" si="30"/>
        <v>0.56988231202216666</v>
      </c>
      <c r="K53" s="246">
        <f t="shared" si="31"/>
        <v>93.387406380152868</v>
      </c>
      <c r="L53" s="246">
        <f t="shared" si="32"/>
        <v>384.65382849726842</v>
      </c>
      <c r="N53" s="24"/>
      <c r="O53" s="24"/>
      <c r="P53" s="25"/>
      <c r="Q53" s="25"/>
      <c r="R53" s="25"/>
      <c r="S53" s="25"/>
      <c r="T53" s="25"/>
      <c r="U53" s="359" t="str">
        <f t="shared" ref="U53:V53" si="61">B76</f>
        <v>Sum</v>
      </c>
      <c r="V53" s="359" t="str">
        <f t="shared" si="61"/>
        <v>Sum</v>
      </c>
      <c r="W53" s="359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  <c r="AM53" s="25"/>
      <c r="AN53" s="25"/>
      <c r="AV53" s="334">
        <v>1</v>
      </c>
      <c r="AW53" s="334">
        <v>90</v>
      </c>
      <c r="AX53" s="321">
        <v>49.698058232069307</v>
      </c>
      <c r="AY53" s="321">
        <v>49.984265294400757</v>
      </c>
      <c r="AZ53" s="321">
        <v>-0.28620706233144944</v>
      </c>
      <c r="BB53" s="321">
        <v>1</v>
      </c>
      <c r="BC53" s="329">
        <v>90</v>
      </c>
      <c r="BD53" s="321">
        <v>42.923634897527748</v>
      </c>
      <c r="BE53" s="321">
        <v>49.985041635598549</v>
      </c>
      <c r="BF53" s="321">
        <v>-7.0614067380708008</v>
      </c>
      <c r="BH53" s="319">
        <v>1</v>
      </c>
      <c r="BI53" s="319">
        <v>90</v>
      </c>
      <c r="BJ53" s="321">
        <v>35.459756242831851</v>
      </c>
      <c r="BK53" s="321">
        <v>59.426645990570321</v>
      </c>
      <c r="BL53" s="321">
        <v>-23.96688974773847</v>
      </c>
    </row>
    <row r="54" spans="1:64">
      <c r="A54" s="306">
        <f t="shared" si="34"/>
        <v>30</v>
      </c>
      <c r="B54" s="158">
        <f>IF('Inputs &amp; Summary'!D34="","",'Inputs &amp; Summary'!D34)</f>
        <v>113</v>
      </c>
      <c r="C54" s="158">
        <f>IF('Inputs &amp; Summary'!E34="","",'Inputs &amp; Summary'!E34)</f>
        <v>20.47</v>
      </c>
      <c r="D54" s="29"/>
      <c r="E54" s="29"/>
      <c r="G54" s="246">
        <f t="shared" si="27"/>
        <v>2313.1099999999997</v>
      </c>
      <c r="H54" s="246">
        <f t="shared" si="28"/>
        <v>419.02089999999993</v>
      </c>
      <c r="I54" s="246">
        <f t="shared" si="29"/>
        <v>-0.90685802831789886</v>
      </c>
      <c r="J54" s="246">
        <f t="shared" si="30"/>
        <v>0.8223914835246271</v>
      </c>
      <c r="K54" s="246">
        <f t="shared" si="31"/>
        <v>70.888626726516009</v>
      </c>
      <c r="L54" s="246">
        <f t="shared" si="32"/>
        <v>1773.3677589787019</v>
      </c>
      <c r="N54" s="24"/>
      <c r="O54" s="24"/>
      <c r="P54" s="25"/>
      <c r="Q54" s="25"/>
      <c r="R54" s="25"/>
      <c r="S54" s="25"/>
      <c r="T54" s="25"/>
      <c r="U54" s="359">
        <f t="shared" ref="U54:V54" si="62">B77</f>
        <v>3493</v>
      </c>
      <c r="V54" s="359">
        <f t="shared" si="62"/>
        <v>897.82803718935168</v>
      </c>
      <c r="W54" s="359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V54" s="334">
        <v>2</v>
      </c>
      <c r="AW54" s="334">
        <v>90</v>
      </c>
      <c r="AX54" s="321">
        <v>49.226221333645398</v>
      </c>
      <c r="AY54" s="321">
        <v>49.510789768978306</v>
      </c>
      <c r="AZ54" s="321">
        <v>-0.28456843533290765</v>
      </c>
      <c r="BB54" s="321">
        <v>2</v>
      </c>
      <c r="BC54" s="329">
        <v>90</v>
      </c>
      <c r="BD54" s="321">
        <v>44.808464924571169</v>
      </c>
      <c r="BE54" s="321">
        <v>48.928582077746164</v>
      </c>
      <c r="BF54" s="321">
        <v>-4.1201171531749949</v>
      </c>
      <c r="BH54" s="319">
        <v>2</v>
      </c>
      <c r="BI54" s="319">
        <v>90</v>
      </c>
      <c r="BJ54" s="321">
        <v>36.222690561178858</v>
      </c>
      <c r="BK54" s="321">
        <v>54.1275309901364</v>
      </c>
      <c r="BL54" s="321">
        <v>-17.904840428957542</v>
      </c>
    </row>
    <row r="55" spans="1:64">
      <c r="A55" s="306">
        <f t="shared" si="34"/>
        <v>31</v>
      </c>
      <c r="B55" s="158">
        <f>IF('Inputs &amp; Summary'!D35="","",'Inputs &amp; Summary'!D35)</f>
        <v>113</v>
      </c>
      <c r="C55" s="158">
        <f>IF('Inputs &amp; Summary'!E35="","",'Inputs &amp; Summary'!E35)</f>
        <v>21.854403834631512</v>
      </c>
      <c r="D55" s="29"/>
      <c r="E55" s="29"/>
      <c r="G55" s="246">
        <f t="shared" si="27"/>
        <v>2469.5476333133611</v>
      </c>
      <c r="H55" s="246">
        <f t="shared" si="28"/>
        <v>477.61496696715653</v>
      </c>
      <c r="I55" s="246">
        <f t="shared" si="29"/>
        <v>0.47754580631361421</v>
      </c>
      <c r="J55" s="246">
        <f t="shared" si="30"/>
        <v>0.22804999712771992</v>
      </c>
      <c r="K55" s="246">
        <f t="shared" si="31"/>
        <v>89.632206255091205</v>
      </c>
      <c r="L55" s="246">
        <f t="shared" si="32"/>
        <v>546.05378450459864</v>
      </c>
      <c r="N55" s="24"/>
      <c r="O55" s="24"/>
      <c r="P55" s="25"/>
      <c r="Q55" s="25"/>
      <c r="R55" s="25"/>
      <c r="S55" s="25"/>
      <c r="T55" s="25"/>
      <c r="U55" s="359" t="str">
        <f t="shared" ref="U55:V55" si="63">B78</f>
        <v xml:space="preserve">Avg </v>
      </c>
      <c r="V55" s="359" t="str">
        <f t="shared" si="63"/>
        <v xml:space="preserve">Avg </v>
      </c>
      <c r="W55" s="359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25"/>
      <c r="AJ55" s="25"/>
      <c r="AK55" s="25"/>
      <c r="AL55" s="25"/>
      <c r="AM55" s="25"/>
      <c r="AN55" s="25"/>
      <c r="AV55" s="334">
        <v>3</v>
      </c>
      <c r="AW55" s="334">
        <v>90</v>
      </c>
      <c r="AX55" s="321">
        <v>49.547723287004544</v>
      </c>
      <c r="AY55" s="321">
        <v>49.918357204018214</v>
      </c>
      <c r="AZ55" s="321">
        <v>-0.3706339170136701</v>
      </c>
      <c r="BB55" s="321">
        <v>3</v>
      </c>
      <c r="BC55" s="329">
        <v>90</v>
      </c>
      <c r="BD55" s="321">
        <v>44.356225932860141</v>
      </c>
      <c r="BE55" s="321">
        <v>50.490326487103026</v>
      </c>
      <c r="BF55" s="321">
        <v>-6.1341005542428846</v>
      </c>
      <c r="BH55" s="319">
        <v>3</v>
      </c>
      <c r="BI55" s="319">
        <v>90</v>
      </c>
      <c r="BJ55" s="321">
        <v>32.969711236490632</v>
      </c>
      <c r="BK55" s="321">
        <v>74.566745516749492</v>
      </c>
      <c r="BL55" s="321">
        <v>-41.59703428025886</v>
      </c>
    </row>
    <row r="56" spans="1:64">
      <c r="A56" s="306">
        <f t="shared" si="34"/>
        <v>32</v>
      </c>
      <c r="B56" s="158">
        <f>IF('Inputs &amp; Summary'!D36="","",'Inputs &amp; Summary'!D36)</f>
        <v>113</v>
      </c>
      <c r="C56" s="158">
        <f>IF('Inputs &amp; Summary'!E36="","",'Inputs &amp; Summary'!E36)</f>
        <v>23.330337527461552</v>
      </c>
      <c r="D56" s="29"/>
      <c r="E56" s="29"/>
      <c r="G56" s="246">
        <f t="shared" si="27"/>
        <v>2636.3281406031556</v>
      </c>
      <c r="H56" s="246">
        <f t="shared" si="28"/>
        <v>544.30464914528079</v>
      </c>
      <c r="I56" s="246">
        <f t="shared" si="29"/>
        <v>1.9534794991436542</v>
      </c>
      <c r="J56" s="246">
        <f t="shared" si="30"/>
        <v>3.8160821535745417</v>
      </c>
      <c r="K56" s="246">
        <f t="shared" si="31"/>
        <v>109.61501752621643</v>
      </c>
      <c r="L56" s="246">
        <f t="shared" si="32"/>
        <v>11.458106347821911</v>
      </c>
      <c r="N56" s="24"/>
      <c r="O56" s="24"/>
      <c r="P56" s="25"/>
      <c r="Q56" s="25"/>
      <c r="R56" s="25"/>
      <c r="S56" s="25"/>
      <c r="T56" s="25"/>
      <c r="U56" s="359">
        <f t="shared" ref="U56:V56" si="64">B79</f>
        <v>83.166666666666671</v>
      </c>
      <c r="V56" s="359">
        <f t="shared" si="64"/>
        <v>21.376858028317898</v>
      </c>
      <c r="W56" s="359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V56" s="334">
        <v>4</v>
      </c>
      <c r="AW56" s="334">
        <v>90</v>
      </c>
      <c r="AX56" s="321">
        <v>50.388157095414918</v>
      </c>
      <c r="AY56" s="321">
        <v>50.632785262065298</v>
      </c>
      <c r="AZ56" s="321">
        <v>-0.24462816665037934</v>
      </c>
      <c r="BB56" s="321">
        <v>4</v>
      </c>
      <c r="BC56" s="329">
        <v>90</v>
      </c>
      <c r="BD56" s="321">
        <v>42.375221210065163</v>
      </c>
      <c r="BE56" s="321">
        <v>47.532967880367273</v>
      </c>
      <c r="BF56" s="321">
        <v>-5.1577466703021102</v>
      </c>
      <c r="BH56" s="319">
        <v>4</v>
      </c>
      <c r="BI56" s="319">
        <v>90</v>
      </c>
      <c r="BJ56" s="321">
        <v>39.10425946823986</v>
      </c>
      <c r="BK56" s="321">
        <v>53.509608550111146</v>
      </c>
      <c r="BL56" s="321">
        <v>-14.405349081871286</v>
      </c>
    </row>
    <row r="57" spans="1:64">
      <c r="A57" s="306">
        <f t="shared" si="34"/>
        <v>33</v>
      </c>
      <c r="B57" s="158">
        <f>IF('Inputs &amp; Summary'!D37="","",'Inputs &amp; Summary'!D37)</f>
        <v>113</v>
      </c>
      <c r="C57" s="158">
        <f>IF('Inputs &amp; Summary'!E37="","",'Inputs &amp; Summary'!E37)</f>
        <v>21.314577492991589</v>
      </c>
      <c r="D57" s="29"/>
      <c r="E57" s="29"/>
      <c r="G57" s="246">
        <f t="shared" si="27"/>
        <v>2408.5472567080496</v>
      </c>
      <c r="H57" s="246">
        <f t="shared" si="28"/>
        <v>454.31121370474358</v>
      </c>
      <c r="I57" s="246">
        <f t="shared" si="29"/>
        <v>-6.228053532630895E-2</v>
      </c>
      <c r="J57" s="246">
        <f t="shared" si="30"/>
        <v>3.878865080531617E-3</v>
      </c>
      <c r="K57" s="246">
        <f t="shared" si="31"/>
        <v>82.32344438009909</v>
      </c>
      <c r="L57" s="246">
        <f t="shared" si="32"/>
        <v>941.05106470087412</v>
      </c>
      <c r="N57" s="24"/>
      <c r="O57" s="24"/>
      <c r="P57" s="25"/>
      <c r="Q57" s="25"/>
      <c r="R57" s="25"/>
      <c r="S57" s="25"/>
      <c r="T57" s="25"/>
      <c r="U57" s="359"/>
      <c r="V57" s="359"/>
      <c r="W57" s="359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V57" s="334">
        <v>5</v>
      </c>
      <c r="AW57" s="334">
        <v>90</v>
      </c>
      <c r="AX57" s="321">
        <v>49.169543138183791</v>
      </c>
      <c r="AY57" s="321">
        <v>49.525260264145537</v>
      </c>
      <c r="AZ57" s="321">
        <v>-0.35571712596174621</v>
      </c>
      <c r="BB57" s="321">
        <v>5</v>
      </c>
      <c r="BC57" s="329">
        <v>90</v>
      </c>
      <c r="BD57" s="321">
        <v>41.210376897152663</v>
      </c>
      <c r="BE57" s="321">
        <v>46.624318681340448</v>
      </c>
      <c r="BF57" s="321">
        <v>-5.4139417841877844</v>
      </c>
      <c r="BH57" s="319">
        <v>5</v>
      </c>
      <c r="BI57" s="319">
        <v>90</v>
      </c>
      <c r="BJ57" s="321">
        <v>37.47191162146234</v>
      </c>
      <c r="BK57" s="321">
        <v>49.441452647590829</v>
      </c>
      <c r="BL57" s="321">
        <v>-11.969541026128489</v>
      </c>
    </row>
    <row r="58" spans="1:64">
      <c r="A58" s="306">
        <f t="shared" si="34"/>
        <v>34</v>
      </c>
      <c r="B58" s="158">
        <f>IF('Inputs &amp; Summary'!D38="","",'Inputs &amp; Summary'!D38)</f>
        <v>113</v>
      </c>
      <c r="C58" s="158">
        <f>IF('Inputs &amp; Summary'!E38="","",'Inputs &amp; Summary'!E38)</f>
        <v>22.331</v>
      </c>
      <c r="D58" s="29"/>
      <c r="E58" s="29"/>
      <c r="G58" s="246">
        <f t="shared" si="27"/>
        <v>2523.4029999999998</v>
      </c>
      <c r="H58" s="246">
        <f t="shared" si="28"/>
        <v>498.67356100000001</v>
      </c>
      <c r="I58" s="246">
        <f t="shared" si="29"/>
        <v>0.9541419716821018</v>
      </c>
      <c r="J58" s="246">
        <f t="shared" si="30"/>
        <v>0.91038690212540874</v>
      </c>
      <c r="K58" s="246">
        <f t="shared" si="31"/>
        <v>96.084888561461753</v>
      </c>
      <c r="L58" s="246">
        <f t="shared" si="32"/>
        <v>286.12099497816746</v>
      </c>
      <c r="N58" s="24"/>
      <c r="O58" s="24"/>
      <c r="P58" s="25"/>
      <c r="Q58" s="25"/>
      <c r="R58" s="25"/>
      <c r="S58" s="25"/>
      <c r="T58" s="25"/>
      <c r="U58" s="359"/>
      <c r="V58" s="359"/>
      <c r="W58" s="359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V58" s="334">
        <v>6</v>
      </c>
      <c r="AW58" s="334">
        <v>90</v>
      </c>
      <c r="AX58" s="321">
        <v>49.633867408423704</v>
      </c>
      <c r="AY58" s="321">
        <v>50.054476627871793</v>
      </c>
      <c r="AZ58" s="321">
        <v>-0.42060921944808882</v>
      </c>
      <c r="BB58" s="321">
        <v>6</v>
      </c>
      <c r="BC58" s="329">
        <v>90</v>
      </c>
      <c r="BD58" s="321">
        <v>43.735750780982926</v>
      </c>
      <c r="BE58" s="321">
        <v>55.540280633960279</v>
      </c>
      <c r="BF58" s="321">
        <v>-11.804529852977353</v>
      </c>
      <c r="BH58" s="319">
        <v>6</v>
      </c>
      <c r="BI58" s="319">
        <v>90</v>
      </c>
      <c r="BJ58" s="321">
        <v>35.110970030257526</v>
      </c>
      <c r="BK58" s="321">
        <v>54.277683965985169</v>
      </c>
      <c r="BL58" s="321">
        <v>-19.166713935727643</v>
      </c>
    </row>
    <row r="59" spans="1:64">
      <c r="A59" s="306">
        <f t="shared" si="34"/>
        <v>35</v>
      </c>
      <c r="B59" s="158">
        <f>IF('Inputs &amp; Summary'!D39="","",'Inputs &amp; Summary'!D39)</f>
        <v>113</v>
      </c>
      <c r="C59" s="158">
        <f>IF('Inputs &amp; Summary'!E39="","",'Inputs &amp; Summary'!E39)</f>
        <v>20.89</v>
      </c>
      <c r="D59" s="29"/>
      <c r="E59" s="29"/>
      <c r="G59" s="246">
        <f t="shared" si="27"/>
        <v>2360.5700000000002</v>
      </c>
      <c r="H59" s="246">
        <f t="shared" si="28"/>
        <v>436.39210000000003</v>
      </c>
      <c r="I59" s="246">
        <f t="shared" si="29"/>
        <v>-0.48685802831789715</v>
      </c>
      <c r="J59" s="246">
        <f t="shared" si="30"/>
        <v>0.23703073973759034</v>
      </c>
      <c r="K59" s="246">
        <f t="shared" si="31"/>
        <v>76.57504798964186</v>
      </c>
      <c r="L59" s="246">
        <f t="shared" si="32"/>
        <v>1326.7771289568934</v>
      </c>
      <c r="N59" s="24"/>
      <c r="O59" s="24"/>
      <c r="P59" s="25"/>
      <c r="Q59" s="25"/>
      <c r="R59" s="25"/>
      <c r="S59" s="25"/>
      <c r="T59" s="25"/>
      <c r="U59" s="359"/>
      <c r="V59" s="359"/>
      <c r="W59" s="359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V59" s="334">
        <v>7</v>
      </c>
      <c r="AW59" s="334">
        <v>90</v>
      </c>
      <c r="AX59" s="321">
        <v>49.584242107034996</v>
      </c>
      <c r="AY59" s="321">
        <v>50.004531043462691</v>
      </c>
      <c r="AZ59" s="321">
        <v>-0.4202889364276956</v>
      </c>
      <c r="BB59" s="321">
        <v>7</v>
      </c>
      <c r="BC59" s="329">
        <v>90</v>
      </c>
      <c r="BD59" s="321">
        <v>46.57916607225016</v>
      </c>
      <c r="BE59" s="321">
        <v>51.924695863637922</v>
      </c>
      <c r="BF59" s="321">
        <v>-5.3455297913877615</v>
      </c>
      <c r="BH59" s="319">
        <v>7</v>
      </c>
      <c r="BI59" s="319">
        <v>90</v>
      </c>
      <c r="BJ59" s="321">
        <v>35.762341036139034</v>
      </c>
      <c r="BK59" s="321">
        <v>53.75962986540997</v>
      </c>
      <c r="BL59" s="321">
        <v>-17.997288829270936</v>
      </c>
    </row>
    <row r="60" spans="1:64">
      <c r="A60" s="306">
        <f t="shared" si="34"/>
        <v>36</v>
      </c>
      <c r="B60" s="158">
        <f>IF('Inputs &amp; Summary'!D40="","",'Inputs &amp; Summary'!D40)</f>
        <v>31</v>
      </c>
      <c r="C60" s="158">
        <f>IF('Inputs &amp; Summary'!E40="","",'Inputs &amp; Summary'!E40)</f>
        <v>17.716240511386335</v>
      </c>
      <c r="D60" s="29"/>
      <c r="E60" s="29"/>
      <c r="G60" s="246">
        <f t="shared" si="27"/>
        <v>549.20345585297639</v>
      </c>
      <c r="H60" s="246">
        <f t="shared" si="28"/>
        <v>313.86517785728637</v>
      </c>
      <c r="I60" s="246">
        <f t="shared" si="29"/>
        <v>-3.6606175169315627</v>
      </c>
      <c r="J60" s="246">
        <f t="shared" si="30"/>
        <v>13.400120605266199</v>
      </c>
      <c r="K60" s="246">
        <f t="shared" si="31"/>
        <v>33.605206465593852</v>
      </c>
      <c r="L60" s="246">
        <f t="shared" si="32"/>
        <v>6.7871007283720122</v>
      </c>
      <c r="N60" s="24"/>
      <c r="O60" s="24"/>
      <c r="P60" s="25"/>
      <c r="Q60" s="25"/>
      <c r="R60" s="25"/>
      <c r="S60" s="25"/>
      <c r="T60" s="25"/>
      <c r="U60" s="359"/>
      <c r="V60" s="359"/>
      <c r="W60" s="359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V60" s="334">
        <v>8</v>
      </c>
      <c r="AW60" s="334">
        <v>90</v>
      </c>
      <c r="AX60" s="321">
        <v>49.474613172313099</v>
      </c>
      <c r="AY60" s="321">
        <v>49.803461221665955</v>
      </c>
      <c r="AZ60" s="321">
        <v>-0.32884804935285672</v>
      </c>
      <c r="BB60" s="321">
        <v>8</v>
      </c>
      <c r="BC60" s="329">
        <v>90</v>
      </c>
      <c r="BD60" s="321">
        <v>44.20117401411693</v>
      </c>
      <c r="BE60" s="321">
        <v>51.66981598445949</v>
      </c>
      <c r="BF60" s="321">
        <v>-7.4686419703425599</v>
      </c>
      <c r="BH60" s="319">
        <v>8</v>
      </c>
      <c r="BI60" s="319">
        <v>90</v>
      </c>
      <c r="BJ60" s="321">
        <v>36.556125771881618</v>
      </c>
      <c r="BK60" s="321">
        <v>51.153947781880412</v>
      </c>
      <c r="BL60" s="321">
        <v>-14.597822009998794</v>
      </c>
    </row>
    <row r="61" spans="1:64">
      <c r="A61" s="306">
        <f t="shared" si="34"/>
        <v>37</v>
      </c>
      <c r="B61" s="158">
        <f>IF('Inputs &amp; Summary'!D41="","",'Inputs &amp; Summary'!D41)</f>
        <v>31</v>
      </c>
      <c r="C61" s="158">
        <f>IF('Inputs &amp; Summary'!E41="","",'Inputs &amp; Summary'!E41)</f>
        <v>19.903846153846153</v>
      </c>
      <c r="D61" s="29"/>
      <c r="E61" s="29"/>
      <c r="G61" s="246">
        <f t="shared" si="27"/>
        <v>617.01923076923072</v>
      </c>
      <c r="H61" s="246">
        <f t="shared" si="28"/>
        <v>396.16309171597629</v>
      </c>
      <c r="I61" s="246">
        <f t="shared" si="29"/>
        <v>-1.4730118744717444</v>
      </c>
      <c r="J61" s="246">
        <f t="shared" si="30"/>
        <v>2.1697639823347621</v>
      </c>
      <c r="K61" s="246">
        <f t="shared" si="31"/>
        <v>63.223414181350051</v>
      </c>
      <c r="L61" s="246">
        <f t="shared" si="32"/>
        <v>1038.3484215028316</v>
      </c>
      <c r="N61" s="24"/>
      <c r="O61" s="24"/>
      <c r="P61" s="25"/>
      <c r="Q61" s="25"/>
      <c r="R61" s="25"/>
      <c r="S61" s="25"/>
      <c r="T61" s="25"/>
      <c r="U61" s="359"/>
      <c r="V61" s="359"/>
      <c r="W61" s="359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V61" s="334">
        <v>9</v>
      </c>
      <c r="AW61" s="334">
        <v>90</v>
      </c>
      <c r="AX61" s="321">
        <v>49.214317266886894</v>
      </c>
      <c r="AY61" s="321">
        <v>49.535601979078869</v>
      </c>
      <c r="AZ61" s="321">
        <v>-0.32128471219197507</v>
      </c>
      <c r="BB61" s="321">
        <v>9</v>
      </c>
      <c r="BC61" s="329">
        <v>90</v>
      </c>
      <c r="BD61" s="321">
        <v>43.285064212233067</v>
      </c>
      <c r="BE61" s="321">
        <v>52.738860161664107</v>
      </c>
      <c r="BF61" s="321">
        <v>-9.45379594943104</v>
      </c>
      <c r="BH61" s="319">
        <v>9</v>
      </c>
      <c r="BI61" s="319">
        <v>90</v>
      </c>
      <c r="BJ61" s="321">
        <v>34.312775933275027</v>
      </c>
      <c r="BK61" s="321">
        <v>57.791371407127471</v>
      </c>
      <c r="BL61" s="321">
        <v>-23.478595473852444</v>
      </c>
    </row>
    <row r="62" spans="1:64">
      <c r="A62" s="306">
        <f t="shared" si="34"/>
        <v>38</v>
      </c>
      <c r="B62" s="158">
        <f>IF('Inputs &amp; Summary'!D42="","",'Inputs &amp; Summary'!D42)</f>
        <v>31</v>
      </c>
      <c r="C62" s="158">
        <f>IF('Inputs &amp; Summary'!E42="","",'Inputs &amp; Summary'!E42)</f>
        <v>20.07</v>
      </c>
      <c r="D62" s="29"/>
      <c r="E62" s="29"/>
      <c r="G62" s="246">
        <f t="shared" si="27"/>
        <v>622.16999999999996</v>
      </c>
      <c r="H62" s="246">
        <f t="shared" si="28"/>
        <v>402.80490000000003</v>
      </c>
      <c r="I62" s="246">
        <f t="shared" si="29"/>
        <v>-1.3068580283178974</v>
      </c>
      <c r="J62" s="246">
        <f t="shared" si="30"/>
        <v>1.7078779061789424</v>
      </c>
      <c r="K62" s="246">
        <f t="shared" si="31"/>
        <v>65.472987428300939</v>
      </c>
      <c r="L62" s="246">
        <f t="shared" si="32"/>
        <v>1188.3868622317946</v>
      </c>
      <c r="N62" s="24"/>
      <c r="O62" s="24"/>
      <c r="P62" s="25"/>
      <c r="Q62" s="25"/>
      <c r="R62" s="25"/>
      <c r="S62" s="25"/>
      <c r="T62" s="25"/>
      <c r="U62" s="359"/>
      <c r="V62" s="359"/>
      <c r="W62" s="359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V62" s="334">
        <v>10</v>
      </c>
      <c r="AW62" s="334">
        <v>90</v>
      </c>
      <c r="AX62" s="321">
        <v>49.084656730754752</v>
      </c>
      <c r="AY62" s="321">
        <v>49.446797883923303</v>
      </c>
      <c r="AZ62" s="321">
        <v>-0.362141153168551</v>
      </c>
      <c r="BB62" s="321">
        <v>10</v>
      </c>
      <c r="BC62" s="329">
        <v>90</v>
      </c>
      <c r="BD62" s="321">
        <v>44.605358646999335</v>
      </c>
      <c r="BE62" s="321">
        <v>59.525452197373696</v>
      </c>
      <c r="BF62" s="321">
        <v>-14.920093550374361</v>
      </c>
      <c r="BH62" s="319">
        <v>10</v>
      </c>
      <c r="BI62" s="319">
        <v>90</v>
      </c>
      <c r="BJ62" s="321">
        <v>35.387605543093301</v>
      </c>
      <c r="BK62" s="321">
        <v>48.783719662866226</v>
      </c>
      <c r="BL62" s="321">
        <v>-13.396114119772925</v>
      </c>
    </row>
    <row r="63" spans="1:64">
      <c r="A63" s="306">
        <f t="shared" si="34"/>
        <v>39</v>
      </c>
      <c r="B63" s="158">
        <f>IF('Inputs &amp; Summary'!D43="","",'Inputs &amp; Summary'!D43)</f>
        <v>31</v>
      </c>
      <c r="C63" s="158">
        <f>IF('Inputs &amp; Summary'!E43="","",'Inputs &amp; Summary'!E43)</f>
        <v>18.694955964771818</v>
      </c>
      <c r="D63" s="29"/>
      <c r="E63" s="29"/>
      <c r="G63" s="246">
        <f t="shared" si="27"/>
        <v>579.54363490792639</v>
      </c>
      <c r="H63" s="246">
        <f t="shared" si="28"/>
        <v>349.5013785247574</v>
      </c>
      <c r="I63" s="246">
        <f t="shared" si="29"/>
        <v>-2.6819020635460795</v>
      </c>
      <c r="J63" s="246">
        <f t="shared" si="30"/>
        <v>7.1925986784527192</v>
      </c>
      <c r="K63" s="246">
        <f t="shared" si="31"/>
        <v>46.856131143405918</v>
      </c>
      <c r="L63" s="246">
        <f t="shared" si="32"/>
        <v>251.41689483688705</v>
      </c>
      <c r="N63" s="24"/>
      <c r="O63" s="24"/>
      <c r="P63" s="25"/>
      <c r="Q63" s="25"/>
      <c r="R63" s="25"/>
      <c r="S63" s="25"/>
      <c r="T63" s="25"/>
      <c r="U63" s="359"/>
      <c r="V63" s="359"/>
      <c r="W63" s="359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V63" s="319" t="s">
        <v>163</v>
      </c>
      <c r="AW63" s="319"/>
      <c r="AX63" s="321">
        <v>49.502139977173144</v>
      </c>
      <c r="AY63" s="321">
        <v>49.841632654961067</v>
      </c>
      <c r="AZ63" s="321">
        <v>-0.33949267778793202</v>
      </c>
      <c r="BB63" s="321" t="s">
        <v>163</v>
      </c>
      <c r="BC63" s="321"/>
      <c r="BD63" s="321">
        <v>43.808043758875918</v>
      </c>
      <c r="BE63" s="321">
        <v>51.496034160325095</v>
      </c>
      <c r="BF63" s="321">
        <v>-7.6879904014491647</v>
      </c>
      <c r="BH63" s="319" t="s">
        <v>163</v>
      </c>
      <c r="BI63" s="319"/>
      <c r="BJ63" s="321">
        <v>35.835814744485006</v>
      </c>
      <c r="BK63" s="321">
        <v>55.683833637842739</v>
      </c>
      <c r="BL63" s="321">
        <v>-19.84801889335774</v>
      </c>
    </row>
    <row r="64" spans="1:64">
      <c r="A64" s="306">
        <f t="shared" si="34"/>
        <v>40</v>
      </c>
      <c r="B64" s="158">
        <f>IF('Inputs &amp; Summary'!D44="","",'Inputs &amp; Summary'!D44)</f>
        <v>31</v>
      </c>
      <c r="C64" s="158">
        <f>IF('Inputs &amp; Summary'!E44="","",'Inputs &amp; Summary'!E44)</f>
        <v>21.528334000800957</v>
      </c>
      <c r="D64" s="29"/>
      <c r="E64" s="29"/>
      <c r="G64" s="246">
        <f t="shared" si="27"/>
        <v>667.3783540248296</v>
      </c>
      <c r="H64" s="246">
        <f t="shared" si="28"/>
        <v>463.46916485004255</v>
      </c>
      <c r="I64" s="246">
        <f t="shared" si="29"/>
        <v>0.151475972483059</v>
      </c>
      <c r="J64" s="246">
        <f t="shared" si="30"/>
        <v>2.2944970239688445E-2</v>
      </c>
      <c r="K64" s="246">
        <f t="shared" si="31"/>
        <v>85.217514739953174</v>
      </c>
      <c r="L64" s="246">
        <f t="shared" si="32"/>
        <v>2939.5389045770398</v>
      </c>
      <c r="N64" s="24"/>
      <c r="O64" s="24"/>
      <c r="P64" s="25"/>
      <c r="Q64" s="25"/>
      <c r="R64" s="25"/>
      <c r="S64" s="25"/>
      <c r="T64" s="25"/>
      <c r="U64" s="359"/>
      <c r="V64" s="359"/>
      <c r="W64" s="359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Z64" s="35">
        <f>STDEV(AZ53:AZ62)</f>
        <v>5.7883056914666824E-2</v>
      </c>
      <c r="BB64" s="321"/>
      <c r="BC64" s="321"/>
      <c r="BD64" s="321"/>
      <c r="BE64" s="321"/>
      <c r="BF64" s="35">
        <f>STDEV(BF53:BF62)</f>
        <v>3.4158592282140345</v>
      </c>
      <c r="BL64" s="35">
        <f>STDEV(BL53:BL62)</f>
        <v>8.6391607436023996</v>
      </c>
    </row>
    <row r="65" spans="1:47">
      <c r="A65" s="306">
        <f t="shared" si="34"/>
        <v>41</v>
      </c>
      <c r="B65" s="158">
        <f>IF('Inputs &amp; Summary'!D45="","",'Inputs &amp; Summary'!D45)</f>
        <v>31</v>
      </c>
      <c r="C65" s="158">
        <f>IF('Inputs &amp; Summary'!E45="","",'Inputs &amp; Summary'!E45)</f>
        <v>18.798240351929614</v>
      </c>
      <c r="D65" s="29"/>
      <c r="E65" s="29"/>
      <c r="G65" s="246">
        <f t="shared" si="27"/>
        <v>582.74545090981803</v>
      </c>
      <c r="H65" s="246">
        <f t="shared" si="28"/>
        <v>353.37384032891481</v>
      </c>
      <c r="I65" s="246">
        <f t="shared" si="29"/>
        <v>-2.5786176763882835</v>
      </c>
      <c r="J65" s="246">
        <f t="shared" si="30"/>
        <v>6.6492691209821109</v>
      </c>
      <c r="K65" s="246">
        <f t="shared" si="31"/>
        <v>48.254508608365484</v>
      </c>
      <c r="L65" s="246">
        <f t="shared" si="32"/>
        <v>297.71806731615857</v>
      </c>
      <c r="N65" s="24"/>
      <c r="O65" s="24"/>
      <c r="P65" s="25"/>
      <c r="Q65" s="25"/>
      <c r="R65" s="25"/>
      <c r="S65" s="25"/>
      <c r="T65" s="25"/>
      <c r="U65" s="359"/>
      <c r="V65" s="359"/>
      <c r="W65" s="359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</row>
    <row r="66" spans="1:47">
      <c r="A66" s="306">
        <f t="shared" si="34"/>
        <v>42</v>
      </c>
      <c r="B66" s="158">
        <f>IF('Inputs &amp; Summary'!D46="","",'Inputs &amp; Summary'!D46)</f>
        <v>31</v>
      </c>
      <c r="C66" s="158">
        <f>IF('Inputs &amp; Summary'!E46="","",'Inputs &amp; Summary'!E46)</f>
        <v>19.835868694955966</v>
      </c>
      <c r="D66" s="29"/>
      <c r="E66" s="29"/>
      <c r="G66" s="246">
        <f t="shared" si="27"/>
        <v>614.91192954363498</v>
      </c>
      <c r="H66" s="246">
        <f t="shared" si="28"/>
        <v>393.46168688353413</v>
      </c>
      <c r="I66" s="246">
        <f t="shared" si="29"/>
        <v>-1.5409893333619316</v>
      </c>
      <c r="J66" s="246">
        <f t="shared" si="30"/>
        <v>2.3746481255352503</v>
      </c>
      <c r="K66" s="246">
        <f t="shared" si="31"/>
        <v>62.303060686953756</v>
      </c>
      <c r="L66" s="246">
        <f t="shared" si="32"/>
        <v>979.88160837110979</v>
      </c>
      <c r="N66" s="24"/>
      <c r="O66" s="24"/>
      <c r="P66" s="25"/>
      <c r="Q66" s="25"/>
      <c r="R66" s="25"/>
      <c r="S66" s="25"/>
      <c r="T66" s="25"/>
      <c r="U66" s="359"/>
      <c r="V66" s="359"/>
      <c r="W66" s="359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</row>
    <row r="67" spans="1:47">
      <c r="A67" s="306">
        <f t="shared" si="34"/>
        <v>43</v>
      </c>
      <c r="B67" s="158" t="str">
        <f>IF('Inputs &amp; Summary'!D47="","",'Inputs &amp; Summary'!D47)</f>
        <v/>
      </c>
      <c r="C67" s="158" t="str">
        <f>IF('Inputs &amp; Summary'!E47="","",'Inputs &amp; Summary'!E47)</f>
        <v/>
      </c>
      <c r="D67" s="29"/>
      <c r="E67" s="29"/>
      <c r="G67" s="246" t="str">
        <f t="shared" si="27"/>
        <v/>
      </c>
      <c r="H67" s="246" t="str">
        <f t="shared" si="28"/>
        <v/>
      </c>
      <c r="I67" s="246" t="str">
        <f t="shared" si="29"/>
        <v/>
      </c>
      <c r="J67" s="246" t="str">
        <f t="shared" si="30"/>
        <v/>
      </c>
      <c r="K67" s="246" t="str">
        <f t="shared" si="31"/>
        <v/>
      </c>
      <c r="L67" s="246" t="str">
        <f t="shared" si="32"/>
        <v/>
      </c>
      <c r="N67" s="24"/>
      <c r="O67" s="24"/>
      <c r="P67" s="25"/>
      <c r="Q67" s="25"/>
      <c r="R67" s="25"/>
      <c r="S67" s="25"/>
      <c r="T67" s="25"/>
      <c r="U67" s="359"/>
      <c r="V67" s="359"/>
      <c r="W67" s="359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</row>
    <row r="68" spans="1:47">
      <c r="A68" s="306">
        <f t="shared" si="34"/>
        <v>44</v>
      </c>
      <c r="B68" s="158" t="str">
        <f>IF('Inputs &amp; Summary'!D48="","",'Inputs &amp; Summary'!D48)</f>
        <v/>
      </c>
      <c r="C68" s="158" t="str">
        <f>IF('Inputs &amp; Summary'!E48="","",'Inputs &amp; Summary'!E48)</f>
        <v/>
      </c>
      <c r="D68" s="29"/>
      <c r="E68" s="29"/>
      <c r="G68" s="246" t="str">
        <f t="shared" si="27"/>
        <v/>
      </c>
      <c r="H68" s="246" t="str">
        <f t="shared" si="28"/>
        <v/>
      </c>
      <c r="I68" s="246" t="str">
        <f t="shared" si="29"/>
        <v/>
      </c>
      <c r="J68" s="246" t="str">
        <f t="shared" si="30"/>
        <v/>
      </c>
      <c r="K68" s="246" t="str">
        <f t="shared" si="31"/>
        <v/>
      </c>
      <c r="L68" s="246" t="str">
        <f t="shared" si="32"/>
        <v/>
      </c>
      <c r="N68" s="24"/>
      <c r="O68" s="24"/>
      <c r="P68" s="25"/>
      <c r="Q68" s="25"/>
      <c r="R68" s="25"/>
      <c r="S68" s="25"/>
      <c r="T68" s="25"/>
      <c r="U68" s="359"/>
      <c r="V68" s="359"/>
      <c r="W68" s="359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</row>
    <row r="69" spans="1:47">
      <c r="A69" s="306">
        <f t="shared" si="34"/>
        <v>45</v>
      </c>
      <c r="B69" s="158" t="str">
        <f>IF('Inputs &amp; Summary'!D49="","",'Inputs &amp; Summary'!D49)</f>
        <v/>
      </c>
      <c r="C69" s="158" t="str">
        <f>IF('Inputs &amp; Summary'!E49="","",'Inputs &amp; Summary'!E49)</f>
        <v/>
      </c>
      <c r="D69" s="29"/>
      <c r="E69" s="29"/>
      <c r="G69" s="246" t="str">
        <f t="shared" si="27"/>
        <v/>
      </c>
      <c r="H69" s="246" t="str">
        <f t="shared" si="28"/>
        <v/>
      </c>
      <c r="I69" s="246" t="str">
        <f t="shared" si="29"/>
        <v/>
      </c>
      <c r="J69" s="246" t="str">
        <f t="shared" si="30"/>
        <v/>
      </c>
      <c r="K69" s="246" t="str">
        <f t="shared" si="31"/>
        <v/>
      </c>
      <c r="L69" s="246" t="str">
        <f t="shared" si="32"/>
        <v/>
      </c>
      <c r="N69" s="24"/>
      <c r="O69" s="24"/>
      <c r="P69" s="25"/>
      <c r="Q69" s="25"/>
      <c r="R69" s="25"/>
      <c r="S69" s="25"/>
      <c r="T69" s="25"/>
      <c r="U69" s="359"/>
      <c r="V69" s="359"/>
      <c r="W69" s="359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</row>
    <row r="70" spans="1:47">
      <c r="A70" s="306">
        <f t="shared" si="34"/>
        <v>46</v>
      </c>
      <c r="B70" s="158" t="str">
        <f>IF('Inputs &amp; Summary'!D50="","",'Inputs &amp; Summary'!D50)</f>
        <v/>
      </c>
      <c r="C70" s="158" t="str">
        <f>IF('Inputs &amp; Summary'!E50="","",'Inputs &amp; Summary'!E50)</f>
        <v/>
      </c>
      <c r="D70" s="29"/>
      <c r="E70" s="29"/>
      <c r="G70" s="246" t="str">
        <f t="shared" si="27"/>
        <v/>
      </c>
      <c r="H70" s="246" t="str">
        <f t="shared" si="28"/>
        <v/>
      </c>
      <c r="I70" s="246" t="str">
        <f t="shared" si="29"/>
        <v/>
      </c>
      <c r="J70" s="246" t="str">
        <f t="shared" si="30"/>
        <v/>
      </c>
      <c r="K70" s="246" t="str">
        <f t="shared" si="31"/>
        <v/>
      </c>
      <c r="L70" s="246" t="str">
        <f t="shared" si="32"/>
        <v/>
      </c>
      <c r="N70" s="24"/>
      <c r="O70" s="24"/>
      <c r="P70" s="25"/>
      <c r="Q70" s="25"/>
      <c r="R70" s="25"/>
      <c r="S70" s="25"/>
      <c r="T70" s="25"/>
      <c r="U70" s="359"/>
      <c r="V70" s="359"/>
      <c r="W70" s="359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</row>
    <row r="71" spans="1:47">
      <c r="A71" s="306">
        <f t="shared" si="34"/>
        <v>47</v>
      </c>
      <c r="B71" s="158" t="str">
        <f>IF('Inputs &amp; Summary'!D51="","",'Inputs &amp; Summary'!D51)</f>
        <v/>
      </c>
      <c r="C71" s="158" t="str">
        <f>IF('Inputs &amp; Summary'!E51="","",'Inputs &amp; Summary'!E51)</f>
        <v/>
      </c>
      <c r="D71" s="29"/>
      <c r="E71" s="29"/>
      <c r="G71" s="246" t="str">
        <f t="shared" si="27"/>
        <v/>
      </c>
      <c r="H71" s="246" t="str">
        <f t="shared" si="28"/>
        <v/>
      </c>
      <c r="I71" s="246" t="str">
        <f t="shared" si="29"/>
        <v/>
      </c>
      <c r="J71" s="246" t="str">
        <f t="shared" si="30"/>
        <v/>
      </c>
      <c r="K71" s="246" t="str">
        <f t="shared" si="31"/>
        <v/>
      </c>
      <c r="L71" s="246" t="str">
        <f t="shared" si="32"/>
        <v/>
      </c>
      <c r="N71" s="24"/>
      <c r="O71" s="24"/>
      <c r="P71" s="25"/>
      <c r="Q71" s="25"/>
      <c r="R71" s="25"/>
      <c r="S71" s="25"/>
      <c r="T71" s="25"/>
      <c r="U71" s="359"/>
      <c r="V71" s="359"/>
      <c r="W71" s="359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</row>
    <row r="72" spans="1:47">
      <c r="A72" s="306">
        <f t="shared" si="34"/>
        <v>48</v>
      </c>
      <c r="B72" s="158" t="str">
        <f>IF('Inputs &amp; Summary'!D52="","",'Inputs &amp; Summary'!D52)</f>
        <v/>
      </c>
      <c r="C72" s="158" t="str">
        <f>IF('Inputs &amp; Summary'!E52="","",'Inputs &amp; Summary'!E52)</f>
        <v/>
      </c>
      <c r="D72" s="29"/>
      <c r="E72" s="29"/>
      <c r="G72" s="246" t="str">
        <f t="shared" si="27"/>
        <v/>
      </c>
      <c r="H72" s="246" t="str">
        <f t="shared" si="28"/>
        <v/>
      </c>
      <c r="I72" s="246" t="str">
        <f t="shared" si="29"/>
        <v/>
      </c>
      <c r="J72" s="246" t="str">
        <f t="shared" si="30"/>
        <v/>
      </c>
      <c r="K72" s="246" t="str">
        <f t="shared" si="31"/>
        <v/>
      </c>
      <c r="L72" s="246" t="str">
        <f t="shared" si="32"/>
        <v/>
      </c>
      <c r="N72" s="24"/>
      <c r="O72" s="24"/>
      <c r="P72" s="25"/>
      <c r="Q72" s="25"/>
      <c r="R72" s="25"/>
      <c r="S72" s="25"/>
      <c r="T72" s="25"/>
      <c r="U72" s="359"/>
      <c r="V72" s="359"/>
      <c r="W72" s="359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</row>
    <row r="73" spans="1:47">
      <c r="A73" s="306">
        <f t="shared" si="34"/>
        <v>49</v>
      </c>
      <c r="B73" s="59"/>
      <c r="C73" s="92"/>
      <c r="D73" s="29"/>
      <c r="E73" s="29"/>
      <c r="G73" s="246" t="str">
        <f t="shared" si="27"/>
        <v/>
      </c>
      <c r="H73" s="246" t="str">
        <f t="shared" si="28"/>
        <v/>
      </c>
      <c r="I73" s="246" t="str">
        <f t="shared" si="29"/>
        <v/>
      </c>
      <c r="J73" s="246" t="str">
        <f t="shared" si="30"/>
        <v/>
      </c>
      <c r="K73" s="246" t="str">
        <f t="shared" si="31"/>
        <v/>
      </c>
      <c r="L73" s="246" t="str">
        <f t="shared" si="32"/>
        <v/>
      </c>
      <c r="N73" s="24"/>
      <c r="O73" s="24"/>
      <c r="P73" s="25"/>
      <c r="Q73" s="25"/>
      <c r="R73" s="25"/>
      <c r="S73" s="25"/>
      <c r="T73" s="25"/>
      <c r="U73" s="359"/>
      <c r="V73" s="359"/>
      <c r="W73" s="359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</row>
    <row r="74" spans="1:47">
      <c r="A74" s="306">
        <f t="shared" si="34"/>
        <v>50</v>
      </c>
      <c r="B74" s="59"/>
      <c r="C74" s="92"/>
      <c r="D74" s="29"/>
      <c r="E74" s="29"/>
      <c r="G74" s="246" t="str">
        <f t="shared" si="27"/>
        <v/>
      </c>
      <c r="H74" s="246" t="str">
        <f t="shared" si="28"/>
        <v/>
      </c>
      <c r="I74" s="246" t="str">
        <f t="shared" si="29"/>
        <v/>
      </c>
      <c r="J74" s="246" t="str">
        <f t="shared" si="30"/>
        <v/>
      </c>
      <c r="K74" s="246" t="str">
        <f t="shared" si="31"/>
        <v/>
      </c>
      <c r="L74" s="246" t="str">
        <f t="shared" si="32"/>
        <v/>
      </c>
      <c r="N74" s="24"/>
      <c r="O74" s="24"/>
      <c r="P74" s="25"/>
      <c r="Q74" s="25"/>
      <c r="R74" s="25"/>
      <c r="S74" s="25"/>
      <c r="T74" s="25"/>
      <c r="U74" s="359"/>
      <c r="V74" s="359"/>
      <c r="W74" s="359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</row>
    <row r="75" spans="1:47" s="23" customFormat="1">
      <c r="A75" s="14"/>
      <c r="B75" s="15"/>
      <c r="C75" s="95"/>
      <c r="D75" s="14"/>
      <c r="E75" s="14"/>
      <c r="F75" s="16"/>
      <c r="G75" s="14"/>
      <c r="H75" s="14"/>
      <c r="I75" s="14"/>
      <c r="J75" s="14"/>
      <c r="K75" s="14"/>
      <c r="L75" s="14"/>
      <c r="M75" s="104"/>
      <c r="P75" s="26"/>
      <c r="Q75" s="26"/>
      <c r="R75" s="26"/>
      <c r="S75" s="26"/>
      <c r="T75" s="26"/>
      <c r="U75" s="359"/>
      <c r="V75" s="359"/>
      <c r="W75" s="359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323"/>
      <c r="AP75" s="323"/>
      <c r="AQ75" s="326"/>
      <c r="AR75" s="326"/>
      <c r="AS75" s="326"/>
      <c r="AT75" s="318"/>
      <c r="AU75" s="318"/>
    </row>
    <row r="76" spans="1:47">
      <c r="B76" s="242" t="s">
        <v>15</v>
      </c>
      <c r="C76" s="97" t="s">
        <v>15</v>
      </c>
      <c r="G76" s="242" t="s">
        <v>15</v>
      </c>
      <c r="H76" s="242" t="s">
        <v>15</v>
      </c>
      <c r="I76" s="242" t="s">
        <v>15</v>
      </c>
      <c r="J76" s="242" t="s">
        <v>15</v>
      </c>
      <c r="K76" s="242" t="s">
        <v>15</v>
      </c>
      <c r="L76" s="242" t="s">
        <v>15</v>
      </c>
      <c r="N76" s="24"/>
      <c r="O76" s="24"/>
      <c r="P76" s="25"/>
      <c r="Q76" s="25"/>
      <c r="R76" s="25"/>
      <c r="S76" s="25"/>
      <c r="T76" s="25"/>
      <c r="U76" s="359"/>
      <c r="V76" s="359"/>
      <c r="W76" s="359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</row>
    <row r="77" spans="1:47">
      <c r="B77" s="11">
        <f>SUM(B25:B74)</f>
        <v>3493</v>
      </c>
      <c r="C77" s="372">
        <f>SUM(C25:C74)</f>
        <v>897.82803718935168</v>
      </c>
      <c r="D77" s="11"/>
      <c r="E77" s="11"/>
      <c r="F77" s="12"/>
      <c r="G77" s="11">
        <f t="shared" ref="G77:L77" si="65">SUM(G25:G74)</f>
        <v>75907.651945285717</v>
      </c>
      <c r="H77" s="11">
        <f t="shared" si="65"/>
        <v>19284.202553296233</v>
      </c>
      <c r="I77" s="11">
        <f t="shared" si="65"/>
        <v>-1.1368683772161603E-13</v>
      </c>
      <c r="J77" s="11">
        <f t="shared" si="65"/>
        <v>91.460068456153792</v>
      </c>
      <c r="K77" s="11">
        <f t="shared" si="65"/>
        <v>3492.9999999999995</v>
      </c>
      <c r="L77" s="11">
        <f t="shared" si="65"/>
        <v>36440.545982922806</v>
      </c>
      <c r="N77" s="24"/>
      <c r="O77" s="24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</row>
    <row r="78" spans="1:47">
      <c r="B78" s="11" t="s">
        <v>16</v>
      </c>
      <c r="C78" s="98" t="s">
        <v>16</v>
      </c>
      <c r="D78" s="11"/>
      <c r="E78" s="11"/>
      <c r="F78" s="11"/>
      <c r="G78" s="98" t="s">
        <v>16</v>
      </c>
      <c r="H78" s="98" t="s">
        <v>16</v>
      </c>
      <c r="I78" s="98" t="s">
        <v>16</v>
      </c>
      <c r="J78" s="98" t="s">
        <v>16</v>
      </c>
      <c r="K78" s="98" t="s">
        <v>16</v>
      </c>
      <c r="L78" s="98" t="s">
        <v>16</v>
      </c>
      <c r="M78" s="105"/>
      <c r="N78" s="242"/>
      <c r="U78" s="25"/>
      <c r="V78" s="25"/>
      <c r="W78" s="25"/>
    </row>
    <row r="79" spans="1:47">
      <c r="B79" s="11">
        <f>AVERAGE(B25:B74)</f>
        <v>83.166666666666671</v>
      </c>
      <c r="C79" s="98">
        <f>AVERAGE(C25:C74)</f>
        <v>21.376858028317898</v>
      </c>
      <c r="D79" s="11"/>
      <c r="E79" s="11"/>
      <c r="F79" s="11"/>
      <c r="G79" s="11">
        <f t="shared" ref="G79:L79" si="66">AVERAGE(G25:G74)</f>
        <v>1807.3250463163265</v>
      </c>
      <c r="H79" s="11">
        <f t="shared" si="66"/>
        <v>459.1476798403865</v>
      </c>
      <c r="I79" s="11">
        <f t="shared" si="66"/>
        <v>-2.7068294695622863E-15</v>
      </c>
      <c r="J79" s="11">
        <f t="shared" si="66"/>
        <v>2.1776206775274711</v>
      </c>
      <c r="K79" s="11">
        <f t="shared" si="66"/>
        <v>83.166666666666657</v>
      </c>
      <c r="L79" s="11">
        <f t="shared" si="66"/>
        <v>867.63204721244779</v>
      </c>
      <c r="M79" s="105"/>
      <c r="N79" s="242"/>
    </row>
    <row r="80" spans="1:47">
      <c r="G80" s="5"/>
    </row>
    <row r="85" spans="9:15">
      <c r="K85" s="242"/>
      <c r="N85" s="2"/>
      <c r="O85" s="2"/>
    </row>
    <row r="86" spans="9:15">
      <c r="I86" s="242"/>
      <c r="K86" s="242"/>
      <c r="N86" s="3"/>
      <c r="O86" s="3"/>
    </row>
    <row r="87" spans="9:15">
      <c r="I87" s="242"/>
      <c r="J87" s="242"/>
      <c r="K87" s="242"/>
    </row>
    <row r="88" spans="9:15">
      <c r="K88" s="242"/>
    </row>
    <row r="89" spans="9:15">
      <c r="K89" s="242"/>
    </row>
  </sheetData>
  <mergeCells count="30">
    <mergeCell ref="BC9:BC10"/>
    <mergeCell ref="BC7:BC8"/>
    <mergeCell ref="BC5:BC6"/>
    <mergeCell ref="BC1:BG2"/>
    <mergeCell ref="BC3:BC4"/>
    <mergeCell ref="BD3:BD4"/>
    <mergeCell ref="BE3:BG3"/>
    <mergeCell ref="L23:L24"/>
    <mergeCell ref="B11:D11"/>
    <mergeCell ref="B12:D12"/>
    <mergeCell ref="B13:D13"/>
    <mergeCell ref="B14:D14"/>
    <mergeCell ref="B21:C22"/>
    <mergeCell ref="D21:D22"/>
    <mergeCell ref="J22:K22"/>
    <mergeCell ref="G23:G24"/>
    <mergeCell ref="H23:H24"/>
    <mergeCell ref="I23:I24"/>
    <mergeCell ref="J23:J24"/>
    <mergeCell ref="B15:D15"/>
    <mergeCell ref="B16:D16"/>
    <mergeCell ref="B8:D8"/>
    <mergeCell ref="G8:K10"/>
    <mergeCell ref="B9:D9"/>
    <mergeCell ref="B10:D10"/>
    <mergeCell ref="F1:F2"/>
    <mergeCell ref="B3:D5"/>
    <mergeCell ref="H3:K3"/>
    <mergeCell ref="B6:D6"/>
    <mergeCell ref="B7:D7"/>
  </mergeCells>
  <pageMargins left="0.75" right="0.75" top="1" bottom="1" header="0.5" footer="0.5"/>
  <pageSetup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7B61F-84F1-CF42-A909-B0363C6DDF69}">
  <sheetPr>
    <tabColor theme="1"/>
  </sheetPr>
  <dimension ref="A1:DI148"/>
  <sheetViews>
    <sheetView zoomScale="112" zoomScaleNormal="112" workbookViewId="0">
      <selection activeCell="W38" sqref="A1:W38"/>
    </sheetView>
  </sheetViews>
  <sheetFormatPr defaultColWidth="8.75" defaultRowHeight="23.25"/>
  <cols>
    <col min="1" max="1" width="4.4140625" style="24" customWidth="1"/>
    <col min="2" max="3" width="8.75" style="24"/>
    <col min="4" max="4" width="11.08203125" style="24" customWidth="1"/>
    <col min="5" max="5" width="13" style="24" customWidth="1"/>
    <col min="6" max="6" width="9.58203125" style="24" bestFit="1" customWidth="1"/>
    <col min="7" max="7" width="4" style="24" customWidth="1"/>
    <col min="8" max="8" width="8.75" style="24"/>
    <col min="9" max="9" width="3.25" style="24" customWidth="1"/>
    <col min="10" max="10" width="12.25" style="24" customWidth="1"/>
    <col min="11" max="11" width="13.33203125" style="24" customWidth="1"/>
    <col min="12" max="12" width="8.75" style="24"/>
    <col min="13" max="13" width="10.08203125" style="24" customWidth="1"/>
    <col min="14" max="14" width="11.33203125" style="24" customWidth="1"/>
    <col min="15" max="25" width="13.6640625" style="24" customWidth="1"/>
    <col min="26" max="27" width="8.75" style="70"/>
    <col min="28" max="28" width="8.9140625" style="24" bestFit="1" customWidth="1"/>
    <col min="29" max="29" width="10.58203125" style="24" bestFit="1" customWidth="1"/>
    <col min="30" max="32" width="10.58203125" style="859" bestFit="1" customWidth="1"/>
    <col min="33" max="33" width="11.58203125" style="858" customWidth="1"/>
    <col min="34" max="57" width="10.58203125" style="859" bestFit="1" customWidth="1"/>
    <col min="58" max="79" width="8.6640625" style="859" customWidth="1"/>
    <col min="80" max="82" width="8.6640625" style="160" customWidth="1"/>
    <col min="83" max="87" width="8.75" style="675"/>
    <col min="88" max="88" width="4.4140625" style="676" customWidth="1"/>
    <col min="89" max="89" width="8.9140625" style="360" bestFit="1" customWidth="1"/>
    <col min="90" max="90" width="8.9140625" style="677" bestFit="1" customWidth="1"/>
    <col min="91" max="91" width="10.08203125" style="242" customWidth="1"/>
    <col min="92" max="92" width="11.6640625" style="640" customWidth="1"/>
    <col min="93" max="93" width="13.6640625" customWidth="1"/>
    <col min="94" max="94" width="11.75" style="242" bestFit="1" customWidth="1"/>
    <col min="95" max="95" width="12.9140625" style="242" customWidth="1"/>
    <col min="96" max="96" width="9.9140625" style="242" customWidth="1"/>
    <col min="97" max="97" width="10.08203125" style="242" customWidth="1"/>
    <col min="98" max="99" width="11.75" bestFit="1" customWidth="1"/>
    <col min="100" max="106" width="11.75" customWidth="1"/>
    <col min="107" max="107" width="11.9140625" style="103" bestFit="1" customWidth="1"/>
    <col min="108" max="108" width="9.25" bestFit="1" customWidth="1"/>
    <col min="109" max="109" width="9" bestFit="1" customWidth="1"/>
    <col min="110" max="110" width="12.9140625" style="35" bestFit="1" customWidth="1"/>
    <col min="111" max="111" width="8.58203125" style="25" bestFit="1" customWidth="1"/>
    <col min="112" max="112" width="8.4140625" style="25" bestFit="1" customWidth="1"/>
    <col min="113" max="344" width="8.75" style="24"/>
    <col min="345" max="345" width="7.58203125" style="24" customWidth="1"/>
    <col min="346" max="346" width="8.33203125" style="24" customWidth="1"/>
    <col min="347" max="347" width="8.75" style="24"/>
    <col min="348" max="349" width="8.33203125" style="24" customWidth="1"/>
    <col min="350" max="350" width="7.33203125" style="24" bestFit="1" customWidth="1"/>
    <col min="351" max="351" width="8.33203125" style="24" bestFit="1" customWidth="1"/>
    <col min="352" max="352" width="8.75" style="24"/>
    <col min="353" max="354" width="8.4140625" style="24" bestFit="1" customWidth="1"/>
    <col min="355" max="600" width="8.75" style="24"/>
    <col min="601" max="601" width="7.58203125" style="24" customWidth="1"/>
    <col min="602" max="602" width="8.33203125" style="24" customWidth="1"/>
    <col min="603" max="603" width="8.75" style="24"/>
    <col min="604" max="605" width="8.33203125" style="24" customWidth="1"/>
    <col min="606" max="606" width="7.33203125" style="24" bestFit="1" customWidth="1"/>
    <col min="607" max="607" width="8.33203125" style="24" bestFit="1" customWidth="1"/>
    <col min="608" max="608" width="8.75" style="24"/>
    <col min="609" max="610" width="8.4140625" style="24" bestFit="1" customWidth="1"/>
    <col min="611" max="856" width="8.75" style="24"/>
    <col min="857" max="857" width="7.58203125" style="24" customWidth="1"/>
    <col min="858" max="858" width="8.33203125" style="24" customWidth="1"/>
    <col min="859" max="859" width="8.75" style="24"/>
    <col min="860" max="861" width="8.33203125" style="24" customWidth="1"/>
    <col min="862" max="862" width="7.33203125" style="24" bestFit="1" customWidth="1"/>
    <col min="863" max="863" width="8.33203125" style="24" bestFit="1" customWidth="1"/>
    <col min="864" max="864" width="8.75" style="24"/>
    <col min="865" max="866" width="8.4140625" style="24" bestFit="1" customWidth="1"/>
    <col min="867" max="1112" width="8.75" style="24"/>
    <col min="1113" max="1113" width="7.58203125" style="24" customWidth="1"/>
    <col min="1114" max="1114" width="8.33203125" style="24" customWidth="1"/>
    <col min="1115" max="1115" width="8.75" style="24"/>
    <col min="1116" max="1117" width="8.33203125" style="24" customWidth="1"/>
    <col min="1118" max="1118" width="7.33203125" style="24" bestFit="1" customWidth="1"/>
    <col min="1119" max="1119" width="8.33203125" style="24" bestFit="1" customWidth="1"/>
    <col min="1120" max="1120" width="8.75" style="24"/>
    <col min="1121" max="1122" width="8.4140625" style="24" bestFit="1" customWidth="1"/>
    <col min="1123" max="1368" width="8.75" style="24"/>
    <col min="1369" max="1369" width="7.58203125" style="24" customWidth="1"/>
    <col min="1370" max="1370" width="8.33203125" style="24" customWidth="1"/>
    <col min="1371" max="1371" width="8.75" style="24"/>
    <col min="1372" max="1373" width="8.33203125" style="24" customWidth="1"/>
    <col min="1374" max="1374" width="7.33203125" style="24" bestFit="1" customWidth="1"/>
    <col min="1375" max="1375" width="8.33203125" style="24" bestFit="1" customWidth="1"/>
    <col min="1376" max="1376" width="8.75" style="24"/>
    <col min="1377" max="1378" width="8.4140625" style="24" bestFit="1" customWidth="1"/>
    <col min="1379" max="1624" width="8.75" style="24"/>
    <col min="1625" max="1625" width="7.58203125" style="24" customWidth="1"/>
    <col min="1626" max="1626" width="8.33203125" style="24" customWidth="1"/>
    <col min="1627" max="1627" width="8.75" style="24"/>
    <col min="1628" max="1629" width="8.33203125" style="24" customWidth="1"/>
    <col min="1630" max="1630" width="7.33203125" style="24" bestFit="1" customWidth="1"/>
    <col min="1631" max="1631" width="8.33203125" style="24" bestFit="1" customWidth="1"/>
    <col min="1632" max="1632" width="8.75" style="24"/>
    <col min="1633" max="1634" width="8.4140625" style="24" bestFit="1" customWidth="1"/>
    <col min="1635" max="1880" width="8.75" style="24"/>
    <col min="1881" max="1881" width="7.58203125" style="24" customWidth="1"/>
    <col min="1882" max="1882" width="8.33203125" style="24" customWidth="1"/>
    <col min="1883" max="1883" width="8.75" style="24"/>
    <col min="1884" max="1885" width="8.33203125" style="24" customWidth="1"/>
    <col min="1886" max="1886" width="7.33203125" style="24" bestFit="1" customWidth="1"/>
    <col min="1887" max="1887" width="8.33203125" style="24" bestFit="1" customWidth="1"/>
    <col min="1888" max="1888" width="8.75" style="24"/>
    <col min="1889" max="1890" width="8.4140625" style="24" bestFit="1" customWidth="1"/>
    <col min="1891" max="2136" width="8.75" style="24"/>
    <col min="2137" max="2137" width="7.58203125" style="24" customWidth="1"/>
    <col min="2138" max="2138" width="8.33203125" style="24" customWidth="1"/>
    <col min="2139" max="2139" width="8.75" style="24"/>
    <col min="2140" max="2141" width="8.33203125" style="24" customWidth="1"/>
    <col min="2142" max="2142" width="7.33203125" style="24" bestFit="1" customWidth="1"/>
    <col min="2143" max="2143" width="8.33203125" style="24" bestFit="1" customWidth="1"/>
    <col min="2144" max="2144" width="8.75" style="24"/>
    <col min="2145" max="2146" width="8.4140625" style="24" bestFit="1" customWidth="1"/>
    <col min="2147" max="2392" width="8.75" style="24"/>
    <col min="2393" max="2393" width="7.58203125" style="24" customWidth="1"/>
    <col min="2394" max="2394" width="8.33203125" style="24" customWidth="1"/>
    <col min="2395" max="2395" width="8.75" style="24"/>
    <col min="2396" max="2397" width="8.33203125" style="24" customWidth="1"/>
    <col min="2398" max="2398" width="7.33203125" style="24" bestFit="1" customWidth="1"/>
    <col min="2399" max="2399" width="8.33203125" style="24" bestFit="1" customWidth="1"/>
    <col min="2400" max="2400" width="8.75" style="24"/>
    <col min="2401" max="2402" width="8.4140625" style="24" bestFit="1" customWidth="1"/>
    <col min="2403" max="2648" width="8.75" style="24"/>
    <col min="2649" max="2649" width="7.58203125" style="24" customWidth="1"/>
    <col min="2650" max="2650" width="8.33203125" style="24" customWidth="1"/>
    <col min="2651" max="2651" width="8.75" style="24"/>
    <col min="2652" max="2653" width="8.33203125" style="24" customWidth="1"/>
    <col min="2654" max="2654" width="7.33203125" style="24" bestFit="1" customWidth="1"/>
    <col min="2655" max="2655" width="8.33203125" style="24" bestFit="1" customWidth="1"/>
    <col min="2656" max="2656" width="8.75" style="24"/>
    <col min="2657" max="2658" width="8.4140625" style="24" bestFit="1" customWidth="1"/>
    <col min="2659" max="2904" width="8.75" style="24"/>
    <col min="2905" max="2905" width="7.58203125" style="24" customWidth="1"/>
    <col min="2906" max="2906" width="8.33203125" style="24" customWidth="1"/>
    <col min="2907" max="2907" width="8.75" style="24"/>
    <col min="2908" max="2909" width="8.33203125" style="24" customWidth="1"/>
    <col min="2910" max="2910" width="7.33203125" style="24" bestFit="1" customWidth="1"/>
    <col min="2911" max="2911" width="8.33203125" style="24" bestFit="1" customWidth="1"/>
    <col min="2912" max="2912" width="8.75" style="24"/>
    <col min="2913" max="2914" width="8.4140625" style="24" bestFit="1" customWidth="1"/>
    <col min="2915" max="3160" width="8.75" style="24"/>
    <col min="3161" max="3161" width="7.58203125" style="24" customWidth="1"/>
    <col min="3162" max="3162" width="8.33203125" style="24" customWidth="1"/>
    <col min="3163" max="3163" width="8.75" style="24"/>
    <col min="3164" max="3165" width="8.33203125" style="24" customWidth="1"/>
    <col min="3166" max="3166" width="7.33203125" style="24" bestFit="1" customWidth="1"/>
    <col min="3167" max="3167" width="8.33203125" style="24" bestFit="1" customWidth="1"/>
    <col min="3168" max="3168" width="8.75" style="24"/>
    <col min="3169" max="3170" width="8.4140625" style="24" bestFit="1" customWidth="1"/>
    <col min="3171" max="3416" width="8.75" style="24"/>
    <col min="3417" max="3417" width="7.58203125" style="24" customWidth="1"/>
    <col min="3418" max="3418" width="8.33203125" style="24" customWidth="1"/>
    <col min="3419" max="3419" width="8.75" style="24"/>
    <col min="3420" max="3421" width="8.33203125" style="24" customWidth="1"/>
    <col min="3422" max="3422" width="7.33203125" style="24" bestFit="1" customWidth="1"/>
    <col min="3423" max="3423" width="8.33203125" style="24" bestFit="1" customWidth="1"/>
    <col min="3424" max="3424" width="8.75" style="24"/>
    <col min="3425" max="3426" width="8.4140625" style="24" bestFit="1" customWidth="1"/>
    <col min="3427" max="3672" width="8.75" style="24"/>
    <col min="3673" max="3673" width="7.58203125" style="24" customWidth="1"/>
    <col min="3674" max="3674" width="8.33203125" style="24" customWidth="1"/>
    <col min="3675" max="3675" width="8.75" style="24"/>
    <col min="3676" max="3677" width="8.33203125" style="24" customWidth="1"/>
    <col min="3678" max="3678" width="7.33203125" style="24" bestFit="1" customWidth="1"/>
    <col min="3679" max="3679" width="8.33203125" style="24" bestFit="1" customWidth="1"/>
    <col min="3680" max="3680" width="8.75" style="24"/>
    <col min="3681" max="3682" width="8.4140625" style="24" bestFit="1" customWidth="1"/>
    <col min="3683" max="3928" width="8.75" style="24"/>
    <col min="3929" max="3929" width="7.58203125" style="24" customWidth="1"/>
    <col min="3930" max="3930" width="8.33203125" style="24" customWidth="1"/>
    <col min="3931" max="3931" width="8.75" style="24"/>
    <col min="3932" max="3933" width="8.33203125" style="24" customWidth="1"/>
    <col min="3934" max="3934" width="7.33203125" style="24" bestFit="1" customWidth="1"/>
    <col min="3935" max="3935" width="8.33203125" style="24" bestFit="1" customWidth="1"/>
    <col min="3936" max="3936" width="8.75" style="24"/>
    <col min="3937" max="3938" width="8.4140625" style="24" bestFit="1" customWidth="1"/>
    <col min="3939" max="4184" width="8.75" style="24"/>
    <col min="4185" max="4185" width="7.58203125" style="24" customWidth="1"/>
    <col min="4186" max="4186" width="8.33203125" style="24" customWidth="1"/>
    <col min="4187" max="4187" width="8.75" style="24"/>
    <col min="4188" max="4189" width="8.33203125" style="24" customWidth="1"/>
    <col min="4190" max="4190" width="7.33203125" style="24" bestFit="1" customWidth="1"/>
    <col min="4191" max="4191" width="8.33203125" style="24" bestFit="1" customWidth="1"/>
    <col min="4192" max="4192" width="8.75" style="24"/>
    <col min="4193" max="4194" width="8.4140625" style="24" bestFit="1" customWidth="1"/>
    <col min="4195" max="4440" width="8.75" style="24"/>
    <col min="4441" max="4441" width="7.58203125" style="24" customWidth="1"/>
    <col min="4442" max="4442" width="8.33203125" style="24" customWidth="1"/>
    <col min="4443" max="4443" width="8.75" style="24"/>
    <col min="4444" max="4445" width="8.33203125" style="24" customWidth="1"/>
    <col min="4446" max="4446" width="7.33203125" style="24" bestFit="1" customWidth="1"/>
    <col min="4447" max="4447" width="8.33203125" style="24" bestFit="1" customWidth="1"/>
    <col min="4448" max="4448" width="8.75" style="24"/>
    <col min="4449" max="4450" width="8.4140625" style="24" bestFit="1" customWidth="1"/>
    <col min="4451" max="4696" width="8.75" style="24"/>
    <col min="4697" max="4697" width="7.58203125" style="24" customWidth="1"/>
    <col min="4698" max="4698" width="8.33203125" style="24" customWidth="1"/>
    <col min="4699" max="4699" width="8.75" style="24"/>
    <col min="4700" max="4701" width="8.33203125" style="24" customWidth="1"/>
    <col min="4702" max="4702" width="7.33203125" style="24" bestFit="1" customWidth="1"/>
    <col min="4703" max="4703" width="8.33203125" style="24" bestFit="1" customWidth="1"/>
    <col min="4704" max="4704" width="8.75" style="24"/>
    <col min="4705" max="4706" width="8.4140625" style="24" bestFit="1" customWidth="1"/>
    <col min="4707" max="4952" width="8.75" style="24"/>
    <col min="4953" max="4953" width="7.58203125" style="24" customWidth="1"/>
    <col min="4954" max="4954" width="8.33203125" style="24" customWidth="1"/>
    <col min="4955" max="4955" width="8.75" style="24"/>
    <col min="4956" max="4957" width="8.33203125" style="24" customWidth="1"/>
    <col min="4958" max="4958" width="7.33203125" style="24" bestFit="1" customWidth="1"/>
    <col min="4959" max="4959" width="8.33203125" style="24" bestFit="1" customWidth="1"/>
    <col min="4960" max="4960" width="8.75" style="24"/>
    <col min="4961" max="4962" width="8.4140625" style="24" bestFit="1" customWidth="1"/>
    <col min="4963" max="5208" width="8.75" style="24"/>
    <col min="5209" max="5209" width="7.58203125" style="24" customWidth="1"/>
    <col min="5210" max="5210" width="8.33203125" style="24" customWidth="1"/>
    <col min="5211" max="5211" width="8.75" style="24"/>
    <col min="5212" max="5213" width="8.33203125" style="24" customWidth="1"/>
    <col min="5214" max="5214" width="7.33203125" style="24" bestFit="1" customWidth="1"/>
    <col min="5215" max="5215" width="8.33203125" style="24" bestFit="1" customWidth="1"/>
    <col min="5216" max="5216" width="8.75" style="24"/>
    <col min="5217" max="5218" width="8.4140625" style="24" bestFit="1" customWidth="1"/>
    <col min="5219" max="5464" width="8.75" style="24"/>
    <col min="5465" max="5465" width="7.58203125" style="24" customWidth="1"/>
    <col min="5466" max="5466" width="8.33203125" style="24" customWidth="1"/>
    <col min="5467" max="5467" width="8.75" style="24"/>
    <col min="5468" max="5469" width="8.33203125" style="24" customWidth="1"/>
    <col min="5470" max="5470" width="7.33203125" style="24" bestFit="1" customWidth="1"/>
    <col min="5471" max="5471" width="8.33203125" style="24" bestFit="1" customWidth="1"/>
    <col min="5472" max="5472" width="8.75" style="24"/>
    <col min="5473" max="5474" width="8.4140625" style="24" bestFit="1" customWidth="1"/>
    <col min="5475" max="5720" width="8.75" style="24"/>
    <col min="5721" max="5721" width="7.58203125" style="24" customWidth="1"/>
    <col min="5722" max="5722" width="8.33203125" style="24" customWidth="1"/>
    <col min="5723" max="5723" width="8.75" style="24"/>
    <col min="5724" max="5725" width="8.33203125" style="24" customWidth="1"/>
    <col min="5726" max="5726" width="7.33203125" style="24" bestFit="1" customWidth="1"/>
    <col min="5727" max="5727" width="8.33203125" style="24" bestFit="1" customWidth="1"/>
    <col min="5728" max="5728" width="8.75" style="24"/>
    <col min="5729" max="5730" width="8.4140625" style="24" bestFit="1" customWidth="1"/>
    <col min="5731" max="5976" width="8.75" style="24"/>
    <col min="5977" max="5977" width="7.58203125" style="24" customWidth="1"/>
    <col min="5978" max="5978" width="8.33203125" style="24" customWidth="1"/>
    <col min="5979" max="5979" width="8.75" style="24"/>
    <col min="5980" max="5981" width="8.33203125" style="24" customWidth="1"/>
    <col min="5982" max="5982" width="7.33203125" style="24" bestFit="1" customWidth="1"/>
    <col min="5983" max="5983" width="8.33203125" style="24" bestFit="1" customWidth="1"/>
    <col min="5984" max="5984" width="8.75" style="24"/>
    <col min="5985" max="5986" width="8.4140625" style="24" bestFit="1" customWidth="1"/>
    <col min="5987" max="6232" width="8.75" style="24"/>
    <col min="6233" max="6233" width="7.58203125" style="24" customWidth="1"/>
    <col min="6234" max="6234" width="8.33203125" style="24" customWidth="1"/>
    <col min="6235" max="6235" width="8.75" style="24"/>
    <col min="6236" max="6237" width="8.33203125" style="24" customWidth="1"/>
    <col min="6238" max="6238" width="7.33203125" style="24" bestFit="1" customWidth="1"/>
    <col min="6239" max="6239" width="8.33203125" style="24" bestFit="1" customWidth="1"/>
    <col min="6240" max="6240" width="8.75" style="24"/>
    <col min="6241" max="6242" width="8.4140625" style="24" bestFit="1" customWidth="1"/>
    <col min="6243" max="6488" width="8.75" style="24"/>
    <col min="6489" max="6489" width="7.58203125" style="24" customWidth="1"/>
    <col min="6490" max="6490" width="8.33203125" style="24" customWidth="1"/>
    <col min="6491" max="6491" width="8.75" style="24"/>
    <col min="6492" max="6493" width="8.33203125" style="24" customWidth="1"/>
    <col min="6494" max="6494" width="7.33203125" style="24" bestFit="1" customWidth="1"/>
    <col min="6495" max="6495" width="8.33203125" style="24" bestFit="1" customWidth="1"/>
    <col min="6496" max="6496" width="8.75" style="24"/>
    <col min="6497" max="6498" width="8.4140625" style="24" bestFit="1" customWidth="1"/>
    <col min="6499" max="6744" width="8.75" style="24"/>
    <col min="6745" max="6745" width="7.58203125" style="24" customWidth="1"/>
    <col min="6746" max="6746" width="8.33203125" style="24" customWidth="1"/>
    <col min="6747" max="6747" width="8.75" style="24"/>
    <col min="6748" max="6749" width="8.33203125" style="24" customWidth="1"/>
    <col min="6750" max="6750" width="7.33203125" style="24" bestFit="1" customWidth="1"/>
    <col min="6751" max="6751" width="8.33203125" style="24" bestFit="1" customWidth="1"/>
    <col min="6752" max="6752" width="8.75" style="24"/>
    <col min="6753" max="6754" width="8.4140625" style="24" bestFit="1" customWidth="1"/>
    <col min="6755" max="7000" width="8.75" style="24"/>
    <col min="7001" max="7001" width="7.58203125" style="24" customWidth="1"/>
    <col min="7002" max="7002" width="8.33203125" style="24" customWidth="1"/>
    <col min="7003" max="7003" width="8.75" style="24"/>
    <col min="7004" max="7005" width="8.33203125" style="24" customWidth="1"/>
    <col min="7006" max="7006" width="7.33203125" style="24" bestFit="1" customWidth="1"/>
    <col min="7007" max="7007" width="8.33203125" style="24" bestFit="1" customWidth="1"/>
    <col min="7008" max="7008" width="8.75" style="24"/>
    <col min="7009" max="7010" width="8.4140625" style="24" bestFit="1" customWidth="1"/>
    <col min="7011" max="7256" width="8.75" style="24"/>
    <col min="7257" max="7257" width="7.58203125" style="24" customWidth="1"/>
    <col min="7258" max="7258" width="8.33203125" style="24" customWidth="1"/>
    <col min="7259" max="7259" width="8.75" style="24"/>
    <col min="7260" max="7261" width="8.33203125" style="24" customWidth="1"/>
    <col min="7262" max="7262" width="7.33203125" style="24" bestFit="1" customWidth="1"/>
    <col min="7263" max="7263" width="8.33203125" style="24" bestFit="1" customWidth="1"/>
    <col min="7264" max="7264" width="8.75" style="24"/>
    <col min="7265" max="7266" width="8.4140625" style="24" bestFit="1" customWidth="1"/>
    <col min="7267" max="7512" width="8.75" style="24"/>
    <col min="7513" max="7513" width="7.58203125" style="24" customWidth="1"/>
    <col min="7514" max="7514" width="8.33203125" style="24" customWidth="1"/>
    <col min="7515" max="7515" width="8.75" style="24"/>
    <col min="7516" max="7517" width="8.33203125" style="24" customWidth="1"/>
    <col min="7518" max="7518" width="7.33203125" style="24" bestFit="1" customWidth="1"/>
    <col min="7519" max="7519" width="8.33203125" style="24" bestFit="1" customWidth="1"/>
    <col min="7520" max="7520" width="8.75" style="24"/>
    <col min="7521" max="7522" width="8.4140625" style="24" bestFit="1" customWidth="1"/>
    <col min="7523" max="7768" width="8.75" style="24"/>
    <col min="7769" max="7769" width="7.58203125" style="24" customWidth="1"/>
    <col min="7770" max="7770" width="8.33203125" style="24" customWidth="1"/>
    <col min="7771" max="7771" width="8.75" style="24"/>
    <col min="7772" max="7773" width="8.33203125" style="24" customWidth="1"/>
    <col min="7774" max="7774" width="7.33203125" style="24" bestFit="1" customWidth="1"/>
    <col min="7775" max="7775" width="8.33203125" style="24" bestFit="1" customWidth="1"/>
    <col min="7776" max="7776" width="8.75" style="24"/>
    <col min="7777" max="7778" width="8.4140625" style="24" bestFit="1" customWidth="1"/>
    <col min="7779" max="8024" width="8.75" style="24"/>
    <col min="8025" max="8025" width="7.58203125" style="24" customWidth="1"/>
    <col min="8026" max="8026" width="8.33203125" style="24" customWidth="1"/>
    <col min="8027" max="8027" width="8.75" style="24"/>
    <col min="8028" max="8029" width="8.33203125" style="24" customWidth="1"/>
    <col min="8030" max="8030" width="7.33203125" style="24" bestFit="1" customWidth="1"/>
    <col min="8031" max="8031" width="8.33203125" style="24" bestFit="1" customWidth="1"/>
    <col min="8032" max="8032" width="8.75" style="24"/>
    <col min="8033" max="8034" width="8.4140625" style="24" bestFit="1" customWidth="1"/>
    <col min="8035" max="8280" width="8.75" style="24"/>
    <col min="8281" max="8281" width="7.58203125" style="24" customWidth="1"/>
    <col min="8282" max="8282" width="8.33203125" style="24" customWidth="1"/>
    <col min="8283" max="8283" width="8.75" style="24"/>
    <col min="8284" max="8285" width="8.33203125" style="24" customWidth="1"/>
    <col min="8286" max="8286" width="7.33203125" style="24" bestFit="1" customWidth="1"/>
    <col min="8287" max="8287" width="8.33203125" style="24" bestFit="1" customWidth="1"/>
    <col min="8288" max="8288" width="8.75" style="24"/>
    <col min="8289" max="8290" width="8.4140625" style="24" bestFit="1" customWidth="1"/>
    <col min="8291" max="8536" width="8.75" style="24"/>
    <col min="8537" max="8537" width="7.58203125" style="24" customWidth="1"/>
    <col min="8538" max="8538" width="8.33203125" style="24" customWidth="1"/>
    <col min="8539" max="8539" width="8.75" style="24"/>
    <col min="8540" max="8541" width="8.33203125" style="24" customWidth="1"/>
    <col min="8542" max="8542" width="7.33203125" style="24" bestFit="1" customWidth="1"/>
    <col min="8543" max="8543" width="8.33203125" style="24" bestFit="1" customWidth="1"/>
    <col min="8544" max="8544" width="8.75" style="24"/>
    <col min="8545" max="8546" width="8.4140625" style="24" bestFit="1" customWidth="1"/>
    <col min="8547" max="8792" width="8.75" style="24"/>
    <col min="8793" max="8793" width="7.58203125" style="24" customWidth="1"/>
    <col min="8794" max="8794" width="8.33203125" style="24" customWidth="1"/>
    <col min="8795" max="8795" width="8.75" style="24"/>
    <col min="8796" max="8797" width="8.33203125" style="24" customWidth="1"/>
    <col min="8798" max="8798" width="7.33203125" style="24" bestFit="1" customWidth="1"/>
    <col min="8799" max="8799" width="8.33203125" style="24" bestFit="1" customWidth="1"/>
    <col min="8800" max="8800" width="8.75" style="24"/>
    <col min="8801" max="8802" width="8.4140625" style="24" bestFit="1" customWidth="1"/>
    <col min="8803" max="9048" width="8.75" style="24"/>
    <col min="9049" max="9049" width="7.58203125" style="24" customWidth="1"/>
    <col min="9050" max="9050" width="8.33203125" style="24" customWidth="1"/>
    <col min="9051" max="9051" width="8.75" style="24"/>
    <col min="9052" max="9053" width="8.33203125" style="24" customWidth="1"/>
    <col min="9054" max="9054" width="7.33203125" style="24" bestFit="1" customWidth="1"/>
    <col min="9055" max="9055" width="8.33203125" style="24" bestFit="1" customWidth="1"/>
    <col min="9056" max="9056" width="8.75" style="24"/>
    <col min="9057" max="9058" width="8.4140625" style="24" bestFit="1" customWidth="1"/>
    <col min="9059" max="9304" width="8.75" style="24"/>
    <col min="9305" max="9305" width="7.58203125" style="24" customWidth="1"/>
    <col min="9306" max="9306" width="8.33203125" style="24" customWidth="1"/>
    <col min="9307" max="9307" width="8.75" style="24"/>
    <col min="9308" max="9309" width="8.33203125" style="24" customWidth="1"/>
    <col min="9310" max="9310" width="7.33203125" style="24" bestFit="1" customWidth="1"/>
    <col min="9311" max="9311" width="8.33203125" style="24" bestFit="1" customWidth="1"/>
    <col min="9312" max="9312" width="8.75" style="24"/>
    <col min="9313" max="9314" width="8.4140625" style="24" bestFit="1" customWidth="1"/>
    <col min="9315" max="9560" width="8.75" style="24"/>
    <col min="9561" max="9561" width="7.58203125" style="24" customWidth="1"/>
    <col min="9562" max="9562" width="8.33203125" style="24" customWidth="1"/>
    <col min="9563" max="9563" width="8.75" style="24"/>
    <col min="9564" max="9565" width="8.33203125" style="24" customWidth="1"/>
    <col min="9566" max="9566" width="7.33203125" style="24" bestFit="1" customWidth="1"/>
    <col min="9567" max="9567" width="8.33203125" style="24" bestFit="1" customWidth="1"/>
    <col min="9568" max="9568" width="8.75" style="24"/>
    <col min="9569" max="9570" width="8.4140625" style="24" bestFit="1" customWidth="1"/>
    <col min="9571" max="9816" width="8.75" style="24"/>
    <col min="9817" max="9817" width="7.58203125" style="24" customWidth="1"/>
    <col min="9818" max="9818" width="8.33203125" style="24" customWidth="1"/>
    <col min="9819" max="9819" width="8.75" style="24"/>
    <col min="9820" max="9821" width="8.33203125" style="24" customWidth="1"/>
    <col min="9822" max="9822" width="7.33203125" style="24" bestFit="1" customWidth="1"/>
    <col min="9823" max="9823" width="8.33203125" style="24" bestFit="1" customWidth="1"/>
    <col min="9824" max="9824" width="8.75" style="24"/>
    <col min="9825" max="9826" width="8.4140625" style="24" bestFit="1" customWidth="1"/>
    <col min="9827" max="10072" width="8.75" style="24"/>
    <col min="10073" max="10073" width="7.58203125" style="24" customWidth="1"/>
    <col min="10074" max="10074" width="8.33203125" style="24" customWidth="1"/>
    <col min="10075" max="10075" width="8.75" style="24"/>
    <col min="10076" max="10077" width="8.33203125" style="24" customWidth="1"/>
    <col min="10078" max="10078" width="7.33203125" style="24" bestFit="1" customWidth="1"/>
    <col min="10079" max="10079" width="8.33203125" style="24" bestFit="1" customWidth="1"/>
    <col min="10080" max="10080" width="8.75" style="24"/>
    <col min="10081" max="10082" width="8.4140625" style="24" bestFit="1" customWidth="1"/>
    <col min="10083" max="10328" width="8.75" style="24"/>
    <col min="10329" max="10329" width="7.58203125" style="24" customWidth="1"/>
    <col min="10330" max="10330" width="8.33203125" style="24" customWidth="1"/>
    <col min="10331" max="10331" width="8.75" style="24"/>
    <col min="10332" max="10333" width="8.33203125" style="24" customWidth="1"/>
    <col min="10334" max="10334" width="7.33203125" style="24" bestFit="1" customWidth="1"/>
    <col min="10335" max="10335" width="8.33203125" style="24" bestFit="1" customWidth="1"/>
    <col min="10336" max="10336" width="8.75" style="24"/>
    <col min="10337" max="10338" width="8.4140625" style="24" bestFit="1" customWidth="1"/>
    <col min="10339" max="10584" width="8.75" style="24"/>
    <col min="10585" max="10585" width="7.58203125" style="24" customWidth="1"/>
    <col min="10586" max="10586" width="8.33203125" style="24" customWidth="1"/>
    <col min="10587" max="10587" width="8.75" style="24"/>
    <col min="10588" max="10589" width="8.33203125" style="24" customWidth="1"/>
    <col min="10590" max="10590" width="7.33203125" style="24" bestFit="1" customWidth="1"/>
    <col min="10591" max="10591" width="8.33203125" style="24" bestFit="1" customWidth="1"/>
    <col min="10592" max="10592" width="8.75" style="24"/>
    <col min="10593" max="10594" width="8.4140625" style="24" bestFit="1" customWidth="1"/>
    <col min="10595" max="10840" width="8.75" style="24"/>
    <col min="10841" max="10841" width="7.58203125" style="24" customWidth="1"/>
    <col min="10842" max="10842" width="8.33203125" style="24" customWidth="1"/>
    <col min="10843" max="10843" width="8.75" style="24"/>
    <col min="10844" max="10845" width="8.33203125" style="24" customWidth="1"/>
    <col min="10846" max="10846" width="7.33203125" style="24" bestFit="1" customWidth="1"/>
    <col min="10847" max="10847" width="8.33203125" style="24" bestFit="1" customWidth="1"/>
    <col min="10848" max="10848" width="8.75" style="24"/>
    <col min="10849" max="10850" width="8.4140625" style="24" bestFit="1" customWidth="1"/>
    <col min="10851" max="11096" width="8.75" style="24"/>
    <col min="11097" max="11097" width="7.58203125" style="24" customWidth="1"/>
    <col min="11098" max="11098" width="8.33203125" style="24" customWidth="1"/>
    <col min="11099" max="11099" width="8.75" style="24"/>
    <col min="11100" max="11101" width="8.33203125" style="24" customWidth="1"/>
    <col min="11102" max="11102" width="7.33203125" style="24" bestFit="1" customWidth="1"/>
    <col min="11103" max="11103" width="8.33203125" style="24" bestFit="1" customWidth="1"/>
    <col min="11104" max="11104" width="8.75" style="24"/>
    <col min="11105" max="11106" width="8.4140625" style="24" bestFit="1" customWidth="1"/>
    <col min="11107" max="11352" width="8.75" style="24"/>
    <col min="11353" max="11353" width="7.58203125" style="24" customWidth="1"/>
    <col min="11354" max="11354" width="8.33203125" style="24" customWidth="1"/>
    <col min="11355" max="11355" width="8.75" style="24"/>
    <col min="11356" max="11357" width="8.33203125" style="24" customWidth="1"/>
    <col min="11358" max="11358" width="7.33203125" style="24" bestFit="1" customWidth="1"/>
    <col min="11359" max="11359" width="8.33203125" style="24" bestFit="1" customWidth="1"/>
    <col min="11360" max="11360" width="8.75" style="24"/>
    <col min="11361" max="11362" width="8.4140625" style="24" bestFit="1" customWidth="1"/>
    <col min="11363" max="11608" width="8.75" style="24"/>
    <col min="11609" max="11609" width="7.58203125" style="24" customWidth="1"/>
    <col min="11610" max="11610" width="8.33203125" style="24" customWidth="1"/>
    <col min="11611" max="11611" width="8.75" style="24"/>
    <col min="11612" max="11613" width="8.33203125" style="24" customWidth="1"/>
    <col min="11614" max="11614" width="7.33203125" style="24" bestFit="1" customWidth="1"/>
    <col min="11615" max="11615" width="8.33203125" style="24" bestFit="1" customWidth="1"/>
    <col min="11616" max="11616" width="8.75" style="24"/>
    <col min="11617" max="11618" width="8.4140625" style="24" bestFit="1" customWidth="1"/>
    <col min="11619" max="11864" width="8.75" style="24"/>
    <col min="11865" max="11865" width="7.58203125" style="24" customWidth="1"/>
    <col min="11866" max="11866" width="8.33203125" style="24" customWidth="1"/>
    <col min="11867" max="11867" width="8.75" style="24"/>
    <col min="11868" max="11869" width="8.33203125" style="24" customWidth="1"/>
    <col min="11870" max="11870" width="7.33203125" style="24" bestFit="1" customWidth="1"/>
    <col min="11871" max="11871" width="8.33203125" style="24" bestFit="1" customWidth="1"/>
    <col min="11872" max="11872" width="8.75" style="24"/>
    <col min="11873" max="11874" width="8.4140625" style="24" bestFit="1" customWidth="1"/>
    <col min="11875" max="12120" width="8.75" style="24"/>
    <col min="12121" max="12121" width="7.58203125" style="24" customWidth="1"/>
    <col min="12122" max="12122" width="8.33203125" style="24" customWidth="1"/>
    <col min="12123" max="12123" width="8.75" style="24"/>
    <col min="12124" max="12125" width="8.33203125" style="24" customWidth="1"/>
    <col min="12126" max="12126" width="7.33203125" style="24" bestFit="1" customWidth="1"/>
    <col min="12127" max="12127" width="8.33203125" style="24" bestFit="1" customWidth="1"/>
    <col min="12128" max="12128" width="8.75" style="24"/>
    <col min="12129" max="12130" width="8.4140625" style="24" bestFit="1" customWidth="1"/>
    <col min="12131" max="12376" width="8.75" style="24"/>
    <col min="12377" max="12377" width="7.58203125" style="24" customWidth="1"/>
    <col min="12378" max="12378" width="8.33203125" style="24" customWidth="1"/>
    <col min="12379" max="12379" width="8.75" style="24"/>
    <col min="12380" max="12381" width="8.33203125" style="24" customWidth="1"/>
    <col min="12382" max="12382" width="7.33203125" style="24" bestFit="1" customWidth="1"/>
    <col min="12383" max="12383" width="8.33203125" style="24" bestFit="1" customWidth="1"/>
    <col min="12384" max="12384" width="8.75" style="24"/>
    <col min="12385" max="12386" width="8.4140625" style="24" bestFit="1" customWidth="1"/>
    <col min="12387" max="12632" width="8.75" style="24"/>
    <col min="12633" max="12633" width="7.58203125" style="24" customWidth="1"/>
    <col min="12634" max="12634" width="8.33203125" style="24" customWidth="1"/>
    <col min="12635" max="12635" width="8.75" style="24"/>
    <col min="12636" max="12637" width="8.33203125" style="24" customWidth="1"/>
    <col min="12638" max="12638" width="7.33203125" style="24" bestFit="1" customWidth="1"/>
    <col min="12639" max="12639" width="8.33203125" style="24" bestFit="1" customWidth="1"/>
    <col min="12640" max="12640" width="8.75" style="24"/>
    <col min="12641" max="12642" width="8.4140625" style="24" bestFit="1" customWidth="1"/>
    <col min="12643" max="12888" width="8.75" style="24"/>
    <col min="12889" max="12889" width="7.58203125" style="24" customWidth="1"/>
    <col min="12890" max="12890" width="8.33203125" style="24" customWidth="1"/>
    <col min="12891" max="12891" width="8.75" style="24"/>
    <col min="12892" max="12893" width="8.33203125" style="24" customWidth="1"/>
    <col min="12894" max="12894" width="7.33203125" style="24" bestFit="1" customWidth="1"/>
    <col min="12895" max="12895" width="8.33203125" style="24" bestFit="1" customWidth="1"/>
    <col min="12896" max="12896" width="8.75" style="24"/>
    <col min="12897" max="12898" width="8.4140625" style="24" bestFit="1" customWidth="1"/>
    <col min="12899" max="13144" width="8.75" style="24"/>
    <col min="13145" max="13145" width="7.58203125" style="24" customWidth="1"/>
    <col min="13146" max="13146" width="8.33203125" style="24" customWidth="1"/>
    <col min="13147" max="13147" width="8.75" style="24"/>
    <col min="13148" max="13149" width="8.33203125" style="24" customWidth="1"/>
    <col min="13150" max="13150" width="7.33203125" style="24" bestFit="1" customWidth="1"/>
    <col min="13151" max="13151" width="8.33203125" style="24" bestFit="1" customWidth="1"/>
    <col min="13152" max="13152" width="8.75" style="24"/>
    <col min="13153" max="13154" width="8.4140625" style="24" bestFit="1" customWidth="1"/>
    <col min="13155" max="13400" width="8.75" style="24"/>
    <col min="13401" max="13401" width="7.58203125" style="24" customWidth="1"/>
    <col min="13402" max="13402" width="8.33203125" style="24" customWidth="1"/>
    <col min="13403" max="13403" width="8.75" style="24"/>
    <col min="13404" max="13405" width="8.33203125" style="24" customWidth="1"/>
    <col min="13406" max="13406" width="7.33203125" style="24" bestFit="1" customWidth="1"/>
    <col min="13407" max="13407" width="8.33203125" style="24" bestFit="1" customWidth="1"/>
    <col min="13408" max="13408" width="8.75" style="24"/>
    <col min="13409" max="13410" width="8.4140625" style="24" bestFit="1" customWidth="1"/>
    <col min="13411" max="13656" width="8.75" style="24"/>
    <col min="13657" max="13657" width="7.58203125" style="24" customWidth="1"/>
    <col min="13658" max="13658" width="8.33203125" style="24" customWidth="1"/>
    <col min="13659" max="13659" width="8.75" style="24"/>
    <col min="13660" max="13661" width="8.33203125" style="24" customWidth="1"/>
    <col min="13662" max="13662" width="7.33203125" style="24" bestFit="1" customWidth="1"/>
    <col min="13663" max="13663" width="8.33203125" style="24" bestFit="1" customWidth="1"/>
    <col min="13664" max="13664" width="8.75" style="24"/>
    <col min="13665" max="13666" width="8.4140625" style="24" bestFit="1" customWidth="1"/>
    <col min="13667" max="13912" width="8.75" style="24"/>
    <col min="13913" max="13913" width="7.58203125" style="24" customWidth="1"/>
    <col min="13914" max="13914" width="8.33203125" style="24" customWidth="1"/>
    <col min="13915" max="13915" width="8.75" style="24"/>
    <col min="13916" max="13917" width="8.33203125" style="24" customWidth="1"/>
    <col min="13918" max="13918" width="7.33203125" style="24" bestFit="1" customWidth="1"/>
    <col min="13919" max="13919" width="8.33203125" style="24" bestFit="1" customWidth="1"/>
    <col min="13920" max="13920" width="8.75" style="24"/>
    <col min="13921" max="13922" width="8.4140625" style="24" bestFit="1" customWidth="1"/>
    <col min="13923" max="14168" width="8.75" style="24"/>
    <col min="14169" max="14169" width="7.58203125" style="24" customWidth="1"/>
    <col min="14170" max="14170" width="8.33203125" style="24" customWidth="1"/>
    <col min="14171" max="14171" width="8.75" style="24"/>
    <col min="14172" max="14173" width="8.33203125" style="24" customWidth="1"/>
    <col min="14174" max="14174" width="7.33203125" style="24" bestFit="1" customWidth="1"/>
    <col min="14175" max="14175" width="8.33203125" style="24" bestFit="1" customWidth="1"/>
    <col min="14176" max="14176" width="8.75" style="24"/>
    <col min="14177" max="14178" width="8.4140625" style="24" bestFit="1" customWidth="1"/>
    <col min="14179" max="14424" width="8.75" style="24"/>
    <col min="14425" max="14425" width="7.58203125" style="24" customWidth="1"/>
    <col min="14426" max="14426" width="8.33203125" style="24" customWidth="1"/>
    <col min="14427" max="14427" width="8.75" style="24"/>
    <col min="14428" max="14429" width="8.33203125" style="24" customWidth="1"/>
    <col min="14430" max="14430" width="7.33203125" style="24" bestFit="1" customWidth="1"/>
    <col min="14431" max="14431" width="8.33203125" style="24" bestFit="1" customWidth="1"/>
    <col min="14432" max="14432" width="8.75" style="24"/>
    <col min="14433" max="14434" width="8.4140625" style="24" bestFit="1" customWidth="1"/>
    <col min="14435" max="14680" width="8.75" style="24"/>
    <col min="14681" max="14681" width="7.58203125" style="24" customWidth="1"/>
    <col min="14682" max="14682" width="8.33203125" style="24" customWidth="1"/>
    <col min="14683" max="14683" width="8.75" style="24"/>
    <col min="14684" max="14685" width="8.33203125" style="24" customWidth="1"/>
    <col min="14686" max="14686" width="7.33203125" style="24" bestFit="1" customWidth="1"/>
    <col min="14687" max="14687" width="8.33203125" style="24" bestFit="1" customWidth="1"/>
    <col min="14688" max="14688" width="8.75" style="24"/>
    <col min="14689" max="14690" width="8.4140625" style="24" bestFit="1" customWidth="1"/>
    <col min="14691" max="14936" width="8.75" style="24"/>
    <col min="14937" max="14937" width="7.58203125" style="24" customWidth="1"/>
    <col min="14938" max="14938" width="8.33203125" style="24" customWidth="1"/>
    <col min="14939" max="14939" width="8.75" style="24"/>
    <col min="14940" max="14941" width="8.33203125" style="24" customWidth="1"/>
    <col min="14942" max="14942" width="7.33203125" style="24" bestFit="1" customWidth="1"/>
    <col min="14943" max="14943" width="8.33203125" style="24" bestFit="1" customWidth="1"/>
    <col min="14944" max="14944" width="8.75" style="24"/>
    <col min="14945" max="14946" width="8.4140625" style="24" bestFit="1" customWidth="1"/>
    <col min="14947" max="15192" width="8.75" style="24"/>
    <col min="15193" max="15193" width="7.58203125" style="24" customWidth="1"/>
    <col min="15194" max="15194" width="8.33203125" style="24" customWidth="1"/>
    <col min="15195" max="15195" width="8.75" style="24"/>
    <col min="15196" max="15197" width="8.33203125" style="24" customWidth="1"/>
    <col min="15198" max="15198" width="7.33203125" style="24" bestFit="1" customWidth="1"/>
    <col min="15199" max="15199" width="8.33203125" style="24" bestFit="1" customWidth="1"/>
    <col min="15200" max="15200" width="8.75" style="24"/>
    <col min="15201" max="15202" width="8.4140625" style="24" bestFit="1" customWidth="1"/>
    <col min="15203" max="15448" width="8.75" style="24"/>
    <col min="15449" max="15449" width="7.58203125" style="24" customWidth="1"/>
    <col min="15450" max="15450" width="8.33203125" style="24" customWidth="1"/>
    <col min="15451" max="15451" width="8.75" style="24"/>
    <col min="15452" max="15453" width="8.33203125" style="24" customWidth="1"/>
    <col min="15454" max="15454" width="7.33203125" style="24" bestFit="1" customWidth="1"/>
    <col min="15455" max="15455" width="8.33203125" style="24" bestFit="1" customWidth="1"/>
    <col min="15456" max="15456" width="8.75" style="24"/>
    <col min="15457" max="15458" width="8.4140625" style="24" bestFit="1" customWidth="1"/>
    <col min="15459" max="15704" width="8.75" style="24"/>
    <col min="15705" max="15705" width="7.58203125" style="24" customWidth="1"/>
    <col min="15706" max="15706" width="8.33203125" style="24" customWidth="1"/>
    <col min="15707" max="15707" width="8.75" style="24"/>
    <col min="15708" max="15709" width="8.33203125" style="24" customWidth="1"/>
    <col min="15710" max="15710" width="7.33203125" style="24" bestFit="1" customWidth="1"/>
    <col min="15711" max="15711" width="8.33203125" style="24" bestFit="1" customWidth="1"/>
    <col min="15712" max="15712" width="8.75" style="24"/>
    <col min="15713" max="15714" width="8.4140625" style="24" bestFit="1" customWidth="1"/>
    <col min="15715" max="15960" width="8.75" style="24"/>
    <col min="15961" max="15961" width="7.58203125" style="24" customWidth="1"/>
    <col min="15962" max="15962" width="8.33203125" style="24" customWidth="1"/>
    <col min="15963" max="15963" width="8.75" style="24"/>
    <col min="15964" max="15965" width="8.33203125" style="24" customWidth="1"/>
    <col min="15966" max="15966" width="7.33203125" style="24" bestFit="1" customWidth="1"/>
    <col min="15967" max="15967" width="8.33203125" style="24" bestFit="1" customWidth="1"/>
    <col min="15968" max="15968" width="8.75" style="24"/>
    <col min="15969" max="15970" width="8.4140625" style="24" bestFit="1" customWidth="1"/>
    <col min="15971" max="16216" width="8.75" style="24"/>
    <col min="16217" max="16217" width="7.58203125" style="24" customWidth="1"/>
    <col min="16218" max="16218" width="8.33203125" style="24" customWidth="1"/>
    <col min="16219" max="16219" width="8.75" style="24"/>
    <col min="16220" max="16221" width="8.33203125" style="24" customWidth="1"/>
    <col min="16222" max="16222" width="7.33203125" style="24" bestFit="1" customWidth="1"/>
    <col min="16223" max="16223" width="8.33203125" style="24" bestFit="1" customWidth="1"/>
    <col min="16224" max="16224" width="8.75" style="24"/>
    <col min="16225" max="16226" width="8.4140625" style="24" bestFit="1" customWidth="1"/>
    <col min="16227" max="16384" width="8.75" style="24"/>
  </cols>
  <sheetData>
    <row r="1" spans="1:112" ht="29.25">
      <c r="B1" s="1052" t="s">
        <v>250</v>
      </c>
      <c r="C1" s="1052"/>
      <c r="D1" s="1052"/>
      <c r="E1" s="1052"/>
      <c r="F1" s="1052"/>
      <c r="G1" s="1052"/>
      <c r="H1" s="1052"/>
      <c r="I1" s="1052"/>
      <c r="J1" s="1052"/>
      <c r="K1" s="1052"/>
      <c r="L1" s="1052"/>
      <c r="M1" s="1052"/>
      <c r="N1" s="1052"/>
      <c r="Z1" s="35"/>
      <c r="AA1" s="288"/>
      <c r="AB1" s="288"/>
      <c r="AC1" s="288"/>
      <c r="AD1" s="1060" t="s">
        <v>236</v>
      </c>
      <c r="AE1" s="1060"/>
      <c r="AF1" s="1060"/>
      <c r="AG1" s="1060"/>
      <c r="AH1" s="1060"/>
      <c r="AI1" s="1060"/>
      <c r="AJ1" s="1060"/>
      <c r="AK1" s="1060"/>
      <c r="AL1" s="1060"/>
      <c r="AM1" s="1060"/>
      <c r="AN1" s="1060"/>
      <c r="AO1" s="1060"/>
      <c r="AP1" s="1060"/>
      <c r="AQ1" s="1060"/>
      <c r="AR1" s="1060"/>
      <c r="AS1" s="1060"/>
      <c r="AT1" s="1060"/>
      <c r="AU1" s="1060"/>
      <c r="AV1" s="1060"/>
      <c r="AW1" s="1060"/>
      <c r="AX1" s="1060"/>
      <c r="AY1" s="1060"/>
      <c r="AZ1" s="1060"/>
      <c r="BA1" s="1060"/>
      <c r="BB1" s="1060"/>
      <c r="BC1" s="1060"/>
      <c r="BD1" s="1060"/>
      <c r="BE1" s="1060"/>
      <c r="BF1" s="1060"/>
      <c r="BG1" s="1060"/>
      <c r="BH1" s="1060"/>
      <c r="BI1" s="1060"/>
      <c r="BJ1" s="1060"/>
      <c r="BK1" s="1060"/>
      <c r="BL1" s="1060"/>
      <c r="BM1" s="1060"/>
      <c r="BN1" s="1060"/>
      <c r="BO1" s="1060"/>
      <c r="BP1" s="1060"/>
      <c r="BQ1" s="1060"/>
      <c r="BR1" s="1060"/>
      <c r="BS1" s="1060"/>
      <c r="BT1" s="1060"/>
      <c r="BU1" s="1060"/>
      <c r="BV1" s="1060"/>
      <c r="BW1" s="1060"/>
      <c r="BX1" s="1060"/>
      <c r="BY1" s="1060"/>
      <c r="BZ1" s="1060"/>
      <c r="CA1" s="1060"/>
      <c r="CB1" s="35"/>
      <c r="CC1" s="35"/>
      <c r="CD1" s="35"/>
      <c r="CE1" s="35"/>
      <c r="CF1" s="35"/>
      <c r="CN1" s="670"/>
    </row>
    <row r="2" spans="1:112" ht="25.5">
      <c r="B2" s="1053" t="s">
        <v>252</v>
      </c>
      <c r="C2" s="1053"/>
      <c r="D2" s="1053"/>
      <c r="E2" s="1053"/>
      <c r="F2" s="1053"/>
      <c r="G2" s="1053"/>
      <c r="H2" s="1053"/>
      <c r="I2" s="1053"/>
      <c r="J2" s="1053"/>
      <c r="K2" s="1053"/>
      <c r="L2" s="1053"/>
      <c r="M2" s="1053"/>
      <c r="N2" s="1053"/>
      <c r="Z2" s="35"/>
      <c r="AA2" s="1061" t="s">
        <v>237</v>
      </c>
      <c r="AB2" s="289"/>
      <c r="AC2" s="52"/>
      <c r="AD2" s="856">
        <v>1</v>
      </c>
      <c r="AE2" s="856">
        <f>AD2+1</f>
        <v>2</v>
      </c>
      <c r="AF2" s="856">
        <f t="shared" ref="AF2:AK2" si="0">AE2+1</f>
        <v>3</v>
      </c>
      <c r="AG2" s="856">
        <f t="shared" si="0"/>
        <v>4</v>
      </c>
      <c r="AH2" s="856">
        <f t="shared" si="0"/>
        <v>5</v>
      </c>
      <c r="AI2" s="856">
        <f t="shared" si="0"/>
        <v>6</v>
      </c>
      <c r="AJ2" s="856">
        <f t="shared" si="0"/>
        <v>7</v>
      </c>
      <c r="AK2" s="856">
        <f t="shared" si="0"/>
        <v>8</v>
      </c>
      <c r="AL2" s="856">
        <f>AK2+1</f>
        <v>9</v>
      </c>
      <c r="AM2" s="856">
        <f>AL2+1</f>
        <v>10</v>
      </c>
      <c r="AN2" s="856">
        <f t="shared" ref="AN2:BC2" si="1">AM2+1</f>
        <v>11</v>
      </c>
      <c r="AO2" s="856">
        <f t="shared" si="1"/>
        <v>12</v>
      </c>
      <c r="AP2" s="856">
        <f t="shared" si="1"/>
        <v>13</v>
      </c>
      <c r="AQ2" s="856">
        <f t="shared" si="1"/>
        <v>14</v>
      </c>
      <c r="AR2" s="856">
        <f t="shared" si="1"/>
        <v>15</v>
      </c>
      <c r="AS2" s="856">
        <f t="shared" si="1"/>
        <v>16</v>
      </c>
      <c r="AT2" s="856">
        <f t="shared" si="1"/>
        <v>17</v>
      </c>
      <c r="AU2" s="856">
        <f t="shared" si="1"/>
        <v>18</v>
      </c>
      <c r="AV2" s="856">
        <f t="shared" si="1"/>
        <v>19</v>
      </c>
      <c r="AW2" s="856">
        <f t="shared" si="1"/>
        <v>20</v>
      </c>
      <c r="AX2" s="856">
        <f t="shared" si="1"/>
        <v>21</v>
      </c>
      <c r="AY2" s="856">
        <f t="shared" si="1"/>
        <v>22</v>
      </c>
      <c r="AZ2" s="856">
        <f t="shared" si="1"/>
        <v>23</v>
      </c>
      <c r="BA2" s="856">
        <f t="shared" si="1"/>
        <v>24</v>
      </c>
      <c r="BB2" s="856">
        <f t="shared" si="1"/>
        <v>25</v>
      </c>
      <c r="BC2" s="856">
        <f t="shared" si="1"/>
        <v>26</v>
      </c>
      <c r="BD2" s="856">
        <f t="shared" ref="BD2:BP2" si="2">BC2+1</f>
        <v>27</v>
      </c>
      <c r="BE2" s="856">
        <f t="shared" si="2"/>
        <v>28</v>
      </c>
      <c r="BF2" s="856">
        <f t="shared" si="2"/>
        <v>29</v>
      </c>
      <c r="BG2" s="856">
        <f t="shared" si="2"/>
        <v>30</v>
      </c>
      <c r="BH2" s="856">
        <f t="shared" si="2"/>
        <v>31</v>
      </c>
      <c r="BI2" s="856">
        <f t="shared" si="2"/>
        <v>32</v>
      </c>
      <c r="BJ2" s="856">
        <f t="shared" si="2"/>
        <v>33</v>
      </c>
      <c r="BK2" s="856">
        <f t="shared" si="2"/>
        <v>34</v>
      </c>
      <c r="BL2" s="856">
        <f t="shared" si="2"/>
        <v>35</v>
      </c>
      <c r="BM2" s="856">
        <f t="shared" si="2"/>
        <v>36</v>
      </c>
      <c r="BN2" s="856">
        <f t="shared" si="2"/>
        <v>37</v>
      </c>
      <c r="BO2" s="856">
        <f t="shared" si="2"/>
        <v>38</v>
      </c>
      <c r="BP2" s="856">
        <f t="shared" si="2"/>
        <v>39</v>
      </c>
      <c r="BQ2" s="856">
        <f t="shared" ref="BQ2:CA2" si="3">BP2+1</f>
        <v>40</v>
      </c>
      <c r="BR2" s="856">
        <f t="shared" si="3"/>
        <v>41</v>
      </c>
      <c r="BS2" s="856">
        <f t="shared" si="3"/>
        <v>42</v>
      </c>
      <c r="BT2" s="856">
        <f t="shared" si="3"/>
        <v>43</v>
      </c>
      <c r="BU2" s="856">
        <f t="shared" si="3"/>
        <v>44</v>
      </c>
      <c r="BV2" s="856">
        <f t="shared" si="3"/>
        <v>45</v>
      </c>
      <c r="BW2" s="856">
        <f t="shared" si="3"/>
        <v>46</v>
      </c>
      <c r="BX2" s="856">
        <f t="shared" si="3"/>
        <v>47</v>
      </c>
      <c r="BY2" s="856">
        <f t="shared" si="3"/>
        <v>48</v>
      </c>
      <c r="BZ2" s="856">
        <f t="shared" si="3"/>
        <v>49</v>
      </c>
      <c r="CA2" s="856">
        <f t="shared" si="3"/>
        <v>50</v>
      </c>
      <c r="CB2" s="35"/>
      <c r="CC2" s="35"/>
      <c r="CD2" s="35"/>
      <c r="CE2" s="35"/>
      <c r="CF2" s="35"/>
      <c r="CN2" s="670"/>
    </row>
    <row r="3" spans="1:112" ht="26.25">
      <c r="B3" s="1053" t="s">
        <v>258</v>
      </c>
      <c r="C3" s="1053"/>
      <c r="D3" s="1053"/>
      <c r="E3" s="1053"/>
      <c r="F3" s="1053"/>
      <c r="G3" s="1053"/>
      <c r="H3" s="1053"/>
      <c r="I3" s="1053"/>
      <c r="J3" s="1053"/>
      <c r="K3" s="1053"/>
      <c r="L3" s="1053"/>
      <c r="M3" s="1053"/>
      <c r="N3" s="1053"/>
      <c r="Z3" s="35"/>
      <c r="AA3" s="1062"/>
      <c r="AB3" s="672" t="s">
        <v>147</v>
      </c>
      <c r="AC3" s="666" t="s">
        <v>145</v>
      </c>
      <c r="AD3" s="856" t="s">
        <v>146</v>
      </c>
      <c r="AE3" s="856" t="s">
        <v>146</v>
      </c>
      <c r="AF3" s="856" t="s">
        <v>146</v>
      </c>
      <c r="AG3" s="856" t="s">
        <v>146</v>
      </c>
      <c r="AH3" s="856" t="s">
        <v>146</v>
      </c>
      <c r="AI3" s="856" t="s">
        <v>146</v>
      </c>
      <c r="AJ3" s="856" t="s">
        <v>146</v>
      </c>
      <c r="AK3" s="856" t="s">
        <v>146</v>
      </c>
      <c r="AL3" s="856" t="s">
        <v>146</v>
      </c>
      <c r="AM3" s="856" t="s">
        <v>146</v>
      </c>
      <c r="AN3" s="856" t="s">
        <v>146</v>
      </c>
      <c r="AO3" s="856" t="s">
        <v>146</v>
      </c>
      <c r="AP3" s="856" t="s">
        <v>146</v>
      </c>
      <c r="AQ3" s="856" t="s">
        <v>146</v>
      </c>
      <c r="AR3" s="856" t="s">
        <v>146</v>
      </c>
      <c r="AS3" s="856" t="s">
        <v>146</v>
      </c>
      <c r="AT3" s="856" t="s">
        <v>146</v>
      </c>
      <c r="AU3" s="856" t="s">
        <v>146</v>
      </c>
      <c r="AV3" s="856" t="s">
        <v>146</v>
      </c>
      <c r="AW3" s="856" t="s">
        <v>146</v>
      </c>
      <c r="AX3" s="856" t="s">
        <v>146</v>
      </c>
      <c r="AY3" s="856" t="s">
        <v>146</v>
      </c>
      <c r="AZ3" s="856" t="s">
        <v>146</v>
      </c>
      <c r="BA3" s="856" t="s">
        <v>146</v>
      </c>
      <c r="BB3" s="856" t="s">
        <v>146</v>
      </c>
      <c r="BC3" s="856" t="s">
        <v>146</v>
      </c>
      <c r="BD3" s="856" t="s">
        <v>146</v>
      </c>
      <c r="BE3" s="856" t="s">
        <v>146</v>
      </c>
      <c r="BF3" s="856" t="s">
        <v>146</v>
      </c>
      <c r="BG3" s="856" t="s">
        <v>146</v>
      </c>
      <c r="BH3" s="856" t="s">
        <v>146</v>
      </c>
      <c r="BI3" s="856" t="s">
        <v>146</v>
      </c>
      <c r="BJ3" s="856" t="s">
        <v>146</v>
      </c>
      <c r="BK3" s="856" t="s">
        <v>146</v>
      </c>
      <c r="BL3" s="856" t="s">
        <v>146</v>
      </c>
      <c r="BM3" s="856" t="s">
        <v>146</v>
      </c>
      <c r="BN3" s="856" t="s">
        <v>146</v>
      </c>
      <c r="BO3" s="856" t="s">
        <v>146</v>
      </c>
      <c r="BP3" s="856" t="s">
        <v>146</v>
      </c>
      <c r="BQ3" s="856" t="s">
        <v>146</v>
      </c>
      <c r="BR3" s="856" t="s">
        <v>146</v>
      </c>
      <c r="BS3" s="856" t="s">
        <v>146</v>
      </c>
      <c r="BT3" s="856" t="s">
        <v>146</v>
      </c>
      <c r="BU3" s="856" t="s">
        <v>146</v>
      </c>
      <c r="BV3" s="856" t="s">
        <v>146</v>
      </c>
      <c r="BW3" s="856" t="s">
        <v>146</v>
      </c>
      <c r="BX3" s="856" t="s">
        <v>146</v>
      </c>
      <c r="BY3" s="856" t="s">
        <v>146</v>
      </c>
      <c r="BZ3" s="856" t="s">
        <v>146</v>
      </c>
      <c r="CA3" s="856" t="s">
        <v>146</v>
      </c>
      <c r="CB3" s="35"/>
      <c r="CC3" s="35"/>
      <c r="CD3" s="35"/>
      <c r="CE3" s="35"/>
      <c r="CF3" s="35"/>
      <c r="CN3" s="670"/>
    </row>
    <row r="4" spans="1:112" ht="26.25" thickBot="1">
      <c r="B4" s="1053" t="s">
        <v>251</v>
      </c>
      <c r="C4" s="1053"/>
      <c r="D4" s="1053"/>
      <c r="E4" s="1053"/>
      <c r="F4" s="1053"/>
      <c r="G4" s="1053"/>
      <c r="H4" s="1053"/>
      <c r="I4" s="1053"/>
      <c r="J4" s="1053"/>
      <c r="K4" s="1053"/>
      <c r="L4" s="1053"/>
      <c r="M4" s="1053"/>
      <c r="N4" s="1053"/>
      <c r="Z4" s="35">
        <v>1</v>
      </c>
      <c r="AA4" s="672">
        <v>1</v>
      </c>
      <c r="AB4" s="860">
        <f>H23</f>
        <v>0</v>
      </c>
      <c r="AC4" s="860">
        <f t="shared" ref="AC4:AC51" si="4">(H$9*AB4)+H$10</f>
        <v>0.20899999999999999</v>
      </c>
      <c r="AD4" s="861">
        <f t="shared" ref="AD4:AM13" ca="1" si="5">NORMINV(RAND(),$AC4,$H$18)</f>
        <v>-0.3866155771177201</v>
      </c>
      <c r="AE4" s="861">
        <f t="shared" ca="1" si="5"/>
        <v>-0.15908208560361778</v>
      </c>
      <c r="AF4" s="861">
        <f t="shared" ca="1" si="5"/>
        <v>0.16601053590299883</v>
      </c>
      <c r="AG4" s="861">
        <f t="shared" ca="1" si="5"/>
        <v>0.7068900988742749</v>
      </c>
      <c r="AH4" s="861">
        <f t="shared" ca="1" si="5"/>
        <v>0.66289399751489098</v>
      </c>
      <c r="AI4" s="861">
        <f t="shared" ca="1" si="5"/>
        <v>0.23570230977629303</v>
      </c>
      <c r="AJ4" s="861">
        <f t="shared" ca="1" si="5"/>
        <v>1.1036685677215219E-2</v>
      </c>
      <c r="AK4" s="861">
        <f t="shared" ca="1" si="5"/>
        <v>-0.20817608156502379</v>
      </c>
      <c r="AL4" s="861">
        <f t="shared" ca="1" si="5"/>
        <v>0.30650211804808908</v>
      </c>
      <c r="AM4" s="861">
        <f t="shared" ca="1" si="5"/>
        <v>0.39318389959113809</v>
      </c>
      <c r="AN4" s="861">
        <f t="shared" ref="AN4:AW13" ca="1" si="6">NORMINV(RAND(),$AC4,$H$18)</f>
        <v>-0.22716885372941123</v>
      </c>
      <c r="AO4" s="861">
        <f t="shared" ca="1" si="6"/>
        <v>-7.4245171166176377E-2</v>
      </c>
      <c r="AP4" s="861">
        <f t="shared" ca="1" si="6"/>
        <v>1.0738246955625017</v>
      </c>
      <c r="AQ4" s="861">
        <f t="shared" ca="1" si="6"/>
        <v>0.22217710944254318</v>
      </c>
      <c r="AR4" s="861">
        <f t="shared" ca="1" si="6"/>
        <v>-3.1516422783581854E-2</v>
      </c>
      <c r="AS4" s="861">
        <f t="shared" ca="1" si="6"/>
        <v>0.1496271789914761</v>
      </c>
      <c r="AT4" s="861">
        <f t="shared" ca="1" si="6"/>
        <v>-8.2746345762832602E-2</v>
      </c>
      <c r="AU4" s="861">
        <f t="shared" ca="1" si="6"/>
        <v>0.28965471532499898</v>
      </c>
      <c r="AV4" s="861">
        <f t="shared" ca="1" si="6"/>
        <v>-0.28502428359178966</v>
      </c>
      <c r="AW4" s="861">
        <f t="shared" ca="1" si="6"/>
        <v>0.42436082598284708</v>
      </c>
      <c r="AX4" s="861">
        <f t="shared" ref="AX4:BG13" ca="1" si="7">NORMINV(RAND(),$AC4,$H$18)</f>
        <v>0.16208199371523954</v>
      </c>
      <c r="AY4" s="861">
        <f t="shared" ca="1" si="7"/>
        <v>-0.29841689724328124</v>
      </c>
      <c r="AZ4" s="861">
        <f t="shared" ca="1" si="7"/>
        <v>1.1670333550917706</v>
      </c>
      <c r="BA4" s="861">
        <f t="shared" ca="1" si="7"/>
        <v>0.29918052697707009</v>
      </c>
      <c r="BB4" s="861">
        <f t="shared" ca="1" si="7"/>
        <v>0.56469607044947612</v>
      </c>
      <c r="BC4" s="861">
        <f t="shared" ca="1" si="7"/>
        <v>0.31629416183026104</v>
      </c>
      <c r="BD4" s="861">
        <f t="shared" ca="1" si="7"/>
        <v>0.66086298227270179</v>
      </c>
      <c r="BE4" s="861">
        <f t="shared" ca="1" si="7"/>
        <v>0.18722559939723871</v>
      </c>
      <c r="BF4" s="861">
        <f t="shared" ca="1" si="7"/>
        <v>0.20514819390291072</v>
      </c>
      <c r="BG4" s="861">
        <f t="shared" ca="1" si="7"/>
        <v>-0.43631320583913114</v>
      </c>
      <c r="BH4" s="861">
        <f t="shared" ref="BH4:BQ13" ca="1" si="8">NORMINV(RAND(),$AC4,$H$18)</f>
        <v>0.90554139179876325</v>
      </c>
      <c r="BI4" s="861">
        <f t="shared" ca="1" si="8"/>
        <v>0.15278213383584591</v>
      </c>
      <c r="BJ4" s="861">
        <f t="shared" ca="1" si="8"/>
        <v>-7.6199340520108044E-2</v>
      </c>
      <c r="BK4" s="861">
        <f t="shared" ca="1" si="8"/>
        <v>0.23360585714745952</v>
      </c>
      <c r="BL4" s="861">
        <f t="shared" ca="1" si="8"/>
        <v>1.607713535069405E-2</v>
      </c>
      <c r="BM4" s="861">
        <f t="shared" ca="1" si="8"/>
        <v>0.64623905435572671</v>
      </c>
      <c r="BN4" s="861">
        <f t="shared" ca="1" si="8"/>
        <v>-3.8790315810577902E-2</v>
      </c>
      <c r="BO4" s="861">
        <f t="shared" ca="1" si="8"/>
        <v>-0.442001480601938</v>
      </c>
      <c r="BP4" s="861">
        <f t="shared" ca="1" si="8"/>
        <v>0.42081811647428702</v>
      </c>
      <c r="BQ4" s="861">
        <f t="shared" ca="1" si="8"/>
        <v>0.24880338130744645</v>
      </c>
      <c r="BR4" s="861">
        <f t="shared" ref="BR4:CA13" ca="1" si="9">NORMINV(RAND(),$AC4,$H$18)</f>
        <v>0.55592181300933363</v>
      </c>
      <c r="BS4" s="861">
        <f t="shared" ca="1" si="9"/>
        <v>-9.1736183851036407E-2</v>
      </c>
      <c r="BT4" s="861">
        <f t="shared" ca="1" si="9"/>
        <v>0.55792168486254146</v>
      </c>
      <c r="BU4" s="861">
        <f t="shared" ca="1" si="9"/>
        <v>0.21370311332360781</v>
      </c>
      <c r="BV4" s="861">
        <f t="shared" ca="1" si="9"/>
        <v>0.61242531789491506</v>
      </c>
      <c r="BW4" s="861">
        <f t="shared" ca="1" si="9"/>
        <v>0.1098827261067148</v>
      </c>
      <c r="BX4" s="861">
        <f t="shared" ca="1" si="9"/>
        <v>-0.61418025556190958</v>
      </c>
      <c r="BY4" s="861">
        <f t="shared" ca="1" si="9"/>
        <v>-8.9501442321146568E-2</v>
      </c>
      <c r="BZ4" s="861">
        <f t="shared" ca="1" si="9"/>
        <v>0.28090026464762446</v>
      </c>
      <c r="CA4" s="861">
        <f t="shared" ca="1" si="9"/>
        <v>0.77787604646983022</v>
      </c>
      <c r="CB4" s="35"/>
      <c r="CC4" s="35"/>
      <c r="CD4" s="35"/>
      <c r="CE4" s="35"/>
      <c r="CF4" s="35"/>
      <c r="CN4" s="670"/>
    </row>
    <row r="5" spans="1:112" ht="27" customHeight="1">
      <c r="H5" s="1054" t="s">
        <v>253</v>
      </c>
      <c r="Z5" s="35">
        <f>1+Z4</f>
        <v>2</v>
      </c>
      <c r="AA5" s="672">
        <v>1</v>
      </c>
      <c r="AB5" s="860">
        <f>AB4</f>
        <v>0</v>
      </c>
      <c r="AC5" s="860">
        <f t="shared" si="4"/>
        <v>0.20899999999999999</v>
      </c>
      <c r="AD5" s="861">
        <f t="shared" ca="1" si="5"/>
        <v>-0.53999796986715876</v>
      </c>
      <c r="AE5" s="861">
        <f t="shared" ca="1" si="5"/>
        <v>0.65447497976654856</v>
      </c>
      <c r="AF5" s="861">
        <f t="shared" ca="1" si="5"/>
        <v>0.57097207856229593</v>
      </c>
      <c r="AG5" s="861">
        <f t="shared" ca="1" si="5"/>
        <v>0.61430621727924595</v>
      </c>
      <c r="AH5" s="861">
        <f t="shared" ca="1" si="5"/>
        <v>0.10863120957321894</v>
      </c>
      <c r="AI5" s="861">
        <f t="shared" ca="1" si="5"/>
        <v>0.42709102016070943</v>
      </c>
      <c r="AJ5" s="861">
        <f t="shared" ca="1" si="5"/>
        <v>0.13999118614482411</v>
      </c>
      <c r="AK5" s="861">
        <f t="shared" ca="1" si="5"/>
        <v>-0.1993592306780694</v>
      </c>
      <c r="AL5" s="861">
        <f t="shared" ca="1" si="5"/>
        <v>-0.44167159487917085</v>
      </c>
      <c r="AM5" s="861">
        <f t="shared" ca="1" si="5"/>
        <v>0.21082886870914389</v>
      </c>
      <c r="AN5" s="861">
        <f t="shared" ca="1" si="6"/>
        <v>-0.92864475188250373</v>
      </c>
      <c r="AO5" s="861">
        <f t="shared" ca="1" si="6"/>
        <v>3.2699929880362938E-2</v>
      </c>
      <c r="AP5" s="861">
        <f t="shared" ca="1" si="6"/>
        <v>6.4327784395329657E-2</v>
      </c>
      <c r="AQ5" s="861">
        <f t="shared" ca="1" si="6"/>
        <v>-6.1349881334185147E-2</v>
      </c>
      <c r="AR5" s="861">
        <f t="shared" ca="1" si="6"/>
        <v>-7.1825210000924317E-2</v>
      </c>
      <c r="AS5" s="861">
        <f t="shared" ca="1" si="6"/>
        <v>2.2811220040030944E-2</v>
      </c>
      <c r="AT5" s="861">
        <f t="shared" ca="1" si="6"/>
        <v>0.14701494828915737</v>
      </c>
      <c r="AU5" s="861">
        <f t="shared" ca="1" si="6"/>
        <v>-0.15829063206014063</v>
      </c>
      <c r="AV5" s="861">
        <f t="shared" ca="1" si="6"/>
        <v>0.36808318562654951</v>
      </c>
      <c r="AW5" s="861">
        <f t="shared" ca="1" si="6"/>
        <v>0.2270302663178933</v>
      </c>
      <c r="AX5" s="861">
        <f t="shared" ca="1" si="7"/>
        <v>0.44697915575395614</v>
      </c>
      <c r="AY5" s="861">
        <f t="shared" ca="1" si="7"/>
        <v>-4.3787283627451407E-2</v>
      </c>
      <c r="AZ5" s="861">
        <f t="shared" ca="1" si="7"/>
        <v>0.12106494861706821</v>
      </c>
      <c r="BA5" s="861">
        <f t="shared" ca="1" si="7"/>
        <v>-8.3779769202672189E-2</v>
      </c>
      <c r="BB5" s="861">
        <f t="shared" ca="1" si="7"/>
        <v>0.11720663503159374</v>
      </c>
      <c r="BC5" s="861">
        <f t="shared" ca="1" si="7"/>
        <v>6.0141564914447859E-2</v>
      </c>
      <c r="BD5" s="861">
        <f t="shared" ca="1" si="7"/>
        <v>0.2946575527244934</v>
      </c>
      <c r="BE5" s="861">
        <f t="shared" ca="1" si="7"/>
        <v>0.10967575904421081</v>
      </c>
      <c r="BF5" s="861">
        <f t="shared" ca="1" si="7"/>
        <v>0.43127519579064283</v>
      </c>
      <c r="BG5" s="861">
        <f t="shared" ca="1" si="7"/>
        <v>0.89210893865579477</v>
      </c>
      <c r="BH5" s="861">
        <f t="shared" ca="1" si="8"/>
        <v>-0.12806264314760671</v>
      </c>
      <c r="BI5" s="861">
        <f t="shared" ca="1" si="8"/>
        <v>0.17293019167489529</v>
      </c>
      <c r="BJ5" s="861">
        <f t="shared" ca="1" si="8"/>
        <v>6.6760750896650428E-2</v>
      </c>
      <c r="BK5" s="861">
        <f t="shared" ca="1" si="8"/>
        <v>0.88804845889162143</v>
      </c>
      <c r="BL5" s="861">
        <f t="shared" ca="1" si="8"/>
        <v>-5.9603308791698589E-2</v>
      </c>
      <c r="BM5" s="861">
        <f t="shared" ca="1" si="8"/>
        <v>-0.88936897938817239</v>
      </c>
      <c r="BN5" s="861">
        <f t="shared" ca="1" si="8"/>
        <v>0.50674753789853133</v>
      </c>
      <c r="BO5" s="861">
        <f t="shared" ca="1" si="8"/>
        <v>8.9405231089676462E-2</v>
      </c>
      <c r="BP5" s="861">
        <f t="shared" ca="1" si="8"/>
        <v>0.3032394858276653</v>
      </c>
      <c r="BQ5" s="861">
        <f t="shared" ca="1" si="8"/>
        <v>-0.12500807783680037</v>
      </c>
      <c r="BR5" s="861">
        <f t="shared" ca="1" si="9"/>
        <v>0.96763752859510177</v>
      </c>
      <c r="BS5" s="861">
        <f t="shared" ca="1" si="9"/>
        <v>-0.14902486590753186</v>
      </c>
      <c r="BT5" s="861">
        <f t="shared" ca="1" si="9"/>
        <v>0.58494345506994017</v>
      </c>
      <c r="BU5" s="861">
        <f t="shared" ca="1" si="9"/>
        <v>1.1355681359814846</v>
      </c>
      <c r="BV5" s="861">
        <f t="shared" ca="1" si="9"/>
        <v>0.3352122860212986</v>
      </c>
      <c r="BW5" s="861">
        <f t="shared" ca="1" si="9"/>
        <v>0.12528090491568306</v>
      </c>
      <c r="BX5" s="861">
        <f t="shared" ca="1" si="9"/>
        <v>1.1248368650796057</v>
      </c>
      <c r="BY5" s="861">
        <f t="shared" ca="1" si="9"/>
        <v>0.96013329874894604</v>
      </c>
      <c r="BZ5" s="861">
        <f t="shared" ca="1" si="9"/>
        <v>1.0276836904955702</v>
      </c>
      <c r="CA5" s="861">
        <f t="shared" ca="1" si="9"/>
        <v>0.39141838723937794</v>
      </c>
      <c r="CB5" s="35"/>
      <c r="CC5" s="35"/>
      <c r="CD5" s="35"/>
      <c r="CE5" s="35"/>
      <c r="CF5" s="35"/>
      <c r="CN5" s="670"/>
    </row>
    <row r="6" spans="1:112" ht="24.95" customHeight="1" thickBot="1">
      <c r="H6" s="1055"/>
      <c r="W6" s="70"/>
      <c r="X6" s="70"/>
      <c r="Z6" s="35">
        <f t="shared" ref="Z6:Z51" si="10">1+Z5</f>
        <v>3</v>
      </c>
      <c r="AA6" s="672">
        <v>1</v>
      </c>
      <c r="AB6" s="860">
        <f t="shared" ref="AB6:AB11" si="11">AB5</f>
        <v>0</v>
      </c>
      <c r="AC6" s="860">
        <f t="shared" si="4"/>
        <v>0.20899999999999999</v>
      </c>
      <c r="AD6" s="861">
        <f t="shared" ca="1" si="5"/>
        <v>5.5949514389181471E-2</v>
      </c>
      <c r="AE6" s="861">
        <f t="shared" ca="1" si="5"/>
        <v>0.59465837136702238</v>
      </c>
      <c r="AF6" s="861">
        <f t="shared" ca="1" si="5"/>
        <v>9.861043889178657E-2</v>
      </c>
      <c r="AG6" s="861">
        <f t="shared" ca="1" si="5"/>
        <v>0.86493420674436194</v>
      </c>
      <c r="AH6" s="861">
        <f t="shared" ca="1" si="5"/>
        <v>0.37624753590122911</v>
      </c>
      <c r="AI6" s="861">
        <f t="shared" ca="1" si="5"/>
        <v>-8.2397049232061342E-2</v>
      </c>
      <c r="AJ6" s="861">
        <f t="shared" ca="1" si="5"/>
        <v>0.33268850860102106</v>
      </c>
      <c r="AK6" s="861">
        <f t="shared" ca="1" si="5"/>
        <v>0.5135421456082413</v>
      </c>
      <c r="AL6" s="861">
        <f t="shared" ca="1" si="5"/>
        <v>-0.11262614949192781</v>
      </c>
      <c r="AM6" s="861">
        <f t="shared" ca="1" si="5"/>
        <v>0.50714124792735205</v>
      </c>
      <c r="AN6" s="861">
        <f t="shared" ca="1" si="6"/>
        <v>2.4365104641330404E-3</v>
      </c>
      <c r="AO6" s="861">
        <f t="shared" ca="1" si="6"/>
        <v>0.41048802803891526</v>
      </c>
      <c r="AP6" s="861">
        <f t="shared" ca="1" si="6"/>
        <v>0.50892545531861866</v>
      </c>
      <c r="AQ6" s="861">
        <f t="shared" ca="1" si="6"/>
        <v>0.78377697141703973</v>
      </c>
      <c r="AR6" s="861">
        <f t="shared" ca="1" si="6"/>
        <v>-0.24913948369114911</v>
      </c>
      <c r="AS6" s="861">
        <f t="shared" ca="1" si="6"/>
        <v>-0.16290560025007825</v>
      </c>
      <c r="AT6" s="861">
        <f t="shared" ca="1" si="6"/>
        <v>0.35240855623007045</v>
      </c>
      <c r="AU6" s="861">
        <f t="shared" ca="1" si="6"/>
        <v>0.72646474130033412</v>
      </c>
      <c r="AV6" s="861">
        <f t="shared" ca="1" si="6"/>
        <v>-0.55671328339551429</v>
      </c>
      <c r="AW6" s="861">
        <f t="shared" ca="1" si="6"/>
        <v>0.4106756774947018</v>
      </c>
      <c r="AX6" s="861">
        <f t="shared" ca="1" si="7"/>
        <v>0.12721269310754738</v>
      </c>
      <c r="AY6" s="861">
        <f t="shared" ca="1" si="7"/>
        <v>-3.5245671349941055E-2</v>
      </c>
      <c r="AZ6" s="861">
        <f t="shared" ca="1" si="7"/>
        <v>1.0830475502665893</v>
      </c>
      <c r="BA6" s="861">
        <f t="shared" ca="1" si="7"/>
        <v>0.47462892550906799</v>
      </c>
      <c r="BB6" s="861">
        <f t="shared" ca="1" si="7"/>
        <v>9.0090974693349313E-2</v>
      </c>
      <c r="BC6" s="861">
        <f t="shared" ca="1" si="7"/>
        <v>1.0863711666834834</v>
      </c>
      <c r="BD6" s="861">
        <f t="shared" ca="1" si="7"/>
        <v>4.5905228705361928E-2</v>
      </c>
      <c r="BE6" s="861">
        <f t="shared" ca="1" si="7"/>
        <v>3.4824461212125957E-3</v>
      </c>
      <c r="BF6" s="861">
        <f t="shared" ca="1" si="7"/>
        <v>-6.8378847906285234E-3</v>
      </c>
      <c r="BG6" s="861">
        <f t="shared" ca="1" si="7"/>
        <v>-2.3843576234980401E-2</v>
      </c>
      <c r="BH6" s="861">
        <f t="shared" ca="1" si="8"/>
        <v>0.33461963074623202</v>
      </c>
      <c r="BI6" s="861">
        <f t="shared" ca="1" si="8"/>
        <v>0.31689694251134198</v>
      </c>
      <c r="BJ6" s="861">
        <f t="shared" ca="1" si="8"/>
        <v>-1.0834698677438317</v>
      </c>
      <c r="BK6" s="861">
        <f t="shared" ca="1" si="8"/>
        <v>0.76110197176706351</v>
      </c>
      <c r="BL6" s="861">
        <f t="shared" ca="1" si="8"/>
        <v>0.63226299419718035</v>
      </c>
      <c r="BM6" s="861">
        <f t="shared" ca="1" si="8"/>
        <v>-0.21618249699619621</v>
      </c>
      <c r="BN6" s="861">
        <f t="shared" ca="1" si="8"/>
        <v>1.1693437174312784</v>
      </c>
      <c r="BO6" s="861">
        <f t="shared" ca="1" si="8"/>
        <v>-0.51201859545724626</v>
      </c>
      <c r="BP6" s="861">
        <f t="shared" ca="1" si="8"/>
        <v>-3.9987235840830609E-2</v>
      </c>
      <c r="BQ6" s="861">
        <f t="shared" ca="1" si="8"/>
        <v>-0.14644298362808686</v>
      </c>
      <c r="BR6" s="861">
        <f t="shared" ca="1" si="9"/>
        <v>-7.1158423731954273E-2</v>
      </c>
      <c r="BS6" s="861">
        <f t="shared" ca="1" si="9"/>
        <v>0.95313810770847751</v>
      </c>
      <c r="BT6" s="861">
        <f t="shared" ca="1" si="9"/>
        <v>2.9759138331393903E-2</v>
      </c>
      <c r="BU6" s="861">
        <f t="shared" ca="1" si="9"/>
        <v>-0.57997648118855216</v>
      </c>
      <c r="BV6" s="861">
        <f t="shared" ca="1" si="9"/>
        <v>0.11956478058842</v>
      </c>
      <c r="BW6" s="861">
        <f t="shared" ca="1" si="9"/>
        <v>0.10772550990391275</v>
      </c>
      <c r="BX6" s="861">
        <f t="shared" ca="1" si="9"/>
        <v>0.5983603549377382</v>
      </c>
      <c r="BY6" s="861">
        <f t="shared" ca="1" si="9"/>
        <v>0.63308778563492918</v>
      </c>
      <c r="BZ6" s="861">
        <f t="shared" ca="1" si="9"/>
        <v>0.31819812288153548</v>
      </c>
      <c r="CA6" s="861">
        <f t="shared" ca="1" si="9"/>
        <v>9.874754135038484E-2</v>
      </c>
      <c r="CB6" s="35"/>
      <c r="CC6" s="35"/>
      <c r="CD6" s="35"/>
      <c r="CE6" s="35"/>
      <c r="CF6" s="35"/>
      <c r="CG6" s="676"/>
      <c r="CH6" s="360"/>
      <c r="CI6" s="677"/>
      <c r="CJ6" s="242"/>
      <c r="CK6" s="670"/>
      <c r="CL6"/>
      <c r="CN6" s="242"/>
      <c r="CO6" s="242"/>
      <c r="CQ6"/>
      <c r="CR6"/>
      <c r="CS6"/>
      <c r="CZ6" s="103"/>
      <c r="DC6" s="35"/>
      <c r="DD6" s="25"/>
      <c r="DE6" s="25"/>
      <c r="DF6" s="24"/>
      <c r="DG6" s="24"/>
      <c r="DH6" s="24"/>
    </row>
    <row r="7" spans="1:112" s="35" customFormat="1" ht="23.45" customHeight="1" thickBot="1">
      <c r="A7" s="246"/>
      <c r="B7" s="1043" t="s">
        <v>170</v>
      </c>
      <c r="C7" s="1044"/>
      <c r="D7" s="1044"/>
      <c r="E7" s="1045"/>
      <c r="F7" s="1006" t="s">
        <v>97</v>
      </c>
      <c r="G7" s="246"/>
      <c r="H7" s="1055"/>
      <c r="J7" s="1063" t="s">
        <v>235</v>
      </c>
      <c r="K7" s="1069" t="s">
        <v>242</v>
      </c>
      <c r="L7" s="1070"/>
      <c r="M7" s="1069" t="s">
        <v>243</v>
      </c>
      <c r="N7" s="1070"/>
      <c r="Z7" s="35">
        <f t="shared" si="10"/>
        <v>4</v>
      </c>
      <c r="AA7" s="672">
        <v>1</v>
      </c>
      <c r="AB7" s="860">
        <f t="shared" si="11"/>
        <v>0</v>
      </c>
      <c r="AC7" s="860">
        <f t="shared" si="4"/>
        <v>0.20899999999999999</v>
      </c>
      <c r="AD7" s="861">
        <f t="shared" ca="1" si="5"/>
        <v>-0.39047833898756612</v>
      </c>
      <c r="AE7" s="861">
        <f t="shared" ca="1" si="5"/>
        <v>0.16110088383176002</v>
      </c>
      <c r="AF7" s="861">
        <f t="shared" ca="1" si="5"/>
        <v>0.82119649857450661</v>
      </c>
      <c r="AG7" s="861">
        <f t="shared" ca="1" si="5"/>
        <v>8.8017455988196797E-2</v>
      </c>
      <c r="AH7" s="861">
        <f t="shared" ca="1" si="5"/>
        <v>0.17025765492897327</v>
      </c>
      <c r="AI7" s="861">
        <f t="shared" ca="1" si="5"/>
        <v>-0.22101088952299666</v>
      </c>
      <c r="AJ7" s="861">
        <f t="shared" ca="1" si="5"/>
        <v>0.70010168069205148</v>
      </c>
      <c r="AK7" s="861">
        <f t="shared" ca="1" si="5"/>
        <v>0.55539644534093713</v>
      </c>
      <c r="AL7" s="861">
        <f t="shared" ca="1" si="5"/>
        <v>-0.14608140624054203</v>
      </c>
      <c r="AM7" s="861">
        <f t="shared" ca="1" si="5"/>
        <v>0.40441488598886111</v>
      </c>
      <c r="AN7" s="861">
        <f t="shared" ca="1" si="6"/>
        <v>-0.14425142535178789</v>
      </c>
      <c r="AO7" s="861">
        <f t="shared" ca="1" si="6"/>
        <v>-9.489509441988922E-2</v>
      </c>
      <c r="AP7" s="861">
        <f t="shared" ca="1" si="6"/>
        <v>0.56916012310064901</v>
      </c>
      <c r="AQ7" s="861">
        <f t="shared" ca="1" si="6"/>
        <v>0.50264448970183406</v>
      </c>
      <c r="AR7" s="861">
        <f t="shared" ca="1" si="6"/>
        <v>0.31354118039770651</v>
      </c>
      <c r="AS7" s="861">
        <f t="shared" ca="1" si="6"/>
        <v>0.56247486556323867</v>
      </c>
      <c r="AT7" s="861">
        <f t="shared" ca="1" si="6"/>
        <v>5.1174860331537397E-2</v>
      </c>
      <c r="AU7" s="861">
        <f t="shared" ca="1" si="6"/>
        <v>3.2734217924304865E-2</v>
      </c>
      <c r="AV7" s="861">
        <f t="shared" ca="1" si="6"/>
        <v>0.75130967477592625</v>
      </c>
      <c r="AW7" s="861">
        <f t="shared" ca="1" si="6"/>
        <v>0.26711750896135728</v>
      </c>
      <c r="AX7" s="861">
        <f t="shared" ca="1" si="7"/>
        <v>1.149792628464958</v>
      </c>
      <c r="AY7" s="861">
        <f t="shared" ca="1" si="7"/>
        <v>0.4071537010831196</v>
      </c>
      <c r="AZ7" s="861">
        <f t="shared" ca="1" si="7"/>
        <v>0.6941675620428952</v>
      </c>
      <c r="BA7" s="861">
        <f t="shared" ca="1" si="7"/>
        <v>0.13663763648545127</v>
      </c>
      <c r="BB7" s="861">
        <f t="shared" ca="1" si="7"/>
        <v>-0.77889820281883893</v>
      </c>
      <c r="BC7" s="861">
        <f t="shared" ca="1" si="7"/>
        <v>0.46274939866169684</v>
      </c>
      <c r="BD7" s="861">
        <f t="shared" ca="1" si="7"/>
        <v>0.83789123466212478</v>
      </c>
      <c r="BE7" s="861">
        <f t="shared" ca="1" si="7"/>
        <v>0.6878166926809367</v>
      </c>
      <c r="BF7" s="861">
        <f t="shared" ca="1" si="7"/>
        <v>0.5845308914120092</v>
      </c>
      <c r="BG7" s="861">
        <f t="shared" ca="1" si="7"/>
        <v>0.22549228870503013</v>
      </c>
      <c r="BH7" s="861">
        <f t="shared" ca="1" si="8"/>
        <v>-0.43617820538851193</v>
      </c>
      <c r="BI7" s="861">
        <f t="shared" ca="1" si="8"/>
        <v>0.44068965553144468</v>
      </c>
      <c r="BJ7" s="861">
        <f t="shared" ca="1" si="8"/>
        <v>-0.67540675025346997</v>
      </c>
      <c r="BK7" s="861">
        <f t="shared" ca="1" si="8"/>
        <v>-2.0465367251624789E-2</v>
      </c>
      <c r="BL7" s="861">
        <f t="shared" ca="1" si="8"/>
        <v>1.7747429699010914E-2</v>
      </c>
      <c r="BM7" s="861">
        <f t="shared" ca="1" si="8"/>
        <v>-0.44167564608266763</v>
      </c>
      <c r="BN7" s="861">
        <f t="shared" ca="1" si="8"/>
        <v>0.67033412468447062</v>
      </c>
      <c r="BO7" s="861">
        <f t="shared" ca="1" si="8"/>
        <v>0.44426695188722942</v>
      </c>
      <c r="BP7" s="861">
        <f t="shared" ca="1" si="8"/>
        <v>0.13665610571706505</v>
      </c>
      <c r="BQ7" s="861">
        <f t="shared" ca="1" si="8"/>
        <v>0.43061302791954953</v>
      </c>
      <c r="BR7" s="861">
        <f t="shared" ca="1" si="9"/>
        <v>0.13501478099857275</v>
      </c>
      <c r="BS7" s="861">
        <f t="shared" ca="1" si="9"/>
        <v>0.4097387905907075</v>
      </c>
      <c r="BT7" s="861">
        <f t="shared" ca="1" si="9"/>
        <v>-0.14593514855253412</v>
      </c>
      <c r="BU7" s="861">
        <f t="shared" ca="1" si="9"/>
        <v>0.2720761456516288</v>
      </c>
      <c r="BV7" s="861">
        <f t="shared" ca="1" si="9"/>
        <v>-0.4546055781251207</v>
      </c>
      <c r="BW7" s="861">
        <f t="shared" ca="1" si="9"/>
        <v>0.18572370901656426</v>
      </c>
      <c r="BX7" s="861">
        <f t="shared" ca="1" si="9"/>
        <v>0.60534459683772934</v>
      </c>
      <c r="BY7" s="861">
        <f t="shared" ca="1" si="9"/>
        <v>0.65411223202898461</v>
      </c>
      <c r="BZ7" s="861">
        <f t="shared" ca="1" si="9"/>
        <v>0.22268145966165176</v>
      </c>
      <c r="CA7" s="861">
        <f t="shared" ca="1" si="9"/>
        <v>-1.797336956525783E-2</v>
      </c>
    </row>
    <row r="8" spans="1:112" s="35" customFormat="1" ht="24" customHeight="1" thickBot="1">
      <c r="A8" s="246"/>
      <c r="B8" s="1046"/>
      <c r="C8" s="1047"/>
      <c r="D8" s="1047"/>
      <c r="E8" s="1048"/>
      <c r="F8" s="1007"/>
      <c r="H8" s="1056"/>
      <c r="J8" s="1064"/>
      <c r="K8" s="1063" t="s">
        <v>254</v>
      </c>
      <c r="L8" s="1071" t="s">
        <v>244</v>
      </c>
      <c r="M8" s="1063" t="s">
        <v>255</v>
      </c>
      <c r="N8" s="1066" t="s">
        <v>245</v>
      </c>
      <c r="Z8" s="35">
        <f t="shared" si="10"/>
        <v>5</v>
      </c>
      <c r="AA8" s="672">
        <v>1</v>
      </c>
      <c r="AB8" s="860">
        <f t="shared" si="11"/>
        <v>0</v>
      </c>
      <c r="AC8" s="860">
        <f t="shared" si="4"/>
        <v>0.20899999999999999</v>
      </c>
      <c r="AD8" s="861">
        <f t="shared" ca="1" si="5"/>
        <v>-0.16874252453926239</v>
      </c>
      <c r="AE8" s="861">
        <f t="shared" ca="1" si="5"/>
        <v>0.84426403509254366</v>
      </c>
      <c r="AF8" s="861">
        <f t="shared" ca="1" si="5"/>
        <v>-6.4812013498255633E-2</v>
      </c>
      <c r="AG8" s="861">
        <f t="shared" ca="1" si="5"/>
        <v>-0.15500342510279649</v>
      </c>
      <c r="AH8" s="861">
        <f t="shared" ca="1" si="5"/>
        <v>0.1840736565860768</v>
      </c>
      <c r="AI8" s="861">
        <f t="shared" ca="1" si="5"/>
        <v>0.51780901464354001</v>
      </c>
      <c r="AJ8" s="861">
        <f t="shared" ca="1" si="5"/>
        <v>0.27033985576759828</v>
      </c>
      <c r="AK8" s="861">
        <f t="shared" ca="1" si="5"/>
        <v>0.6979386228199943</v>
      </c>
      <c r="AL8" s="861">
        <f t="shared" ca="1" si="5"/>
        <v>0.36898471633814217</v>
      </c>
      <c r="AM8" s="861">
        <f t="shared" ca="1" si="5"/>
        <v>0.30197726243790596</v>
      </c>
      <c r="AN8" s="861">
        <f t="shared" ca="1" si="6"/>
        <v>-7.4359818992160459E-2</v>
      </c>
      <c r="AO8" s="861">
        <f t="shared" ca="1" si="6"/>
        <v>0.80947744698944579</v>
      </c>
      <c r="AP8" s="861">
        <f t="shared" ca="1" si="6"/>
        <v>0.20386585035352883</v>
      </c>
      <c r="AQ8" s="861">
        <f t="shared" ca="1" si="6"/>
        <v>0.24755425725757402</v>
      </c>
      <c r="AR8" s="861">
        <f t="shared" ca="1" si="6"/>
        <v>0.59267919970225391</v>
      </c>
      <c r="AS8" s="861">
        <f t="shared" ca="1" si="6"/>
        <v>0.36849044529449126</v>
      </c>
      <c r="AT8" s="861">
        <f t="shared" ca="1" si="6"/>
        <v>0.17870534110365263</v>
      </c>
      <c r="AU8" s="861">
        <f t="shared" ca="1" si="6"/>
        <v>-9.1166114780513979E-2</v>
      </c>
      <c r="AV8" s="861">
        <f t="shared" ca="1" si="6"/>
        <v>0.29376732021369806</v>
      </c>
      <c r="AW8" s="861">
        <f t="shared" ca="1" si="6"/>
        <v>0.55657156083787185</v>
      </c>
      <c r="AX8" s="861">
        <f t="shared" ca="1" si="7"/>
        <v>0.66298019513038253</v>
      </c>
      <c r="AY8" s="861">
        <f t="shared" ca="1" si="7"/>
        <v>0.87678036336126741</v>
      </c>
      <c r="AZ8" s="861">
        <f t="shared" ca="1" si="7"/>
        <v>0.7160993360452087</v>
      </c>
      <c r="BA8" s="861">
        <f t="shared" ca="1" si="7"/>
        <v>0.12936460121422394</v>
      </c>
      <c r="BB8" s="861">
        <f t="shared" ca="1" si="7"/>
        <v>-4.0977292473586641E-2</v>
      </c>
      <c r="BC8" s="861">
        <f t="shared" ca="1" si="7"/>
        <v>0.52856122468890299</v>
      </c>
      <c r="BD8" s="861">
        <f t="shared" ca="1" si="7"/>
        <v>6.1572009201591338E-2</v>
      </c>
      <c r="BE8" s="861">
        <f t="shared" ca="1" si="7"/>
        <v>-0.3116324385774506</v>
      </c>
      <c r="BF8" s="861">
        <f t="shared" ca="1" si="7"/>
        <v>-0.38892201114141123</v>
      </c>
      <c r="BG8" s="861">
        <f t="shared" ca="1" si="7"/>
        <v>0.54544690644487126</v>
      </c>
      <c r="BH8" s="861">
        <f t="shared" ca="1" si="8"/>
        <v>0.64914904128759388</v>
      </c>
      <c r="BI8" s="861">
        <f t="shared" ca="1" si="8"/>
        <v>0.80050631654251792</v>
      </c>
      <c r="BJ8" s="861">
        <f t="shared" ca="1" si="8"/>
        <v>-2.5316707337156047E-2</v>
      </c>
      <c r="BK8" s="861">
        <f t="shared" ca="1" si="8"/>
        <v>-0.30363019732994956</v>
      </c>
      <c r="BL8" s="861">
        <f t="shared" ca="1" si="8"/>
        <v>0.52289798626653294</v>
      </c>
      <c r="BM8" s="861">
        <f t="shared" ca="1" si="8"/>
        <v>0.25453447371882543</v>
      </c>
      <c r="BN8" s="861">
        <f t="shared" ca="1" si="8"/>
        <v>-0.442336853542869</v>
      </c>
      <c r="BO8" s="861">
        <f t="shared" ca="1" si="8"/>
        <v>0.68935760024226722</v>
      </c>
      <c r="BP8" s="861">
        <f t="shared" ca="1" si="8"/>
        <v>0.7970020149611996</v>
      </c>
      <c r="BQ8" s="861">
        <f t="shared" ca="1" si="8"/>
        <v>-3.8661813132422396E-2</v>
      </c>
      <c r="BR8" s="861">
        <f t="shared" ca="1" si="9"/>
        <v>0.37619493669469317</v>
      </c>
      <c r="BS8" s="861">
        <f t="shared" ca="1" si="9"/>
        <v>-0.36419856403295214</v>
      </c>
      <c r="BT8" s="861">
        <f t="shared" ca="1" si="9"/>
        <v>-0.11154005344871668</v>
      </c>
      <c r="BU8" s="861">
        <f t="shared" ca="1" si="9"/>
        <v>0.78291115679514744</v>
      </c>
      <c r="BV8" s="861">
        <f t="shared" ca="1" si="9"/>
        <v>0.36185294051769679</v>
      </c>
      <c r="BW8" s="861">
        <f t="shared" ca="1" si="9"/>
        <v>0.49590804972299429</v>
      </c>
      <c r="BX8" s="861">
        <f t="shared" ca="1" si="9"/>
        <v>1.7483941891869637E-2</v>
      </c>
      <c r="BY8" s="861">
        <f t="shared" ca="1" si="9"/>
        <v>0.30747929382195321</v>
      </c>
      <c r="BZ8" s="861">
        <f t="shared" ca="1" si="9"/>
        <v>-6.7716616278708758E-2</v>
      </c>
      <c r="CA8" s="861">
        <f t="shared" ca="1" si="9"/>
        <v>-0.15850991879175827</v>
      </c>
      <c r="CS8" s="7"/>
      <c r="CT8" s="7"/>
      <c r="CU8" s="7"/>
      <c r="CV8" s="7"/>
      <c r="CW8" s="7"/>
      <c r="CX8" s="7"/>
      <c r="CY8" s="7"/>
      <c r="DA8" s="36"/>
      <c r="DB8" s="36"/>
    </row>
    <row r="9" spans="1:112" s="35" customFormat="1" ht="26.45" customHeight="1">
      <c r="A9" s="246"/>
      <c r="B9" s="992" t="s">
        <v>17</v>
      </c>
      <c r="C9" s="992"/>
      <c r="D9" s="992"/>
      <c r="E9" s="243" t="s">
        <v>46</v>
      </c>
      <c r="F9" s="681">
        <f>((COUNT(B83:B132)*G135)-(B135*C135))/((COUNT(B83:B132)*I136)-B135^2)</f>
        <v>2.3273516732901511E-2</v>
      </c>
      <c r="G9" s="673"/>
      <c r="H9" s="695">
        <v>120.706</v>
      </c>
      <c r="J9" s="1064"/>
      <c r="K9" s="1064"/>
      <c r="L9" s="1072"/>
      <c r="M9" s="1064"/>
      <c r="N9" s="1067"/>
      <c r="Z9" s="35">
        <f t="shared" si="10"/>
        <v>6</v>
      </c>
      <c r="AA9" s="672">
        <v>1</v>
      </c>
      <c r="AB9" s="860">
        <f t="shared" si="11"/>
        <v>0</v>
      </c>
      <c r="AC9" s="860">
        <f t="shared" si="4"/>
        <v>0.20899999999999999</v>
      </c>
      <c r="AD9" s="861">
        <f t="shared" ca="1" si="5"/>
        <v>0.10556455019403439</v>
      </c>
      <c r="AE9" s="861">
        <f t="shared" ca="1" si="5"/>
        <v>0.19382304949106249</v>
      </c>
      <c r="AF9" s="861">
        <f t="shared" ca="1" si="5"/>
        <v>1.6260903218453637E-2</v>
      </c>
      <c r="AG9" s="861">
        <f t="shared" ca="1" si="5"/>
        <v>0.78478518896760663</v>
      </c>
      <c r="AH9" s="861">
        <f t="shared" ca="1" si="5"/>
        <v>0.20100291569297568</v>
      </c>
      <c r="AI9" s="861">
        <f t="shared" ca="1" si="5"/>
        <v>0.56094835154939737</v>
      </c>
      <c r="AJ9" s="861">
        <f t="shared" ca="1" si="5"/>
        <v>0.67698853318894248</v>
      </c>
      <c r="AK9" s="861">
        <f t="shared" ca="1" si="5"/>
        <v>5.5021596326933597E-2</v>
      </c>
      <c r="AL9" s="861">
        <f t="shared" ca="1" si="5"/>
        <v>-1.6118159472636479E-2</v>
      </c>
      <c r="AM9" s="861">
        <f t="shared" ca="1" si="5"/>
        <v>0.42221651728902143</v>
      </c>
      <c r="AN9" s="861">
        <f t="shared" ca="1" si="6"/>
        <v>0.1578895957772784</v>
      </c>
      <c r="AO9" s="861">
        <f t="shared" ca="1" si="6"/>
        <v>7.1916635138342594E-2</v>
      </c>
      <c r="AP9" s="861">
        <f t="shared" ca="1" si="6"/>
        <v>0.65803110863156744</v>
      </c>
      <c r="AQ9" s="861">
        <f t="shared" ca="1" si="6"/>
        <v>-0.22809361392181507</v>
      </c>
      <c r="AR9" s="861">
        <f t="shared" ca="1" si="6"/>
        <v>0.30216665563619771</v>
      </c>
      <c r="AS9" s="861">
        <f t="shared" ca="1" si="6"/>
        <v>0.24608594707752177</v>
      </c>
      <c r="AT9" s="861">
        <f t="shared" ca="1" si="6"/>
        <v>0.24457383838408173</v>
      </c>
      <c r="AU9" s="861">
        <f t="shared" ca="1" si="6"/>
        <v>0.82625528137835635</v>
      </c>
      <c r="AV9" s="861">
        <f t="shared" ca="1" si="6"/>
        <v>-0.43678023697901669</v>
      </c>
      <c r="AW9" s="861">
        <f t="shared" ca="1" si="6"/>
        <v>0.39918750446623763</v>
      </c>
      <c r="AX9" s="861">
        <f t="shared" ca="1" si="7"/>
        <v>0.34270848510655594</v>
      </c>
      <c r="AY9" s="861">
        <f t="shared" ca="1" si="7"/>
        <v>0.32299765251595441</v>
      </c>
      <c r="AZ9" s="861">
        <f t="shared" ca="1" si="7"/>
        <v>0.20810834724782862</v>
      </c>
      <c r="BA9" s="861">
        <f t="shared" ca="1" si="7"/>
        <v>0.58617985213433077</v>
      </c>
      <c r="BB9" s="861">
        <f t="shared" ca="1" si="7"/>
        <v>0.16525829116959601</v>
      </c>
      <c r="BC9" s="861">
        <f t="shared" ca="1" si="7"/>
        <v>-0.32688928258948768</v>
      </c>
      <c r="BD9" s="861">
        <f t="shared" ca="1" si="7"/>
        <v>0.59095695254488989</v>
      </c>
      <c r="BE9" s="861">
        <f t="shared" ca="1" si="7"/>
        <v>1.0468140824039249</v>
      </c>
      <c r="BF9" s="861">
        <f t="shared" ca="1" si="7"/>
        <v>-3.0797539229025367E-2</v>
      </c>
      <c r="BG9" s="861">
        <f t="shared" ca="1" si="7"/>
        <v>0.13500015799566153</v>
      </c>
      <c r="BH9" s="861">
        <f t="shared" ca="1" si="8"/>
        <v>0.77954012656877758</v>
      </c>
      <c r="BI9" s="861">
        <f t="shared" ca="1" si="8"/>
        <v>0.84584082020351481</v>
      </c>
      <c r="BJ9" s="861">
        <f t="shared" ca="1" si="8"/>
        <v>-0.22489453917470661</v>
      </c>
      <c r="BK9" s="861">
        <f t="shared" ca="1" si="8"/>
        <v>1.2902974779720697</v>
      </c>
      <c r="BL9" s="861">
        <f t="shared" ca="1" si="8"/>
        <v>0.2595561636513648</v>
      </c>
      <c r="BM9" s="861">
        <f t="shared" ca="1" si="8"/>
        <v>0.26123217133090526</v>
      </c>
      <c r="BN9" s="861">
        <f t="shared" ca="1" si="8"/>
        <v>0.41648549881109409</v>
      </c>
      <c r="BO9" s="861">
        <f t="shared" ca="1" si="8"/>
        <v>-0.28011411364788952</v>
      </c>
      <c r="BP9" s="861">
        <f t="shared" ca="1" si="8"/>
        <v>-0.80229969150104641</v>
      </c>
      <c r="BQ9" s="861">
        <f t="shared" ca="1" si="8"/>
        <v>-0.18994563992036664</v>
      </c>
      <c r="BR9" s="861">
        <f t="shared" ca="1" si="9"/>
        <v>0.40906698877280101</v>
      </c>
      <c r="BS9" s="861">
        <f t="shared" ca="1" si="9"/>
        <v>4.1677287183808864E-2</v>
      </c>
      <c r="BT9" s="861">
        <f t="shared" ca="1" si="9"/>
        <v>9.4695467606478068E-2</v>
      </c>
      <c r="BU9" s="861">
        <f t="shared" ca="1" si="9"/>
        <v>0.50827997210028852</v>
      </c>
      <c r="BV9" s="861">
        <f t="shared" ca="1" si="9"/>
        <v>-0.106296065077742</v>
      </c>
      <c r="BW9" s="861">
        <f t="shared" ca="1" si="9"/>
        <v>0.19199889273611165</v>
      </c>
      <c r="BX9" s="861">
        <f t="shared" ca="1" si="9"/>
        <v>0.16406020551077383</v>
      </c>
      <c r="BY9" s="861">
        <f t="shared" ca="1" si="9"/>
        <v>0.80498363942512485</v>
      </c>
      <c r="BZ9" s="861">
        <f t="shared" ca="1" si="9"/>
        <v>0.42272037566136939</v>
      </c>
      <c r="CA9" s="861">
        <f t="shared" ca="1" si="9"/>
        <v>0.33257937561808482</v>
      </c>
      <c r="CB9" s="46"/>
      <c r="CC9" s="46"/>
      <c r="CD9" s="46"/>
      <c r="CE9" s="46"/>
      <c r="CF9" s="46"/>
      <c r="CZ9" s="36"/>
      <c r="DA9" s="37"/>
    </row>
    <row r="10" spans="1:112" s="35" customFormat="1" ht="26.45" customHeight="1" thickBot="1">
      <c r="A10" s="246"/>
      <c r="B10" s="992"/>
      <c r="C10" s="992"/>
      <c r="D10" s="992"/>
      <c r="E10" s="243" t="s">
        <v>47</v>
      </c>
      <c r="F10" s="681">
        <f>(C135-F9*B135)/COUNT(B83:B132)</f>
        <v>19.441277220031587</v>
      </c>
      <c r="G10" s="673"/>
      <c r="H10" s="688">
        <v>0.20899999999999999</v>
      </c>
      <c r="J10" s="1065"/>
      <c r="K10" s="1065"/>
      <c r="L10" s="1073"/>
      <c r="M10" s="1065"/>
      <c r="N10" s="1068"/>
      <c r="R10" s="63"/>
      <c r="S10" s="63"/>
      <c r="T10" s="63"/>
      <c r="U10" s="63"/>
      <c r="V10" s="63"/>
      <c r="Z10" s="35">
        <f t="shared" si="10"/>
        <v>7</v>
      </c>
      <c r="AA10" s="672">
        <v>1</v>
      </c>
      <c r="AB10" s="860">
        <f t="shared" si="11"/>
        <v>0</v>
      </c>
      <c r="AC10" s="860">
        <f t="shared" si="4"/>
        <v>0.20899999999999999</v>
      </c>
      <c r="AD10" s="861">
        <f t="shared" ca="1" si="5"/>
        <v>1.2651878199558086</v>
      </c>
      <c r="AE10" s="861">
        <f t="shared" ca="1" si="5"/>
        <v>1.1413923966687174</v>
      </c>
      <c r="AF10" s="861">
        <f t="shared" ca="1" si="5"/>
        <v>0.2294654566053769</v>
      </c>
      <c r="AG10" s="861">
        <f t="shared" ca="1" si="5"/>
        <v>-0.12271838178170982</v>
      </c>
      <c r="AH10" s="861">
        <f t="shared" ca="1" si="5"/>
        <v>0.70653577343546525</v>
      </c>
      <c r="AI10" s="861">
        <f t="shared" ca="1" si="5"/>
        <v>1.0434687305527997</v>
      </c>
      <c r="AJ10" s="861">
        <f t="shared" ca="1" si="5"/>
        <v>0.14742065549133529</v>
      </c>
      <c r="AK10" s="861">
        <f t="shared" ca="1" si="5"/>
        <v>0.37981152833116388</v>
      </c>
      <c r="AL10" s="861">
        <f t="shared" ca="1" si="5"/>
        <v>-0.11972079838576263</v>
      </c>
      <c r="AM10" s="861">
        <f t="shared" ca="1" si="5"/>
        <v>0.59569269366580668</v>
      </c>
      <c r="AN10" s="861">
        <f t="shared" ca="1" si="6"/>
        <v>0.72314951650989767</v>
      </c>
      <c r="AO10" s="861">
        <f t="shared" ca="1" si="6"/>
        <v>0.42112398897731568</v>
      </c>
      <c r="AP10" s="861">
        <f t="shared" ca="1" si="6"/>
        <v>0.18581559230746553</v>
      </c>
      <c r="AQ10" s="861">
        <f t="shared" ca="1" si="6"/>
        <v>0.43557364845022484</v>
      </c>
      <c r="AR10" s="861">
        <f t="shared" ca="1" si="6"/>
        <v>-9.8429157992239863E-2</v>
      </c>
      <c r="AS10" s="861">
        <f t="shared" ca="1" si="6"/>
        <v>0.24913397796183176</v>
      </c>
      <c r="AT10" s="861">
        <f t="shared" ca="1" si="6"/>
        <v>-0.59992497094370179</v>
      </c>
      <c r="AU10" s="861">
        <f t="shared" ca="1" si="6"/>
        <v>-0.16481093309931924</v>
      </c>
      <c r="AV10" s="861">
        <f t="shared" ca="1" si="6"/>
        <v>0.40774571640065582</v>
      </c>
      <c r="AW10" s="861">
        <f t="shared" ca="1" si="6"/>
        <v>7.8301248694873371E-3</v>
      </c>
      <c r="AX10" s="861">
        <f t="shared" ca="1" si="7"/>
        <v>-0.40056018972408725</v>
      </c>
      <c r="AY10" s="861">
        <f t="shared" ca="1" si="7"/>
        <v>-0.22755996884106075</v>
      </c>
      <c r="AZ10" s="861">
        <f t="shared" ca="1" si="7"/>
        <v>-0.17093017468220326</v>
      </c>
      <c r="BA10" s="861">
        <f t="shared" ca="1" si="7"/>
        <v>-0.13169395741201537</v>
      </c>
      <c r="BB10" s="861">
        <f t="shared" ca="1" si="7"/>
        <v>1.1645134608602024</v>
      </c>
      <c r="BC10" s="861">
        <f t="shared" ca="1" si="7"/>
        <v>0.22107047741433558</v>
      </c>
      <c r="BD10" s="861">
        <f t="shared" ca="1" si="7"/>
        <v>0.42474469604554688</v>
      </c>
      <c r="BE10" s="861">
        <f t="shared" ca="1" si="7"/>
        <v>-0.59757382071725262</v>
      </c>
      <c r="BF10" s="861">
        <f t="shared" ca="1" si="7"/>
        <v>0.88865733945619307</v>
      </c>
      <c r="BG10" s="861">
        <f t="shared" ca="1" si="7"/>
        <v>0.34408519087130113</v>
      </c>
      <c r="BH10" s="861">
        <f t="shared" ca="1" si="8"/>
        <v>0.43343536109014424</v>
      </c>
      <c r="BI10" s="861">
        <f t="shared" ca="1" si="8"/>
        <v>0.16084593248711623</v>
      </c>
      <c r="BJ10" s="861">
        <f t="shared" ca="1" si="8"/>
        <v>-0.19993296354380122</v>
      </c>
      <c r="BK10" s="861">
        <f t="shared" ca="1" si="8"/>
        <v>6.127832298780217E-2</v>
      </c>
      <c r="BL10" s="861">
        <f t="shared" ca="1" si="8"/>
        <v>0.36247718255413619</v>
      </c>
      <c r="BM10" s="861">
        <f t="shared" ca="1" si="8"/>
        <v>1.4136324688051818</v>
      </c>
      <c r="BN10" s="861">
        <f t="shared" ca="1" si="8"/>
        <v>0.12104463358844897</v>
      </c>
      <c r="BO10" s="861">
        <f t="shared" ca="1" si="8"/>
        <v>0.22134801560294387</v>
      </c>
      <c r="BP10" s="861">
        <f t="shared" ca="1" si="8"/>
        <v>0.42083524417220086</v>
      </c>
      <c r="BQ10" s="861">
        <f t="shared" ca="1" si="8"/>
        <v>0.23730877847005546</v>
      </c>
      <c r="BR10" s="861">
        <f t="shared" ca="1" si="9"/>
        <v>0.50613776567838653</v>
      </c>
      <c r="BS10" s="861">
        <f t="shared" ca="1" si="9"/>
        <v>7.2782518045224343E-3</v>
      </c>
      <c r="BT10" s="861">
        <f t="shared" ca="1" si="9"/>
        <v>0.27563478314124779</v>
      </c>
      <c r="BU10" s="861">
        <f t="shared" ca="1" si="9"/>
        <v>1.7579573374287227E-2</v>
      </c>
      <c r="BV10" s="861">
        <f t="shared" ca="1" si="9"/>
        <v>0.54101373799830355</v>
      </c>
      <c r="BW10" s="861">
        <f t="shared" ca="1" si="9"/>
        <v>-8.1403985111234423E-3</v>
      </c>
      <c r="BX10" s="861">
        <f t="shared" ca="1" si="9"/>
        <v>0.9277692497474076</v>
      </c>
      <c r="BY10" s="861">
        <f t="shared" ca="1" si="9"/>
        <v>-0.34406976862802685</v>
      </c>
      <c r="BZ10" s="861">
        <f t="shared" ca="1" si="9"/>
        <v>0.30565824397839547</v>
      </c>
      <c r="CA10" s="861">
        <f t="shared" ca="1" si="9"/>
        <v>0.58555234047362736</v>
      </c>
      <c r="CZ10" s="36"/>
      <c r="DA10" s="37"/>
    </row>
    <row r="11" spans="1:112" s="35" customFormat="1" ht="26.25">
      <c r="A11" s="246"/>
      <c r="B11" s="992"/>
      <c r="C11" s="992"/>
      <c r="D11" s="992"/>
      <c r="E11" s="243" t="s">
        <v>48</v>
      </c>
      <c r="F11" s="681">
        <f>RSQ(C83:C132,B83:B132)</f>
        <v>0.31510242956587831</v>
      </c>
      <c r="H11" s="895"/>
      <c r="J11" s="707">
        <v>1</v>
      </c>
      <c r="K11" s="867">
        <f>ABS(($H$18/$H$9)*(SQRT(1/$J11+1/$F$27+(($H$13-$C$137)^2/($H$9^2*$K$136)))))</f>
        <v>3.6061982458595768E-3</v>
      </c>
      <c r="L11" s="868"/>
      <c r="M11" s="867">
        <f>ABS(($H$18/$H$9)*(SQRT(1/$J11+1/$F$27+(($H$25-$C$137)^2/($H$9^2*$K$136)))))</f>
        <v>3.606201158855531E-3</v>
      </c>
      <c r="N11" s="868"/>
      <c r="R11" s="674"/>
      <c r="S11" s="674"/>
      <c r="T11" s="674"/>
      <c r="U11" s="674"/>
      <c r="V11" s="674"/>
      <c r="Z11" s="35">
        <f t="shared" si="10"/>
        <v>8</v>
      </c>
      <c r="AA11" s="672">
        <v>1</v>
      </c>
      <c r="AB11" s="860">
        <f t="shared" si="11"/>
        <v>0</v>
      </c>
      <c r="AC11" s="860">
        <f t="shared" si="4"/>
        <v>0.20899999999999999</v>
      </c>
      <c r="AD11" s="861">
        <f t="shared" ca="1" si="5"/>
        <v>-0.47395309561172616</v>
      </c>
      <c r="AE11" s="861">
        <f t="shared" ca="1" si="5"/>
        <v>0.50377067806811304</v>
      </c>
      <c r="AF11" s="861">
        <f t="shared" ca="1" si="5"/>
        <v>0.65002066615661991</v>
      </c>
      <c r="AG11" s="861">
        <f t="shared" ca="1" si="5"/>
        <v>0.21574477681442897</v>
      </c>
      <c r="AH11" s="861">
        <f t="shared" ca="1" si="5"/>
        <v>1.7322831923334753E-2</v>
      </c>
      <c r="AI11" s="861">
        <f t="shared" ca="1" si="5"/>
        <v>0.14363825909005368</v>
      </c>
      <c r="AJ11" s="861">
        <f t="shared" ca="1" si="5"/>
        <v>0.32954741878848676</v>
      </c>
      <c r="AK11" s="861">
        <f t="shared" ca="1" si="5"/>
        <v>0.53162886781786789</v>
      </c>
      <c r="AL11" s="861">
        <f t="shared" ca="1" si="5"/>
        <v>0.56241894724236363</v>
      </c>
      <c r="AM11" s="861">
        <f t="shared" ca="1" si="5"/>
        <v>-3.3855373974038788E-2</v>
      </c>
      <c r="AN11" s="861">
        <f t="shared" ca="1" si="6"/>
        <v>0.39573053568965127</v>
      </c>
      <c r="AO11" s="861">
        <f t="shared" ca="1" si="6"/>
        <v>0.36872827740838865</v>
      </c>
      <c r="AP11" s="861">
        <f t="shared" ca="1" si="6"/>
        <v>0.45739515758115479</v>
      </c>
      <c r="AQ11" s="861">
        <f t="shared" ca="1" si="6"/>
        <v>-3.5623515811912365E-2</v>
      </c>
      <c r="AR11" s="861">
        <f t="shared" ca="1" si="6"/>
        <v>-0.29737433312830686</v>
      </c>
      <c r="AS11" s="861">
        <f t="shared" ca="1" si="6"/>
        <v>-0.34976789997109203</v>
      </c>
      <c r="AT11" s="861">
        <f t="shared" ca="1" si="6"/>
        <v>0.35204302446393815</v>
      </c>
      <c r="AU11" s="861">
        <f t="shared" ca="1" si="6"/>
        <v>0.21932884102810479</v>
      </c>
      <c r="AV11" s="861">
        <f t="shared" ca="1" si="6"/>
        <v>-0.28692149976482972</v>
      </c>
      <c r="AW11" s="861">
        <f t="shared" ca="1" si="6"/>
        <v>0.85269607946085024</v>
      </c>
      <c r="AX11" s="861">
        <f t="shared" ca="1" si="7"/>
        <v>-0.16407408229238404</v>
      </c>
      <c r="AY11" s="861">
        <f t="shared" ca="1" si="7"/>
        <v>-1.5672454910292677E-3</v>
      </c>
      <c r="AZ11" s="861">
        <f t="shared" ca="1" si="7"/>
        <v>0.24477364471219998</v>
      </c>
      <c r="BA11" s="861">
        <f t="shared" ca="1" si="7"/>
        <v>8.2593257956473654E-2</v>
      </c>
      <c r="BB11" s="861">
        <f t="shared" ca="1" si="7"/>
        <v>7.0760080676728648E-2</v>
      </c>
      <c r="BC11" s="861">
        <f t="shared" ca="1" si="7"/>
        <v>6.5232406808710702E-2</v>
      </c>
      <c r="BD11" s="861">
        <f t="shared" ca="1" si="7"/>
        <v>6.3665660428289805E-3</v>
      </c>
      <c r="BE11" s="861">
        <f t="shared" ca="1" si="7"/>
        <v>-0.42446788223750531</v>
      </c>
      <c r="BF11" s="861">
        <f t="shared" ca="1" si="7"/>
        <v>0.32653373300729233</v>
      </c>
      <c r="BG11" s="861">
        <f t="shared" ca="1" si="7"/>
        <v>-0.42879393457059778</v>
      </c>
      <c r="BH11" s="861">
        <f t="shared" ca="1" si="8"/>
        <v>0.75788278916948704</v>
      </c>
      <c r="BI11" s="861">
        <f t="shared" ca="1" si="8"/>
        <v>-0.29851429380428141</v>
      </c>
      <c r="BJ11" s="861">
        <f t="shared" ca="1" si="8"/>
        <v>-6.8584949650495636E-2</v>
      </c>
      <c r="BK11" s="861">
        <f t="shared" ca="1" si="8"/>
        <v>-0.50159768831285556</v>
      </c>
      <c r="BL11" s="861">
        <f t="shared" ca="1" si="8"/>
        <v>0.51389021141027158</v>
      </c>
      <c r="BM11" s="861">
        <f t="shared" ca="1" si="8"/>
        <v>0.69641424760249959</v>
      </c>
      <c r="BN11" s="861">
        <f t="shared" ca="1" si="8"/>
        <v>-4.9778183796211156E-2</v>
      </c>
      <c r="BO11" s="861">
        <f t="shared" ca="1" si="8"/>
        <v>0.18927837064581388</v>
      </c>
      <c r="BP11" s="861">
        <f t="shared" ca="1" si="8"/>
        <v>0.65969605434939016</v>
      </c>
      <c r="BQ11" s="861">
        <f t="shared" ca="1" si="8"/>
        <v>0.106521287948912</v>
      </c>
      <c r="BR11" s="861">
        <f t="shared" ca="1" si="9"/>
        <v>0.23782380827174546</v>
      </c>
      <c r="BS11" s="861">
        <f t="shared" ca="1" si="9"/>
        <v>-0.54646380734629962</v>
      </c>
      <c r="BT11" s="861">
        <f t="shared" ca="1" si="9"/>
        <v>0.55482271491307378</v>
      </c>
      <c r="BU11" s="861">
        <f t="shared" ca="1" si="9"/>
        <v>0.56010251407768008</v>
      </c>
      <c r="BV11" s="861">
        <f t="shared" ca="1" si="9"/>
        <v>0.4024802205704483</v>
      </c>
      <c r="BW11" s="861">
        <f t="shared" ca="1" si="9"/>
        <v>4.7639416626087561E-2</v>
      </c>
      <c r="BX11" s="861">
        <f t="shared" ca="1" si="9"/>
        <v>-0.33462299495630632</v>
      </c>
      <c r="BY11" s="861">
        <f t="shared" ca="1" si="9"/>
        <v>0.28261463995444869</v>
      </c>
      <c r="BZ11" s="861">
        <f t="shared" ca="1" si="9"/>
        <v>-0.14422960474629512</v>
      </c>
      <c r="CA11" s="861">
        <f t="shared" ca="1" si="9"/>
        <v>-0.17727592956250551</v>
      </c>
      <c r="CZ11" s="36"/>
      <c r="DA11" s="36"/>
    </row>
    <row r="12" spans="1:112" s="35" customFormat="1" ht="27" customHeight="1">
      <c r="A12" s="246"/>
      <c r="B12" s="647" t="s">
        <v>239</v>
      </c>
      <c r="C12" s="647"/>
      <c r="D12" s="647"/>
      <c r="E12" s="667" t="s">
        <v>271</v>
      </c>
      <c r="F12" s="751">
        <f>COUNT(D83:D92)</f>
        <v>7</v>
      </c>
      <c r="H12" s="689"/>
      <c r="J12" s="708">
        <f t="shared" ref="J12:J22" si="12">J11+1</f>
        <v>2</v>
      </c>
      <c r="K12" s="867">
        <f t="shared" ref="K12:K22" si="13">ABS(($H$18/$H$9)*(SQRT(1/$J12+1/$F$27+(($H$13-$C$137)^2/($H$9^2*$K$136)))))</f>
        <v>2.7260297106212043E-3</v>
      </c>
      <c r="L12" s="869">
        <f t="shared" ref="L12:L22" si="14">K12/(J12-1)^0.5</f>
        <v>2.7260297106212043E-3</v>
      </c>
      <c r="M12" s="867">
        <f t="shared" ref="M12:M22" si="15">ABS(($H$18/$H$9)*(SQRT(1/$J12+1/$F$27+(($H$25-$C$137)^2/($H$9^2*$K$136)))))</f>
        <v>2.7260335641513681E-3</v>
      </c>
      <c r="N12" s="869">
        <f t="shared" ref="N12:N22" si="16">M12/(J12-1)^0.5</f>
        <v>2.7260335641513681E-3</v>
      </c>
      <c r="Z12" s="35">
        <f t="shared" si="10"/>
        <v>9</v>
      </c>
      <c r="AA12" s="672">
        <f t="shared" ref="AA12:AA20" si="17">AA4+1</f>
        <v>2</v>
      </c>
      <c r="AB12" s="860">
        <f t="shared" ref="AB12:AB51" si="18">AB$4+(AA12-1)*H$24</f>
        <v>0.1</v>
      </c>
      <c r="AC12" s="860">
        <f t="shared" si="4"/>
        <v>12.2796</v>
      </c>
      <c r="AD12" s="861">
        <f t="shared" ca="1" si="5"/>
        <v>11.945935140352663</v>
      </c>
      <c r="AE12" s="861">
        <f t="shared" ca="1" si="5"/>
        <v>12.607132035598607</v>
      </c>
      <c r="AF12" s="861">
        <f t="shared" ca="1" si="5"/>
        <v>12.309925545298979</v>
      </c>
      <c r="AG12" s="861">
        <f t="shared" ca="1" si="5"/>
        <v>11.946855351371557</v>
      </c>
      <c r="AH12" s="861">
        <f t="shared" ca="1" si="5"/>
        <v>12.274943051068352</v>
      </c>
      <c r="AI12" s="861">
        <f t="shared" ca="1" si="5"/>
        <v>12.064164133208561</v>
      </c>
      <c r="AJ12" s="861">
        <f t="shared" ca="1" si="5"/>
        <v>11.970450886076064</v>
      </c>
      <c r="AK12" s="861">
        <f t="shared" ca="1" si="5"/>
        <v>11.94907011554402</v>
      </c>
      <c r="AL12" s="861">
        <f t="shared" ca="1" si="5"/>
        <v>12.73657238072108</v>
      </c>
      <c r="AM12" s="861">
        <f t="shared" ca="1" si="5"/>
        <v>11.864137469259452</v>
      </c>
      <c r="AN12" s="861">
        <f t="shared" ca="1" si="6"/>
        <v>12.286827716342012</v>
      </c>
      <c r="AO12" s="861">
        <f t="shared" ca="1" si="6"/>
        <v>12.087841478903998</v>
      </c>
      <c r="AP12" s="861">
        <f t="shared" ca="1" si="6"/>
        <v>11.998473755413682</v>
      </c>
      <c r="AQ12" s="861">
        <f t="shared" ca="1" si="6"/>
        <v>12.012938762535256</v>
      </c>
      <c r="AR12" s="861">
        <f t="shared" ca="1" si="6"/>
        <v>11.876728125030045</v>
      </c>
      <c r="AS12" s="861">
        <f t="shared" ca="1" si="6"/>
        <v>12.500284461131695</v>
      </c>
      <c r="AT12" s="861">
        <f t="shared" ca="1" si="6"/>
        <v>12.259449705103766</v>
      </c>
      <c r="AU12" s="861">
        <f t="shared" ca="1" si="6"/>
        <v>12.082117128300794</v>
      </c>
      <c r="AV12" s="861">
        <f t="shared" ca="1" si="6"/>
        <v>11.846331152479515</v>
      </c>
      <c r="AW12" s="861">
        <f t="shared" ca="1" si="6"/>
        <v>12.31219723527937</v>
      </c>
      <c r="AX12" s="861">
        <f t="shared" ca="1" si="7"/>
        <v>12.346305782349472</v>
      </c>
      <c r="AY12" s="861">
        <f t="shared" ca="1" si="7"/>
        <v>12.601735042450015</v>
      </c>
      <c r="AZ12" s="861">
        <f t="shared" ca="1" si="7"/>
        <v>12.293427330613381</v>
      </c>
      <c r="BA12" s="861">
        <f t="shared" ca="1" si="7"/>
        <v>12.049404144795377</v>
      </c>
      <c r="BB12" s="861">
        <f t="shared" ca="1" si="7"/>
        <v>11.758265727246425</v>
      </c>
      <c r="BC12" s="861">
        <f t="shared" ca="1" si="7"/>
        <v>12.46912980567228</v>
      </c>
      <c r="BD12" s="861">
        <f t="shared" ca="1" si="7"/>
        <v>12.068696370398719</v>
      </c>
      <c r="BE12" s="861">
        <f t="shared" ca="1" si="7"/>
        <v>12.840314953172797</v>
      </c>
      <c r="BF12" s="861">
        <f t="shared" ca="1" si="7"/>
        <v>12.271149851674325</v>
      </c>
      <c r="BG12" s="861">
        <f t="shared" ca="1" si="7"/>
        <v>12.417979818007218</v>
      </c>
      <c r="BH12" s="861">
        <f t="shared" ca="1" si="8"/>
        <v>12.552082745112775</v>
      </c>
      <c r="BI12" s="861">
        <f t="shared" ca="1" si="8"/>
        <v>11.707732923583988</v>
      </c>
      <c r="BJ12" s="861">
        <f t="shared" ca="1" si="8"/>
        <v>11.914047164266195</v>
      </c>
      <c r="BK12" s="861">
        <f t="shared" ca="1" si="8"/>
        <v>12.694205060482226</v>
      </c>
      <c r="BL12" s="861">
        <f t="shared" ca="1" si="8"/>
        <v>12.208539365154607</v>
      </c>
      <c r="BM12" s="861">
        <f t="shared" ca="1" si="8"/>
        <v>12.408686870893295</v>
      </c>
      <c r="BN12" s="861">
        <f t="shared" ca="1" si="8"/>
        <v>11.797527933394926</v>
      </c>
      <c r="BO12" s="861">
        <f t="shared" ca="1" si="8"/>
        <v>12.617705719085432</v>
      </c>
      <c r="BP12" s="861">
        <f t="shared" ca="1" si="8"/>
        <v>12.812235965844536</v>
      </c>
      <c r="BQ12" s="861">
        <f t="shared" ca="1" si="8"/>
        <v>12.22616712605465</v>
      </c>
      <c r="BR12" s="861">
        <f t="shared" ca="1" si="9"/>
        <v>12.180409493870872</v>
      </c>
      <c r="BS12" s="861">
        <f t="shared" ca="1" si="9"/>
        <v>11.855511927187901</v>
      </c>
      <c r="BT12" s="861">
        <f t="shared" ca="1" si="9"/>
        <v>12.450271826386221</v>
      </c>
      <c r="BU12" s="861">
        <f t="shared" ca="1" si="9"/>
        <v>12.786991780216809</v>
      </c>
      <c r="BV12" s="861">
        <f t="shared" ca="1" si="9"/>
        <v>11.213853635400268</v>
      </c>
      <c r="BW12" s="861">
        <f t="shared" ca="1" si="9"/>
        <v>12.415559236527013</v>
      </c>
      <c r="BX12" s="861">
        <f t="shared" ca="1" si="9"/>
        <v>11.534563919571511</v>
      </c>
      <c r="BY12" s="861">
        <f t="shared" ca="1" si="9"/>
        <v>12.212051995932393</v>
      </c>
      <c r="BZ12" s="861">
        <f t="shared" ca="1" si="9"/>
        <v>12.377613922496067</v>
      </c>
      <c r="CA12" s="861">
        <f t="shared" ca="1" si="9"/>
        <v>12.218051247819362</v>
      </c>
      <c r="CZ12" s="36"/>
      <c r="DA12" s="36"/>
    </row>
    <row r="13" spans="1:112" s="35" customFormat="1" ht="26.25">
      <c r="A13" s="246"/>
      <c r="B13" s="647" t="s">
        <v>240</v>
      </c>
      <c r="C13" s="647"/>
      <c r="D13" s="647"/>
      <c r="E13" s="667" t="s">
        <v>188</v>
      </c>
      <c r="F13" s="184">
        <f>AVERAGE(D83:D92)</f>
        <v>21.96893469694805</v>
      </c>
      <c r="H13" s="688">
        <v>29.33</v>
      </c>
      <c r="J13" s="708">
        <f t="shared" si="12"/>
        <v>3</v>
      </c>
      <c r="K13" s="867">
        <f t="shared" si="13"/>
        <v>2.3608110290263542E-3</v>
      </c>
      <c r="L13" s="869">
        <f t="shared" si="14"/>
        <v>1.6693454877245262E-3</v>
      </c>
      <c r="M13" s="867">
        <f t="shared" si="15"/>
        <v>2.3608154786985695E-3</v>
      </c>
      <c r="N13" s="869">
        <f t="shared" si="16"/>
        <v>1.6693486341179237E-3</v>
      </c>
      <c r="R13" s="53"/>
      <c r="S13" s="53"/>
      <c r="T13" s="53"/>
      <c r="U13" s="53"/>
      <c r="V13" s="53"/>
      <c r="Z13" s="35">
        <f>1+Z12</f>
        <v>10</v>
      </c>
      <c r="AA13" s="672">
        <f t="shared" si="17"/>
        <v>2</v>
      </c>
      <c r="AB13" s="860">
        <f t="shared" si="18"/>
        <v>0.1</v>
      </c>
      <c r="AC13" s="860">
        <f t="shared" si="4"/>
        <v>12.2796</v>
      </c>
      <c r="AD13" s="861">
        <f t="shared" ca="1" si="5"/>
        <v>11.881034867107035</v>
      </c>
      <c r="AE13" s="861">
        <f t="shared" ca="1" si="5"/>
        <v>12.478379363943356</v>
      </c>
      <c r="AF13" s="861">
        <f t="shared" ca="1" si="5"/>
        <v>11.385442942397811</v>
      </c>
      <c r="AG13" s="861">
        <f t="shared" ca="1" si="5"/>
        <v>11.29742639663864</v>
      </c>
      <c r="AH13" s="861">
        <f t="shared" ca="1" si="5"/>
        <v>12.50308210499837</v>
      </c>
      <c r="AI13" s="861">
        <f t="shared" ca="1" si="5"/>
        <v>13.030505562668122</v>
      </c>
      <c r="AJ13" s="861">
        <f t="shared" ca="1" si="5"/>
        <v>11.725690893266444</v>
      </c>
      <c r="AK13" s="861">
        <f t="shared" ca="1" si="5"/>
        <v>11.586714361946152</v>
      </c>
      <c r="AL13" s="861">
        <f t="shared" ca="1" si="5"/>
        <v>11.974663459001944</v>
      </c>
      <c r="AM13" s="861">
        <f t="shared" ca="1" si="5"/>
        <v>11.069918097319956</v>
      </c>
      <c r="AN13" s="861">
        <f t="shared" ca="1" si="6"/>
        <v>12.267781505030342</v>
      </c>
      <c r="AO13" s="861">
        <f t="shared" ca="1" si="6"/>
        <v>12.236032780287923</v>
      </c>
      <c r="AP13" s="861">
        <f t="shared" ca="1" si="6"/>
        <v>12.42754931453285</v>
      </c>
      <c r="AQ13" s="861">
        <f t="shared" ca="1" si="6"/>
        <v>11.933369868974431</v>
      </c>
      <c r="AR13" s="861">
        <f t="shared" ca="1" si="6"/>
        <v>12.134475220177283</v>
      </c>
      <c r="AS13" s="861">
        <f t="shared" ca="1" si="6"/>
        <v>11.596105862991958</v>
      </c>
      <c r="AT13" s="861">
        <f t="shared" ca="1" si="6"/>
        <v>11.849108328321163</v>
      </c>
      <c r="AU13" s="861">
        <f t="shared" ca="1" si="6"/>
        <v>12.403483614094855</v>
      </c>
      <c r="AV13" s="861">
        <f t="shared" ca="1" si="6"/>
        <v>12.496427032481739</v>
      </c>
      <c r="AW13" s="861">
        <f t="shared" ca="1" si="6"/>
        <v>11.475975445476843</v>
      </c>
      <c r="AX13" s="861">
        <f t="shared" ca="1" si="7"/>
        <v>12.486337999660137</v>
      </c>
      <c r="AY13" s="861">
        <f t="shared" ca="1" si="7"/>
        <v>12.411614910744399</v>
      </c>
      <c r="AZ13" s="861">
        <f t="shared" ca="1" si="7"/>
        <v>12.632984261477354</v>
      </c>
      <c r="BA13" s="861">
        <f t="shared" ca="1" si="7"/>
        <v>12.207884353642852</v>
      </c>
      <c r="BB13" s="861">
        <f t="shared" ca="1" si="7"/>
        <v>11.935276258948219</v>
      </c>
      <c r="BC13" s="861">
        <f t="shared" ca="1" si="7"/>
        <v>11.875184357864979</v>
      </c>
      <c r="BD13" s="861">
        <f t="shared" ca="1" si="7"/>
        <v>12.312682429508833</v>
      </c>
      <c r="BE13" s="861">
        <f t="shared" ca="1" si="7"/>
        <v>12.293669693723459</v>
      </c>
      <c r="BF13" s="861">
        <f t="shared" ca="1" si="7"/>
        <v>11.619915801881305</v>
      </c>
      <c r="BG13" s="861">
        <f t="shared" ca="1" si="7"/>
        <v>12.059844113630161</v>
      </c>
      <c r="BH13" s="861">
        <f t="shared" ca="1" si="8"/>
        <v>12.825148586852299</v>
      </c>
      <c r="BI13" s="861">
        <f t="shared" ca="1" si="8"/>
        <v>12.854789604476549</v>
      </c>
      <c r="BJ13" s="861">
        <f t="shared" ca="1" si="8"/>
        <v>12.283121543336978</v>
      </c>
      <c r="BK13" s="861">
        <f t="shared" ca="1" si="8"/>
        <v>11.872422145975117</v>
      </c>
      <c r="BL13" s="861">
        <f t="shared" ca="1" si="8"/>
        <v>12.422285042583347</v>
      </c>
      <c r="BM13" s="861">
        <f t="shared" ca="1" si="8"/>
        <v>12.325703453164511</v>
      </c>
      <c r="BN13" s="861">
        <f t="shared" ca="1" si="8"/>
        <v>12.328091785681446</v>
      </c>
      <c r="BO13" s="861">
        <f t="shared" ca="1" si="8"/>
        <v>12.025962068373438</v>
      </c>
      <c r="BP13" s="861">
        <f t="shared" ca="1" si="8"/>
        <v>12.008451170815954</v>
      </c>
      <c r="BQ13" s="861">
        <f t="shared" ca="1" si="8"/>
        <v>12.768860105072209</v>
      </c>
      <c r="BR13" s="861">
        <f t="shared" ca="1" si="9"/>
        <v>12.284882280819755</v>
      </c>
      <c r="BS13" s="861">
        <f t="shared" ca="1" si="9"/>
        <v>11.836504658581463</v>
      </c>
      <c r="BT13" s="861">
        <f t="shared" ca="1" si="9"/>
        <v>12.126625479880433</v>
      </c>
      <c r="BU13" s="861">
        <f t="shared" ca="1" si="9"/>
        <v>12.411502290607878</v>
      </c>
      <c r="BV13" s="861">
        <f t="shared" ca="1" si="9"/>
        <v>12.021762589966995</v>
      </c>
      <c r="BW13" s="861">
        <f t="shared" ca="1" si="9"/>
        <v>11.500602324489869</v>
      </c>
      <c r="BX13" s="861">
        <f t="shared" ca="1" si="9"/>
        <v>12.525327891176689</v>
      </c>
      <c r="BY13" s="861">
        <f t="shared" ca="1" si="9"/>
        <v>11.793615538810208</v>
      </c>
      <c r="BZ13" s="861">
        <f t="shared" ca="1" si="9"/>
        <v>11.946506262603853</v>
      </c>
      <c r="CA13" s="861">
        <f t="shared" ca="1" si="9"/>
        <v>12.606191384696739</v>
      </c>
      <c r="CZ13" s="100"/>
      <c r="DA13" s="7"/>
      <c r="DC13" s="36"/>
      <c r="DD13" s="36"/>
    </row>
    <row r="14" spans="1:112" s="35" customFormat="1" ht="26.25">
      <c r="A14" s="246"/>
      <c r="B14" s="996" t="s">
        <v>19</v>
      </c>
      <c r="C14" s="996"/>
      <c r="D14" s="996"/>
      <c r="E14" s="243" t="s">
        <v>189</v>
      </c>
      <c r="F14" s="681">
        <f>(F13-F10)/F9</f>
        <v>108.60659804554342</v>
      </c>
      <c r="H14" s="689"/>
      <c r="J14" s="708">
        <f t="shared" si="12"/>
        <v>4</v>
      </c>
      <c r="K14" s="867">
        <f t="shared" si="13"/>
        <v>2.1551157928436111E-3</v>
      </c>
      <c r="L14" s="869">
        <f t="shared" si="14"/>
        <v>1.2442566831330727E-3</v>
      </c>
      <c r="M14" s="867">
        <f t="shared" si="15"/>
        <v>2.1551206672143046E-3</v>
      </c>
      <c r="N14" s="869">
        <f t="shared" si="16"/>
        <v>1.2442594973523047E-3</v>
      </c>
      <c r="R14" s="53"/>
      <c r="S14" s="53"/>
      <c r="T14" s="53"/>
      <c r="U14" s="53"/>
      <c r="V14" s="53"/>
      <c r="Z14" s="35">
        <f t="shared" si="10"/>
        <v>11</v>
      </c>
      <c r="AA14" s="672">
        <f t="shared" si="17"/>
        <v>2</v>
      </c>
      <c r="AB14" s="860">
        <f t="shared" si="18"/>
        <v>0.1</v>
      </c>
      <c r="AC14" s="860">
        <f t="shared" si="4"/>
        <v>12.2796</v>
      </c>
      <c r="AD14" s="861">
        <f t="shared" ref="AD14:AM23" ca="1" si="19">NORMINV(RAND(),$AC14,$H$18)</f>
        <v>11.84898271538823</v>
      </c>
      <c r="AE14" s="861">
        <f t="shared" ca="1" si="19"/>
        <v>12.105641443311081</v>
      </c>
      <c r="AF14" s="861">
        <f t="shared" ca="1" si="19"/>
        <v>12.259754521071109</v>
      </c>
      <c r="AG14" s="861">
        <f t="shared" ca="1" si="19"/>
        <v>11.655971528109081</v>
      </c>
      <c r="AH14" s="861">
        <f t="shared" ca="1" si="19"/>
        <v>12.23566819911577</v>
      </c>
      <c r="AI14" s="861">
        <f t="shared" ca="1" si="19"/>
        <v>12.24472111651205</v>
      </c>
      <c r="AJ14" s="861">
        <f t="shared" ca="1" si="19"/>
        <v>12.820941549319784</v>
      </c>
      <c r="AK14" s="861">
        <f t="shared" ca="1" si="19"/>
        <v>11.746724383856128</v>
      </c>
      <c r="AL14" s="861">
        <f t="shared" ca="1" si="19"/>
        <v>12.141406883530399</v>
      </c>
      <c r="AM14" s="861">
        <f t="shared" ca="1" si="19"/>
        <v>12.061874803169593</v>
      </c>
      <c r="AN14" s="861">
        <f t="shared" ref="AN14:AW23" ca="1" si="20">NORMINV(RAND(),$AC14,$H$18)</f>
        <v>12.334531417033961</v>
      </c>
      <c r="AO14" s="861">
        <f t="shared" ca="1" si="20"/>
        <v>12.237429254761174</v>
      </c>
      <c r="AP14" s="861">
        <f t="shared" ca="1" si="20"/>
        <v>12.070993236366608</v>
      </c>
      <c r="AQ14" s="861">
        <f t="shared" ca="1" si="20"/>
        <v>12.007129777876637</v>
      </c>
      <c r="AR14" s="861">
        <f t="shared" ca="1" si="20"/>
        <v>12.53358125333331</v>
      </c>
      <c r="AS14" s="861">
        <f t="shared" ca="1" si="20"/>
        <v>12.492148513432909</v>
      </c>
      <c r="AT14" s="861">
        <f t="shared" ca="1" si="20"/>
        <v>12.329553323886453</v>
      </c>
      <c r="AU14" s="861">
        <f t="shared" ca="1" si="20"/>
        <v>11.745319202891157</v>
      </c>
      <c r="AV14" s="861">
        <f t="shared" ca="1" si="20"/>
        <v>12.781708084030292</v>
      </c>
      <c r="AW14" s="861">
        <f t="shared" ca="1" si="20"/>
        <v>12.242855050318578</v>
      </c>
      <c r="AX14" s="861">
        <f t="shared" ref="AX14:BG23" ca="1" si="21">NORMINV(RAND(),$AC14,$H$18)</f>
        <v>12.35917875276947</v>
      </c>
      <c r="AY14" s="861">
        <f t="shared" ca="1" si="21"/>
        <v>12.583806565533859</v>
      </c>
      <c r="AZ14" s="861">
        <f t="shared" ca="1" si="21"/>
        <v>12.520965026102393</v>
      </c>
      <c r="BA14" s="861">
        <f t="shared" ca="1" si="21"/>
        <v>11.841001742995166</v>
      </c>
      <c r="BB14" s="861">
        <f t="shared" ca="1" si="21"/>
        <v>12.786215510563052</v>
      </c>
      <c r="BC14" s="861">
        <f t="shared" ca="1" si="21"/>
        <v>12.535158692425238</v>
      </c>
      <c r="BD14" s="861">
        <f t="shared" ca="1" si="21"/>
        <v>12.245028458298224</v>
      </c>
      <c r="BE14" s="861">
        <f t="shared" ca="1" si="21"/>
        <v>11.705393068839417</v>
      </c>
      <c r="BF14" s="861">
        <f t="shared" ca="1" si="21"/>
        <v>12.728958413081033</v>
      </c>
      <c r="BG14" s="861">
        <f t="shared" ca="1" si="21"/>
        <v>11.975374863392496</v>
      </c>
      <c r="BH14" s="861">
        <f t="shared" ref="BH14:BQ23" ca="1" si="22">NORMINV(RAND(),$AC14,$H$18)</f>
        <v>12.036902521501977</v>
      </c>
      <c r="BI14" s="861">
        <f t="shared" ca="1" si="22"/>
        <v>11.641302724521839</v>
      </c>
      <c r="BJ14" s="861">
        <f t="shared" ca="1" si="22"/>
        <v>12.194572922828907</v>
      </c>
      <c r="BK14" s="861">
        <f t="shared" ca="1" si="22"/>
        <v>11.367384022768034</v>
      </c>
      <c r="BL14" s="861">
        <f t="shared" ca="1" si="22"/>
        <v>12.508563979767079</v>
      </c>
      <c r="BM14" s="861">
        <f t="shared" ca="1" si="22"/>
        <v>13.00788493853911</v>
      </c>
      <c r="BN14" s="861">
        <f t="shared" ca="1" si="22"/>
        <v>11.451965441905047</v>
      </c>
      <c r="BO14" s="861">
        <f t="shared" ca="1" si="22"/>
        <v>12.385371071188143</v>
      </c>
      <c r="BP14" s="861">
        <f t="shared" ca="1" si="22"/>
        <v>11.955777762535783</v>
      </c>
      <c r="BQ14" s="861">
        <f t="shared" ca="1" si="22"/>
        <v>12.496805036598746</v>
      </c>
      <c r="BR14" s="861">
        <f t="shared" ref="BR14:CA23" ca="1" si="23">NORMINV(RAND(),$AC14,$H$18)</f>
        <v>12.047740500325201</v>
      </c>
      <c r="BS14" s="861">
        <f t="shared" ca="1" si="23"/>
        <v>11.657927195010968</v>
      </c>
      <c r="BT14" s="861">
        <f t="shared" ca="1" si="23"/>
        <v>12.781110019175939</v>
      </c>
      <c r="BU14" s="861">
        <f t="shared" ca="1" si="23"/>
        <v>11.996452837148031</v>
      </c>
      <c r="BV14" s="861">
        <f t="shared" ca="1" si="23"/>
        <v>12.178476721171242</v>
      </c>
      <c r="BW14" s="861">
        <f t="shared" ca="1" si="23"/>
        <v>12.084727737073788</v>
      </c>
      <c r="BX14" s="861">
        <f t="shared" ca="1" si="23"/>
        <v>12.20311547785578</v>
      </c>
      <c r="BY14" s="861">
        <f t="shared" ca="1" si="23"/>
        <v>11.543922566653334</v>
      </c>
      <c r="BZ14" s="861">
        <f t="shared" ca="1" si="23"/>
        <v>12.143070956865389</v>
      </c>
      <c r="CA14" s="861">
        <f t="shared" ca="1" si="23"/>
        <v>11.871487135946397</v>
      </c>
      <c r="CZ14" s="100"/>
      <c r="DA14" s="7"/>
      <c r="DC14" s="36"/>
      <c r="DD14" s="36"/>
    </row>
    <row r="15" spans="1:112" s="35" customFormat="1" ht="26.1" customHeight="1">
      <c r="A15" s="246"/>
      <c r="B15" s="996" t="s">
        <v>225</v>
      </c>
      <c r="C15" s="996"/>
      <c r="D15" s="996"/>
      <c r="E15" s="243" t="s">
        <v>190</v>
      </c>
      <c r="F15" s="682">
        <f>ABS((F18/F9)*(SQRT(1/F12+1/COUNT(B83:B132)+((F13-C137)^2/(F9^2*K136)))))</f>
        <v>22.738270831932837</v>
      </c>
      <c r="H15" s="689"/>
      <c r="J15" s="708">
        <f t="shared" si="12"/>
        <v>5</v>
      </c>
      <c r="K15" s="867">
        <f t="shared" si="13"/>
        <v>2.0216778427926715E-3</v>
      </c>
      <c r="L15" s="869">
        <f t="shared" si="14"/>
        <v>1.0108389213963358E-3</v>
      </c>
      <c r="M15" s="867">
        <f t="shared" si="15"/>
        <v>2.0216830388884196E-3</v>
      </c>
      <c r="N15" s="869">
        <f t="shared" si="16"/>
        <v>1.0108415194442098E-3</v>
      </c>
      <c r="R15" s="53"/>
      <c r="S15" s="53"/>
      <c r="T15" s="53"/>
      <c r="U15" s="53"/>
      <c r="V15" s="53"/>
      <c r="Z15" s="35">
        <f t="shared" si="10"/>
        <v>12</v>
      </c>
      <c r="AA15" s="672">
        <f t="shared" si="17"/>
        <v>2</v>
      </c>
      <c r="AB15" s="860">
        <f t="shared" si="18"/>
        <v>0.1</v>
      </c>
      <c r="AC15" s="860">
        <f t="shared" si="4"/>
        <v>12.2796</v>
      </c>
      <c r="AD15" s="861">
        <f t="shared" ca="1" si="19"/>
        <v>12.528059956376596</v>
      </c>
      <c r="AE15" s="861">
        <f t="shared" ca="1" si="19"/>
        <v>12.601600523289177</v>
      </c>
      <c r="AF15" s="861">
        <f t="shared" ca="1" si="19"/>
        <v>12.472365653793537</v>
      </c>
      <c r="AG15" s="861">
        <f t="shared" ca="1" si="19"/>
        <v>11.67342884840178</v>
      </c>
      <c r="AH15" s="861">
        <f t="shared" ca="1" si="19"/>
        <v>12.435818490927399</v>
      </c>
      <c r="AI15" s="861">
        <f t="shared" ca="1" si="19"/>
        <v>12.136402928251821</v>
      </c>
      <c r="AJ15" s="861">
        <f t="shared" ca="1" si="19"/>
        <v>12.419783059814394</v>
      </c>
      <c r="AK15" s="861">
        <f t="shared" ca="1" si="19"/>
        <v>11.964706731770914</v>
      </c>
      <c r="AL15" s="861">
        <f t="shared" ca="1" si="19"/>
        <v>12.520204293424822</v>
      </c>
      <c r="AM15" s="861">
        <f t="shared" ca="1" si="19"/>
        <v>12.46561970206143</v>
      </c>
      <c r="AN15" s="861">
        <f t="shared" ca="1" si="20"/>
        <v>11.41945307138411</v>
      </c>
      <c r="AO15" s="861">
        <f t="shared" ca="1" si="20"/>
        <v>11.765497132571106</v>
      </c>
      <c r="AP15" s="861">
        <f t="shared" ca="1" si="20"/>
        <v>12.571246647695235</v>
      </c>
      <c r="AQ15" s="861">
        <f t="shared" ca="1" si="20"/>
        <v>12.248635409823668</v>
      </c>
      <c r="AR15" s="861">
        <f t="shared" ca="1" si="20"/>
        <v>12.395502526274445</v>
      </c>
      <c r="AS15" s="861">
        <f t="shared" ca="1" si="20"/>
        <v>12.480935476923003</v>
      </c>
      <c r="AT15" s="861">
        <f t="shared" ca="1" si="20"/>
        <v>11.671243490099624</v>
      </c>
      <c r="AU15" s="861">
        <f t="shared" ca="1" si="20"/>
        <v>11.999185436229157</v>
      </c>
      <c r="AV15" s="861">
        <f t="shared" ca="1" si="20"/>
        <v>12.869454435420005</v>
      </c>
      <c r="AW15" s="861">
        <f t="shared" ca="1" si="20"/>
        <v>12.008001531121705</v>
      </c>
      <c r="AX15" s="861">
        <f t="shared" ca="1" si="21"/>
        <v>12.087107300535946</v>
      </c>
      <c r="AY15" s="861">
        <f t="shared" ca="1" si="21"/>
        <v>11.856478831657077</v>
      </c>
      <c r="AZ15" s="861">
        <f t="shared" ca="1" si="21"/>
        <v>12.639083094147901</v>
      </c>
      <c r="BA15" s="861">
        <f t="shared" ca="1" si="21"/>
        <v>12.310067454605376</v>
      </c>
      <c r="BB15" s="861">
        <f t="shared" ca="1" si="21"/>
        <v>12.52630616087478</v>
      </c>
      <c r="BC15" s="861">
        <f t="shared" ca="1" si="21"/>
        <v>12.667445929142321</v>
      </c>
      <c r="BD15" s="861">
        <f t="shared" ca="1" si="21"/>
        <v>12.327880084761025</v>
      </c>
      <c r="BE15" s="861">
        <f t="shared" ca="1" si="21"/>
        <v>11.315506481245619</v>
      </c>
      <c r="BF15" s="861">
        <f t="shared" ca="1" si="21"/>
        <v>12.233257649568799</v>
      </c>
      <c r="BG15" s="861">
        <f t="shared" ca="1" si="21"/>
        <v>12.262598919366203</v>
      </c>
      <c r="BH15" s="861">
        <f t="shared" ca="1" si="22"/>
        <v>12.130667779763483</v>
      </c>
      <c r="BI15" s="861">
        <f t="shared" ca="1" si="22"/>
        <v>12.186399427674209</v>
      </c>
      <c r="BJ15" s="861">
        <f t="shared" ca="1" si="22"/>
        <v>12.666405555982935</v>
      </c>
      <c r="BK15" s="861">
        <f t="shared" ca="1" si="22"/>
        <v>12.467564332837444</v>
      </c>
      <c r="BL15" s="861">
        <f t="shared" ca="1" si="22"/>
        <v>12.539883114903425</v>
      </c>
      <c r="BM15" s="861">
        <f t="shared" ca="1" si="22"/>
        <v>12.215363203741292</v>
      </c>
      <c r="BN15" s="861">
        <f t="shared" ca="1" si="22"/>
        <v>12.080572935841451</v>
      </c>
      <c r="BO15" s="861">
        <f t="shared" ca="1" si="22"/>
        <v>12.812934087739317</v>
      </c>
      <c r="BP15" s="861">
        <f t="shared" ca="1" si="22"/>
        <v>12.068721239804688</v>
      </c>
      <c r="BQ15" s="861">
        <f t="shared" ca="1" si="22"/>
        <v>12.337203298266489</v>
      </c>
      <c r="BR15" s="861">
        <f t="shared" ca="1" si="23"/>
        <v>12.159106293553743</v>
      </c>
      <c r="BS15" s="861">
        <f t="shared" ca="1" si="23"/>
        <v>12.060023808067729</v>
      </c>
      <c r="BT15" s="861">
        <f t="shared" ca="1" si="23"/>
        <v>12.275726667869746</v>
      </c>
      <c r="BU15" s="861">
        <f t="shared" ca="1" si="23"/>
        <v>12.355730828482292</v>
      </c>
      <c r="BV15" s="861">
        <f t="shared" ca="1" si="23"/>
        <v>12.376506839762252</v>
      </c>
      <c r="BW15" s="861">
        <f t="shared" ca="1" si="23"/>
        <v>11.868401978774518</v>
      </c>
      <c r="BX15" s="861">
        <f t="shared" ca="1" si="23"/>
        <v>12.356076430969832</v>
      </c>
      <c r="BY15" s="861">
        <f t="shared" ca="1" si="23"/>
        <v>12.390016415407157</v>
      </c>
      <c r="BZ15" s="861">
        <f t="shared" ca="1" si="23"/>
        <v>12.606696223226306</v>
      </c>
      <c r="CA15" s="861">
        <f t="shared" ca="1" si="23"/>
        <v>12.034672698598502</v>
      </c>
      <c r="DA15" s="36"/>
      <c r="DB15" s="36"/>
    </row>
    <row r="16" spans="1:112" s="35" customFormat="1" ht="26.25">
      <c r="A16" s="246"/>
      <c r="B16" s="994" t="s">
        <v>39</v>
      </c>
      <c r="C16" s="994"/>
      <c r="D16" s="994"/>
      <c r="E16" s="667" t="s">
        <v>238</v>
      </c>
      <c r="F16" s="683">
        <f>(F15/F14)*100</f>
        <v>20.936362284727583</v>
      </c>
      <c r="H16" s="689"/>
      <c r="J16" s="708">
        <f t="shared" si="12"/>
        <v>6</v>
      </c>
      <c r="K16" s="867">
        <f t="shared" si="13"/>
        <v>1.9275942120569409E-3</v>
      </c>
      <c r="L16" s="869">
        <f t="shared" si="14"/>
        <v>8.6204633823889294E-4</v>
      </c>
      <c r="M16" s="867">
        <f t="shared" si="15"/>
        <v>1.9275996617673765E-3</v>
      </c>
      <c r="N16" s="869">
        <f t="shared" si="16"/>
        <v>8.6204877542349118E-4</v>
      </c>
      <c r="R16" s="674"/>
      <c r="S16" s="674"/>
      <c r="T16" s="674"/>
      <c r="U16" s="674"/>
      <c r="V16" s="674"/>
      <c r="Z16" s="35">
        <f t="shared" si="10"/>
        <v>13</v>
      </c>
      <c r="AA16" s="672">
        <f t="shared" si="17"/>
        <v>2</v>
      </c>
      <c r="AB16" s="860">
        <f t="shared" si="18"/>
        <v>0.1</v>
      </c>
      <c r="AC16" s="860">
        <f t="shared" si="4"/>
        <v>12.2796</v>
      </c>
      <c r="AD16" s="861">
        <f t="shared" ca="1" si="19"/>
        <v>12.524263743531828</v>
      </c>
      <c r="AE16" s="861">
        <f t="shared" ca="1" si="19"/>
        <v>13.183009681761348</v>
      </c>
      <c r="AF16" s="861">
        <f t="shared" ca="1" si="19"/>
        <v>12.128097600745592</v>
      </c>
      <c r="AG16" s="861">
        <f t="shared" ca="1" si="19"/>
        <v>11.870443058476789</v>
      </c>
      <c r="AH16" s="861">
        <f t="shared" ca="1" si="19"/>
        <v>12.198496252307228</v>
      </c>
      <c r="AI16" s="861">
        <f t="shared" ca="1" si="19"/>
        <v>11.513888051532543</v>
      </c>
      <c r="AJ16" s="861">
        <f t="shared" ca="1" si="19"/>
        <v>12.114956092777128</v>
      </c>
      <c r="AK16" s="861">
        <f t="shared" ca="1" si="19"/>
        <v>12.219893271363423</v>
      </c>
      <c r="AL16" s="861">
        <f t="shared" ca="1" si="19"/>
        <v>12.174334276740421</v>
      </c>
      <c r="AM16" s="861">
        <f t="shared" ca="1" si="19"/>
        <v>12.716267854103496</v>
      </c>
      <c r="AN16" s="861">
        <f t="shared" ca="1" si="20"/>
        <v>12.552040302283295</v>
      </c>
      <c r="AO16" s="861">
        <f t="shared" ca="1" si="20"/>
        <v>12.351178356061345</v>
      </c>
      <c r="AP16" s="861">
        <f t="shared" ca="1" si="20"/>
        <v>11.995114932778343</v>
      </c>
      <c r="AQ16" s="861">
        <f t="shared" ca="1" si="20"/>
        <v>12.273998249362489</v>
      </c>
      <c r="AR16" s="861">
        <f t="shared" ca="1" si="20"/>
        <v>12.093931789685376</v>
      </c>
      <c r="AS16" s="861">
        <f t="shared" ca="1" si="20"/>
        <v>11.833593216152353</v>
      </c>
      <c r="AT16" s="861">
        <f t="shared" ca="1" si="20"/>
        <v>12.832871080463203</v>
      </c>
      <c r="AU16" s="861">
        <f t="shared" ca="1" si="20"/>
        <v>13.10809757054124</v>
      </c>
      <c r="AV16" s="861">
        <f t="shared" ca="1" si="20"/>
        <v>12.71318233446538</v>
      </c>
      <c r="AW16" s="861">
        <f t="shared" ca="1" si="20"/>
        <v>11.548277121766658</v>
      </c>
      <c r="AX16" s="861">
        <f t="shared" ca="1" si="21"/>
        <v>11.974107611244451</v>
      </c>
      <c r="AY16" s="861">
        <f t="shared" ca="1" si="21"/>
        <v>12.33413533199656</v>
      </c>
      <c r="AZ16" s="861">
        <f t="shared" ca="1" si="21"/>
        <v>12.88806837165167</v>
      </c>
      <c r="BA16" s="861">
        <f t="shared" ca="1" si="21"/>
        <v>11.901633252525475</v>
      </c>
      <c r="BB16" s="861">
        <f t="shared" ca="1" si="21"/>
        <v>12.107545457254984</v>
      </c>
      <c r="BC16" s="861">
        <f t="shared" ca="1" si="21"/>
        <v>12.008077041531752</v>
      </c>
      <c r="BD16" s="861">
        <f t="shared" ca="1" si="21"/>
        <v>12.884196221508624</v>
      </c>
      <c r="BE16" s="861">
        <f t="shared" ca="1" si="21"/>
        <v>11.205049455355987</v>
      </c>
      <c r="BF16" s="861">
        <f t="shared" ca="1" si="21"/>
        <v>12.60641570442781</v>
      </c>
      <c r="BG16" s="861">
        <f t="shared" ca="1" si="21"/>
        <v>12.047357849610714</v>
      </c>
      <c r="BH16" s="861">
        <f t="shared" ca="1" si="22"/>
        <v>12.483546788392715</v>
      </c>
      <c r="BI16" s="861">
        <f t="shared" ca="1" si="22"/>
        <v>12.549804727881181</v>
      </c>
      <c r="BJ16" s="861">
        <f t="shared" ca="1" si="22"/>
        <v>12.745250486072102</v>
      </c>
      <c r="BK16" s="861">
        <f t="shared" ca="1" si="22"/>
        <v>12.695156740429733</v>
      </c>
      <c r="BL16" s="861">
        <f t="shared" ca="1" si="22"/>
        <v>12.194607108930914</v>
      </c>
      <c r="BM16" s="861">
        <f t="shared" ca="1" si="22"/>
        <v>12.393839722004845</v>
      </c>
      <c r="BN16" s="861">
        <f t="shared" ca="1" si="22"/>
        <v>11.645006395165353</v>
      </c>
      <c r="BO16" s="861">
        <f t="shared" ca="1" si="22"/>
        <v>12.520899062411313</v>
      </c>
      <c r="BP16" s="861">
        <f t="shared" ca="1" si="22"/>
        <v>12.611437546814541</v>
      </c>
      <c r="BQ16" s="861">
        <f t="shared" ca="1" si="22"/>
        <v>12.591038656756327</v>
      </c>
      <c r="BR16" s="861">
        <f t="shared" ca="1" si="23"/>
        <v>11.870084451722839</v>
      </c>
      <c r="BS16" s="861">
        <f t="shared" ca="1" si="23"/>
        <v>11.76663368823726</v>
      </c>
      <c r="BT16" s="861">
        <f t="shared" ca="1" si="23"/>
        <v>12.857964274351451</v>
      </c>
      <c r="BU16" s="861">
        <f t="shared" ca="1" si="23"/>
        <v>12.134187711203053</v>
      </c>
      <c r="BV16" s="861">
        <f t="shared" ca="1" si="23"/>
        <v>11.932964818862963</v>
      </c>
      <c r="BW16" s="861">
        <f t="shared" ca="1" si="23"/>
        <v>12.550280242642812</v>
      </c>
      <c r="BX16" s="861">
        <f t="shared" ca="1" si="23"/>
        <v>12.178388132833796</v>
      </c>
      <c r="BY16" s="861">
        <f t="shared" ca="1" si="23"/>
        <v>12.26612411956099</v>
      </c>
      <c r="BZ16" s="861">
        <f t="shared" ca="1" si="23"/>
        <v>11.964123139519854</v>
      </c>
      <c r="CA16" s="861">
        <f t="shared" ca="1" si="23"/>
        <v>12.061349517930555</v>
      </c>
      <c r="CS16" s="118"/>
      <c r="CT16" s="118"/>
      <c r="CU16" s="118"/>
      <c r="CV16" s="118"/>
      <c r="CW16" s="118"/>
      <c r="CX16" s="118"/>
      <c r="CY16" s="118"/>
      <c r="CZ16" s="118"/>
      <c r="DA16" s="118"/>
      <c r="DC16" s="36"/>
      <c r="DD16" s="36"/>
    </row>
    <row r="17" spans="1:108" s="35" customFormat="1" ht="26.25">
      <c r="A17" s="246"/>
      <c r="B17" s="994" t="s">
        <v>226</v>
      </c>
      <c r="C17" s="994"/>
      <c r="D17" s="994"/>
      <c r="E17" s="667" t="s">
        <v>45</v>
      </c>
      <c r="F17" s="184">
        <f>F15/SQRT(COUNT(D83:D92)-1)</f>
        <v>9.282860195240902</v>
      </c>
      <c r="H17" s="689"/>
      <c r="J17" s="708">
        <f t="shared" si="12"/>
        <v>7</v>
      </c>
      <c r="K17" s="867">
        <f t="shared" si="13"/>
        <v>1.8574762777208863E-3</v>
      </c>
      <c r="L17" s="869">
        <f t="shared" si="14"/>
        <v>7.5831151495673156E-4</v>
      </c>
      <c r="M17" s="867">
        <f t="shared" si="15"/>
        <v>1.857481933152009E-3</v>
      </c>
      <c r="N17" s="869">
        <f t="shared" si="16"/>
        <v>7.5831382377681926E-4</v>
      </c>
      <c r="R17" s="674"/>
      <c r="S17" s="674"/>
      <c r="T17" s="674"/>
      <c r="U17" s="674"/>
      <c r="V17" s="674"/>
      <c r="W17" s="63"/>
      <c r="X17" s="63"/>
      <c r="Z17" s="35">
        <f t="shared" si="10"/>
        <v>14</v>
      </c>
      <c r="AA17" s="672">
        <f t="shared" si="17"/>
        <v>2</v>
      </c>
      <c r="AB17" s="860">
        <f t="shared" si="18"/>
        <v>0.1</v>
      </c>
      <c r="AC17" s="860">
        <f t="shared" si="4"/>
        <v>12.2796</v>
      </c>
      <c r="AD17" s="861">
        <f t="shared" ca="1" si="19"/>
        <v>12.560705336790047</v>
      </c>
      <c r="AE17" s="861">
        <f t="shared" ca="1" si="19"/>
        <v>12.200751078891868</v>
      </c>
      <c r="AF17" s="861">
        <f t="shared" ca="1" si="19"/>
        <v>12.515058951013788</v>
      </c>
      <c r="AG17" s="861">
        <f t="shared" ca="1" si="19"/>
        <v>12.296784164062647</v>
      </c>
      <c r="AH17" s="861">
        <f t="shared" ca="1" si="19"/>
        <v>12.609074824716336</v>
      </c>
      <c r="AI17" s="861">
        <f t="shared" ca="1" si="19"/>
        <v>11.859264716910168</v>
      </c>
      <c r="AJ17" s="861">
        <f t="shared" ca="1" si="19"/>
        <v>12.495618213779435</v>
      </c>
      <c r="AK17" s="861">
        <f t="shared" ca="1" si="19"/>
        <v>12.361728570638023</v>
      </c>
      <c r="AL17" s="861">
        <f t="shared" ca="1" si="19"/>
        <v>13.275360637285274</v>
      </c>
      <c r="AM17" s="861">
        <f t="shared" ca="1" si="19"/>
        <v>12.44174160227087</v>
      </c>
      <c r="AN17" s="861">
        <f t="shared" ca="1" si="20"/>
        <v>13.269576305091517</v>
      </c>
      <c r="AO17" s="861">
        <f t="shared" ca="1" si="20"/>
        <v>12.287368661199293</v>
      </c>
      <c r="AP17" s="861">
        <f t="shared" ca="1" si="20"/>
        <v>12.624293041772789</v>
      </c>
      <c r="AQ17" s="861">
        <f t="shared" ca="1" si="20"/>
        <v>11.835155283453913</v>
      </c>
      <c r="AR17" s="861">
        <f t="shared" ca="1" si="20"/>
        <v>12.299053869744361</v>
      </c>
      <c r="AS17" s="861">
        <f t="shared" ca="1" si="20"/>
        <v>11.870052630000233</v>
      </c>
      <c r="AT17" s="861">
        <f t="shared" ca="1" si="20"/>
        <v>12.521673339789798</v>
      </c>
      <c r="AU17" s="861">
        <f t="shared" ca="1" si="20"/>
        <v>12.226487324830549</v>
      </c>
      <c r="AV17" s="861">
        <f t="shared" ca="1" si="20"/>
        <v>11.751119928135338</v>
      </c>
      <c r="AW17" s="861">
        <f t="shared" ca="1" si="20"/>
        <v>11.622804414714503</v>
      </c>
      <c r="AX17" s="861">
        <f t="shared" ca="1" si="21"/>
        <v>12.001941057062716</v>
      </c>
      <c r="AY17" s="861">
        <f t="shared" ca="1" si="21"/>
        <v>12.065927045348374</v>
      </c>
      <c r="AZ17" s="861">
        <f t="shared" ca="1" si="21"/>
        <v>11.928378443636641</v>
      </c>
      <c r="BA17" s="861">
        <f t="shared" ca="1" si="21"/>
        <v>12.077301049903387</v>
      </c>
      <c r="BB17" s="861">
        <f t="shared" ca="1" si="21"/>
        <v>11.333224739378227</v>
      </c>
      <c r="BC17" s="861">
        <f t="shared" ca="1" si="21"/>
        <v>11.842511687870095</v>
      </c>
      <c r="BD17" s="861">
        <f t="shared" ca="1" si="21"/>
        <v>11.933551846071691</v>
      </c>
      <c r="BE17" s="861">
        <f t="shared" ca="1" si="21"/>
        <v>12.187912458179079</v>
      </c>
      <c r="BF17" s="861">
        <f t="shared" ca="1" si="21"/>
        <v>12.073056776696403</v>
      </c>
      <c r="BG17" s="861">
        <f t="shared" ca="1" si="21"/>
        <v>12.040345345447756</v>
      </c>
      <c r="BH17" s="861">
        <f t="shared" ca="1" si="22"/>
        <v>11.809514510212924</v>
      </c>
      <c r="BI17" s="861">
        <f t="shared" ca="1" si="22"/>
        <v>12.995553559710714</v>
      </c>
      <c r="BJ17" s="861">
        <f t="shared" ca="1" si="22"/>
        <v>12.507443537049157</v>
      </c>
      <c r="BK17" s="861">
        <f t="shared" ca="1" si="22"/>
        <v>12.635382361767199</v>
      </c>
      <c r="BL17" s="861">
        <f t="shared" ca="1" si="22"/>
        <v>11.354945727949715</v>
      </c>
      <c r="BM17" s="861">
        <f t="shared" ca="1" si="22"/>
        <v>12.396433277366718</v>
      </c>
      <c r="BN17" s="861">
        <f t="shared" ca="1" si="22"/>
        <v>12.059491920892949</v>
      </c>
      <c r="BO17" s="861">
        <f t="shared" ca="1" si="22"/>
        <v>12.533163878399968</v>
      </c>
      <c r="BP17" s="861">
        <f t="shared" ca="1" si="22"/>
        <v>12.203524010517681</v>
      </c>
      <c r="BQ17" s="861">
        <f t="shared" ca="1" si="22"/>
        <v>12.470279154708425</v>
      </c>
      <c r="BR17" s="861">
        <f t="shared" ca="1" si="23"/>
        <v>12.017117664104402</v>
      </c>
      <c r="BS17" s="861">
        <f t="shared" ca="1" si="23"/>
        <v>12.362495782194804</v>
      </c>
      <c r="BT17" s="861">
        <f t="shared" ca="1" si="23"/>
        <v>11.882766575299039</v>
      </c>
      <c r="BU17" s="861">
        <f t="shared" ca="1" si="23"/>
        <v>11.919050910167286</v>
      </c>
      <c r="BV17" s="861">
        <f t="shared" ca="1" si="23"/>
        <v>12.550017753867772</v>
      </c>
      <c r="BW17" s="861">
        <f t="shared" ca="1" si="23"/>
        <v>11.629703500762496</v>
      </c>
      <c r="BX17" s="861">
        <f t="shared" ca="1" si="23"/>
        <v>12.05674366411716</v>
      </c>
      <c r="BY17" s="861">
        <f t="shared" ca="1" si="23"/>
        <v>12.584709760902438</v>
      </c>
      <c r="BZ17" s="861">
        <f t="shared" ca="1" si="23"/>
        <v>11.968599176625929</v>
      </c>
      <c r="CA17" s="861">
        <f t="shared" ca="1" si="23"/>
        <v>12.735410478419764</v>
      </c>
      <c r="CS17" s="118"/>
      <c r="CT17" s="118"/>
      <c r="CU17" s="118"/>
      <c r="CV17" s="118"/>
      <c r="CW17" s="118"/>
      <c r="CX17" s="118"/>
      <c r="CY17" s="118"/>
      <c r="CZ17" s="118"/>
      <c r="DA17" s="118"/>
      <c r="DC17" s="36"/>
      <c r="DD17" s="36"/>
    </row>
    <row r="18" spans="1:108" s="35" customFormat="1" ht="26.25">
      <c r="A18" s="246"/>
      <c r="B18" s="994" t="s">
        <v>20</v>
      </c>
      <c r="C18" s="994"/>
      <c r="D18" s="994"/>
      <c r="E18" s="667" t="s">
        <v>192</v>
      </c>
      <c r="F18" s="184">
        <f>SQRT((M136)/(COUNT(B83:B132)-2))</f>
        <v>1.2514069949197</v>
      </c>
      <c r="G18" s="673"/>
      <c r="H18" s="862">
        <v>0.40300000000000002</v>
      </c>
      <c r="J18" s="708">
        <f t="shared" si="12"/>
        <v>8</v>
      </c>
      <c r="K18" s="867">
        <f t="shared" si="13"/>
        <v>1.8030993120877049E-3</v>
      </c>
      <c r="L18" s="869">
        <f t="shared" si="14"/>
        <v>6.8150748127652951E-4</v>
      </c>
      <c r="M18" s="867">
        <f t="shared" si="15"/>
        <v>1.8031051380719427E-3</v>
      </c>
      <c r="N18" s="869">
        <f t="shared" si="16"/>
        <v>6.8150968329159167E-4</v>
      </c>
      <c r="R18" s="63"/>
      <c r="S18" s="63"/>
      <c r="T18" s="63"/>
      <c r="U18" s="63"/>
      <c r="V18" s="63"/>
      <c r="W18" s="63"/>
      <c r="X18" s="63"/>
      <c r="Z18" s="35">
        <f t="shared" si="10"/>
        <v>15</v>
      </c>
      <c r="AA18" s="672">
        <f t="shared" si="17"/>
        <v>2</v>
      </c>
      <c r="AB18" s="860">
        <f t="shared" si="18"/>
        <v>0.1</v>
      </c>
      <c r="AC18" s="860">
        <f t="shared" si="4"/>
        <v>12.2796</v>
      </c>
      <c r="AD18" s="861">
        <f t="shared" ca="1" si="19"/>
        <v>12.706157404377418</v>
      </c>
      <c r="AE18" s="861">
        <f t="shared" ca="1" si="19"/>
        <v>11.770986277279594</v>
      </c>
      <c r="AF18" s="861">
        <f t="shared" ca="1" si="19"/>
        <v>12.475324265874193</v>
      </c>
      <c r="AG18" s="861">
        <f t="shared" ca="1" si="19"/>
        <v>12.412284244308221</v>
      </c>
      <c r="AH18" s="861">
        <f t="shared" ca="1" si="19"/>
        <v>11.977270873277913</v>
      </c>
      <c r="AI18" s="861">
        <f t="shared" ca="1" si="19"/>
        <v>11.79559575682836</v>
      </c>
      <c r="AJ18" s="861">
        <f t="shared" ca="1" si="19"/>
        <v>12.930409664540527</v>
      </c>
      <c r="AK18" s="861">
        <f t="shared" ca="1" si="19"/>
        <v>12.547083633921424</v>
      </c>
      <c r="AL18" s="861">
        <f t="shared" ca="1" si="19"/>
        <v>11.81431217790494</v>
      </c>
      <c r="AM18" s="861">
        <f t="shared" ca="1" si="19"/>
        <v>11.825678478999029</v>
      </c>
      <c r="AN18" s="861">
        <f t="shared" ca="1" si="20"/>
        <v>12.576425173896613</v>
      </c>
      <c r="AO18" s="861">
        <f t="shared" ca="1" si="20"/>
        <v>12.477836677223522</v>
      </c>
      <c r="AP18" s="861">
        <f t="shared" ca="1" si="20"/>
        <v>12.474421182048685</v>
      </c>
      <c r="AQ18" s="861">
        <f t="shared" ca="1" si="20"/>
        <v>12.085676786479739</v>
      </c>
      <c r="AR18" s="861">
        <f t="shared" ca="1" si="20"/>
        <v>12.11300005222161</v>
      </c>
      <c r="AS18" s="861">
        <f t="shared" ca="1" si="20"/>
        <v>11.849763858556763</v>
      </c>
      <c r="AT18" s="861">
        <f t="shared" ca="1" si="20"/>
        <v>12.51872409093254</v>
      </c>
      <c r="AU18" s="861">
        <f t="shared" ca="1" si="20"/>
        <v>11.997491445861979</v>
      </c>
      <c r="AV18" s="861">
        <f t="shared" ca="1" si="20"/>
        <v>12.398035991566889</v>
      </c>
      <c r="AW18" s="861">
        <f t="shared" ca="1" si="20"/>
        <v>11.226166526943523</v>
      </c>
      <c r="AX18" s="861">
        <f t="shared" ca="1" si="21"/>
        <v>12.629627605173528</v>
      </c>
      <c r="AY18" s="861">
        <f t="shared" ca="1" si="21"/>
        <v>12.592228167978886</v>
      </c>
      <c r="AZ18" s="861">
        <f t="shared" ca="1" si="21"/>
        <v>12.310293895992229</v>
      </c>
      <c r="BA18" s="861">
        <f t="shared" ca="1" si="21"/>
        <v>11.591725386532804</v>
      </c>
      <c r="BB18" s="861">
        <f t="shared" ca="1" si="21"/>
        <v>11.810722033424756</v>
      </c>
      <c r="BC18" s="861">
        <f t="shared" ca="1" si="21"/>
        <v>12.244767302628071</v>
      </c>
      <c r="BD18" s="861">
        <f t="shared" ca="1" si="21"/>
        <v>12.174143160868956</v>
      </c>
      <c r="BE18" s="861">
        <f t="shared" ca="1" si="21"/>
        <v>13.144398544074759</v>
      </c>
      <c r="BF18" s="861">
        <f t="shared" ca="1" si="21"/>
        <v>12.659405805597371</v>
      </c>
      <c r="BG18" s="861">
        <f t="shared" ca="1" si="21"/>
        <v>12.244077792761292</v>
      </c>
      <c r="BH18" s="861">
        <f t="shared" ca="1" si="22"/>
        <v>12.16095559755008</v>
      </c>
      <c r="BI18" s="861">
        <f t="shared" ca="1" si="22"/>
        <v>11.905922783798013</v>
      </c>
      <c r="BJ18" s="861">
        <f t="shared" ca="1" si="22"/>
        <v>12.331135480963015</v>
      </c>
      <c r="BK18" s="861">
        <f t="shared" ca="1" si="22"/>
        <v>12.682958920597581</v>
      </c>
      <c r="BL18" s="861">
        <f t="shared" ca="1" si="22"/>
        <v>11.646005043833437</v>
      </c>
      <c r="BM18" s="861">
        <f t="shared" ca="1" si="22"/>
        <v>11.809777420817074</v>
      </c>
      <c r="BN18" s="861">
        <f t="shared" ca="1" si="22"/>
        <v>12.504427225987339</v>
      </c>
      <c r="BO18" s="861">
        <f t="shared" ca="1" si="22"/>
        <v>12.107415262075863</v>
      </c>
      <c r="BP18" s="861">
        <f t="shared" ca="1" si="22"/>
        <v>12.572114522798101</v>
      </c>
      <c r="BQ18" s="861">
        <f t="shared" ca="1" si="22"/>
        <v>12.436741062621479</v>
      </c>
      <c r="BR18" s="861">
        <f t="shared" ca="1" si="23"/>
        <v>12.342117804163324</v>
      </c>
      <c r="BS18" s="861">
        <f t="shared" ca="1" si="23"/>
        <v>12.495720065969863</v>
      </c>
      <c r="BT18" s="861">
        <f t="shared" ca="1" si="23"/>
        <v>12.040817419404698</v>
      </c>
      <c r="BU18" s="861">
        <f t="shared" ca="1" si="23"/>
        <v>12.476841712059043</v>
      </c>
      <c r="BV18" s="861">
        <f t="shared" ca="1" si="23"/>
        <v>11.980951530824841</v>
      </c>
      <c r="BW18" s="861">
        <f t="shared" ca="1" si="23"/>
        <v>12.083937206272564</v>
      </c>
      <c r="BX18" s="861">
        <f t="shared" ca="1" si="23"/>
        <v>12.275672747206091</v>
      </c>
      <c r="BY18" s="861">
        <f t="shared" ca="1" si="23"/>
        <v>11.393078458650967</v>
      </c>
      <c r="BZ18" s="861">
        <f t="shared" ca="1" si="23"/>
        <v>12.531015603012058</v>
      </c>
      <c r="CA18" s="861">
        <f t="shared" ca="1" si="23"/>
        <v>12.374038500852377</v>
      </c>
      <c r="CS18" s="7"/>
      <c r="CT18" s="7"/>
      <c r="CU18" s="7"/>
      <c r="CV18" s="7"/>
      <c r="CW18" s="7"/>
      <c r="CX18" s="7"/>
      <c r="CY18" s="7"/>
      <c r="CZ18" s="101"/>
      <c r="DA18" s="7"/>
      <c r="DC18" s="36"/>
      <c r="DD18" s="36"/>
    </row>
    <row r="19" spans="1:108" s="46" customFormat="1" ht="26.25">
      <c r="A19" s="246"/>
      <c r="B19" s="994" t="s">
        <v>21</v>
      </c>
      <c r="C19" s="994"/>
      <c r="D19" s="994"/>
      <c r="E19" s="667" t="s">
        <v>9</v>
      </c>
      <c r="F19" s="184">
        <f>SQRT((COUNT(B83:B132)*F18^2)/(COUNT(B83:B132)*I136-(B135^2)))</f>
        <v>5.4252399778861255E-3</v>
      </c>
      <c r="H19" s="690"/>
      <c r="J19" s="708">
        <f t="shared" si="12"/>
        <v>9</v>
      </c>
      <c r="K19" s="867">
        <f t="shared" si="13"/>
        <v>1.7596447625064559E-3</v>
      </c>
      <c r="L19" s="869">
        <f t="shared" si="14"/>
        <v>6.2212837202385335E-4</v>
      </c>
      <c r="M19" s="867">
        <f t="shared" si="15"/>
        <v>1.7596507323632965E-3</v>
      </c>
      <c r="N19" s="869">
        <f t="shared" si="16"/>
        <v>6.2213048268698081E-4</v>
      </c>
      <c r="R19" s="327"/>
      <c r="S19" s="327"/>
      <c r="T19" s="327"/>
      <c r="U19" s="327"/>
      <c r="V19" s="327"/>
      <c r="W19" s="63"/>
      <c r="X19" s="63"/>
      <c r="Z19" s="35">
        <f t="shared" si="10"/>
        <v>16</v>
      </c>
      <c r="AA19" s="672">
        <f t="shared" si="17"/>
        <v>2</v>
      </c>
      <c r="AB19" s="860">
        <f t="shared" si="18"/>
        <v>0.1</v>
      </c>
      <c r="AC19" s="860">
        <f t="shared" si="4"/>
        <v>12.2796</v>
      </c>
      <c r="AD19" s="861">
        <f t="shared" ca="1" si="19"/>
        <v>12.516166606475876</v>
      </c>
      <c r="AE19" s="861">
        <f t="shared" ca="1" si="19"/>
        <v>12.22484232819671</v>
      </c>
      <c r="AF19" s="861">
        <f t="shared" ca="1" si="19"/>
        <v>12.889742657159774</v>
      </c>
      <c r="AG19" s="861">
        <f t="shared" ca="1" si="19"/>
        <v>12.453996178766117</v>
      </c>
      <c r="AH19" s="861">
        <f t="shared" ca="1" si="19"/>
        <v>12.776497414280161</v>
      </c>
      <c r="AI19" s="861">
        <f t="shared" ca="1" si="19"/>
        <v>12.504448294741335</v>
      </c>
      <c r="AJ19" s="861">
        <f t="shared" ca="1" si="19"/>
        <v>11.910387117459365</v>
      </c>
      <c r="AK19" s="861">
        <f t="shared" ca="1" si="19"/>
        <v>12.103102779401565</v>
      </c>
      <c r="AL19" s="861">
        <f t="shared" ca="1" si="19"/>
        <v>12.435961248810839</v>
      </c>
      <c r="AM19" s="861">
        <f t="shared" ca="1" si="19"/>
        <v>12.072786239636759</v>
      </c>
      <c r="AN19" s="861">
        <f t="shared" ca="1" si="20"/>
        <v>12.228106664533911</v>
      </c>
      <c r="AO19" s="861">
        <f t="shared" ca="1" si="20"/>
        <v>12.079385925522528</v>
      </c>
      <c r="AP19" s="861">
        <f t="shared" ca="1" si="20"/>
        <v>12.207039203925735</v>
      </c>
      <c r="AQ19" s="861">
        <f t="shared" ca="1" si="20"/>
        <v>12.906607622848972</v>
      </c>
      <c r="AR19" s="861">
        <f t="shared" ca="1" si="20"/>
        <v>12.300967941856724</v>
      </c>
      <c r="AS19" s="861">
        <f t="shared" ca="1" si="20"/>
        <v>12.17576424402721</v>
      </c>
      <c r="AT19" s="861">
        <f t="shared" ca="1" si="20"/>
        <v>12.926884289644626</v>
      </c>
      <c r="AU19" s="861">
        <f t="shared" ca="1" si="20"/>
        <v>12.018584309888633</v>
      </c>
      <c r="AV19" s="861">
        <f t="shared" ca="1" si="20"/>
        <v>12.469621872002334</v>
      </c>
      <c r="AW19" s="861">
        <f t="shared" ca="1" si="20"/>
        <v>11.650969066508837</v>
      </c>
      <c r="AX19" s="861">
        <f t="shared" ca="1" si="21"/>
        <v>12.496535617799983</v>
      </c>
      <c r="AY19" s="861">
        <f t="shared" ca="1" si="21"/>
        <v>12.059573292536331</v>
      </c>
      <c r="AZ19" s="861">
        <f t="shared" ca="1" si="21"/>
        <v>12.25877262263308</v>
      </c>
      <c r="BA19" s="861">
        <f t="shared" ca="1" si="21"/>
        <v>12.330964361144739</v>
      </c>
      <c r="BB19" s="861">
        <f t="shared" ca="1" si="21"/>
        <v>11.985646340252433</v>
      </c>
      <c r="BC19" s="861">
        <f t="shared" ca="1" si="21"/>
        <v>12.089185489686566</v>
      </c>
      <c r="BD19" s="861">
        <f t="shared" ca="1" si="21"/>
        <v>12.173919120614308</v>
      </c>
      <c r="BE19" s="861">
        <f t="shared" ca="1" si="21"/>
        <v>12.589443927783512</v>
      </c>
      <c r="BF19" s="861">
        <f t="shared" ca="1" si="21"/>
        <v>12.262894677001828</v>
      </c>
      <c r="BG19" s="861">
        <f t="shared" ca="1" si="21"/>
        <v>12.186290857817681</v>
      </c>
      <c r="BH19" s="861">
        <f t="shared" ca="1" si="22"/>
        <v>12.118872602371555</v>
      </c>
      <c r="BI19" s="861">
        <f t="shared" ca="1" si="22"/>
        <v>12.159180534773727</v>
      </c>
      <c r="BJ19" s="861">
        <f t="shared" ca="1" si="22"/>
        <v>13.079284864433649</v>
      </c>
      <c r="BK19" s="861">
        <f t="shared" ca="1" si="22"/>
        <v>11.855300298982621</v>
      </c>
      <c r="BL19" s="861">
        <f t="shared" ca="1" si="22"/>
        <v>12.452319141920997</v>
      </c>
      <c r="BM19" s="861">
        <f t="shared" ca="1" si="22"/>
        <v>11.707677728581057</v>
      </c>
      <c r="BN19" s="861">
        <f t="shared" ca="1" si="22"/>
        <v>12.568500372644282</v>
      </c>
      <c r="BO19" s="861">
        <f t="shared" ca="1" si="22"/>
        <v>12.672312467907009</v>
      </c>
      <c r="BP19" s="861">
        <f t="shared" ca="1" si="22"/>
        <v>11.733403764960999</v>
      </c>
      <c r="BQ19" s="861">
        <f t="shared" ca="1" si="22"/>
        <v>12.277584597838256</v>
      </c>
      <c r="BR19" s="861">
        <f t="shared" ca="1" si="23"/>
        <v>12.243956747610582</v>
      </c>
      <c r="BS19" s="861">
        <f t="shared" ca="1" si="23"/>
        <v>12.450216977213245</v>
      </c>
      <c r="BT19" s="861">
        <f t="shared" ca="1" si="23"/>
        <v>12.477152859071056</v>
      </c>
      <c r="BU19" s="861">
        <f t="shared" ca="1" si="23"/>
        <v>12.065243026886865</v>
      </c>
      <c r="BV19" s="861">
        <f t="shared" ca="1" si="23"/>
        <v>12.326654437771388</v>
      </c>
      <c r="BW19" s="861">
        <f t="shared" ca="1" si="23"/>
        <v>12.36872070350317</v>
      </c>
      <c r="BX19" s="861">
        <f t="shared" ca="1" si="23"/>
        <v>11.821168774538974</v>
      </c>
      <c r="BY19" s="861">
        <f t="shared" ca="1" si="23"/>
        <v>12.632269065361951</v>
      </c>
      <c r="BZ19" s="861">
        <f t="shared" ca="1" si="23"/>
        <v>12.516653354375558</v>
      </c>
      <c r="CA19" s="861">
        <f t="shared" ca="1" si="23"/>
        <v>12.601609096459837</v>
      </c>
      <c r="CB19" s="35"/>
      <c r="CC19" s="35"/>
      <c r="CD19" s="35"/>
      <c r="CE19" s="35"/>
      <c r="CF19" s="35"/>
      <c r="CS19" s="7"/>
      <c r="CT19" s="7"/>
      <c r="CU19" s="7"/>
      <c r="CV19" s="7"/>
      <c r="CW19" s="7"/>
      <c r="CX19" s="7"/>
      <c r="CY19" s="7"/>
      <c r="CZ19" s="101"/>
      <c r="DA19" s="7"/>
      <c r="DC19" s="47"/>
      <c r="DD19" s="47"/>
    </row>
    <row r="20" spans="1:108" s="35" customFormat="1" ht="26.25">
      <c r="A20" s="246"/>
      <c r="B20" s="994" t="s">
        <v>22</v>
      </c>
      <c r="C20" s="994"/>
      <c r="D20" s="994"/>
      <c r="E20" s="667" t="s">
        <v>10</v>
      </c>
      <c r="F20" s="184">
        <f>SQRT((F18^2*I136)/(COUNT(B83:B132)*I136-B135^2))</f>
        <v>0.49078185381009171</v>
      </c>
      <c r="H20" s="689"/>
      <c r="J20" s="708">
        <f t="shared" si="12"/>
        <v>10</v>
      </c>
      <c r="K20" s="867">
        <f t="shared" si="13"/>
        <v>1.7240927292314057E-3</v>
      </c>
      <c r="L20" s="869">
        <f t="shared" si="14"/>
        <v>5.7469757641046861E-4</v>
      </c>
      <c r="M20" s="867">
        <f t="shared" si="15"/>
        <v>1.7240988221905616E-3</v>
      </c>
      <c r="N20" s="869">
        <f t="shared" si="16"/>
        <v>5.7469960739685386E-4</v>
      </c>
      <c r="W20" s="63"/>
      <c r="X20" s="63"/>
      <c r="Z20" s="35">
        <f t="shared" si="10"/>
        <v>17</v>
      </c>
      <c r="AA20" s="672">
        <f t="shared" si="17"/>
        <v>3</v>
      </c>
      <c r="AB20" s="860">
        <f t="shared" si="18"/>
        <v>0.2</v>
      </c>
      <c r="AC20" s="860">
        <f t="shared" si="4"/>
        <v>24.350200000000001</v>
      </c>
      <c r="AD20" s="861">
        <f t="shared" ca="1" si="19"/>
        <v>25.313207254630399</v>
      </c>
      <c r="AE20" s="861">
        <f t="shared" ca="1" si="19"/>
        <v>24.591540616290892</v>
      </c>
      <c r="AF20" s="861">
        <f t="shared" ca="1" si="19"/>
        <v>24.175325325314695</v>
      </c>
      <c r="AG20" s="861">
        <f t="shared" ca="1" si="19"/>
        <v>24.917412051646551</v>
      </c>
      <c r="AH20" s="861">
        <f t="shared" ca="1" si="19"/>
        <v>24.412605985510051</v>
      </c>
      <c r="AI20" s="861">
        <f t="shared" ca="1" si="19"/>
        <v>24.478764270426886</v>
      </c>
      <c r="AJ20" s="861">
        <f t="shared" ca="1" si="19"/>
        <v>23.846750700303112</v>
      </c>
      <c r="AK20" s="861">
        <f t="shared" ca="1" si="19"/>
        <v>24.352345124586964</v>
      </c>
      <c r="AL20" s="861">
        <f t="shared" ca="1" si="19"/>
        <v>23.797355902174768</v>
      </c>
      <c r="AM20" s="861">
        <f t="shared" ca="1" si="19"/>
        <v>24.779936913881453</v>
      </c>
      <c r="AN20" s="861">
        <f t="shared" ca="1" si="20"/>
        <v>24.649242053190655</v>
      </c>
      <c r="AO20" s="861">
        <f t="shared" ca="1" si="20"/>
        <v>24.315876635139226</v>
      </c>
      <c r="AP20" s="861">
        <f t="shared" ca="1" si="20"/>
        <v>24.083835875829493</v>
      </c>
      <c r="AQ20" s="861">
        <f t="shared" ca="1" si="20"/>
        <v>24.223048971096858</v>
      </c>
      <c r="AR20" s="861">
        <f t="shared" ca="1" si="20"/>
        <v>24.041281229014452</v>
      </c>
      <c r="AS20" s="861">
        <f t="shared" ca="1" si="20"/>
        <v>24.692306242054798</v>
      </c>
      <c r="AT20" s="861">
        <f t="shared" ca="1" si="20"/>
        <v>24.381595164590863</v>
      </c>
      <c r="AU20" s="861">
        <f t="shared" ca="1" si="20"/>
        <v>24.81502607729643</v>
      </c>
      <c r="AV20" s="861">
        <f t="shared" ca="1" si="20"/>
        <v>24.27115768567236</v>
      </c>
      <c r="AW20" s="861">
        <f t="shared" ca="1" si="20"/>
        <v>24.758548775247782</v>
      </c>
      <c r="AX20" s="861">
        <f t="shared" ca="1" si="21"/>
        <v>24.465860404663939</v>
      </c>
      <c r="AY20" s="861">
        <f t="shared" ca="1" si="21"/>
        <v>24.73339007562258</v>
      </c>
      <c r="AZ20" s="861">
        <f t="shared" ca="1" si="21"/>
        <v>24.905349370207471</v>
      </c>
      <c r="BA20" s="861">
        <f t="shared" ca="1" si="21"/>
        <v>25.182114203909077</v>
      </c>
      <c r="BB20" s="861">
        <f t="shared" ca="1" si="21"/>
        <v>25.035797469496693</v>
      </c>
      <c r="BC20" s="861">
        <f t="shared" ca="1" si="21"/>
        <v>24.613079794412876</v>
      </c>
      <c r="BD20" s="861">
        <f t="shared" ca="1" si="21"/>
        <v>24.85050004966299</v>
      </c>
      <c r="BE20" s="861">
        <f t="shared" ca="1" si="21"/>
        <v>24.239293269018898</v>
      </c>
      <c r="BF20" s="861">
        <f t="shared" ca="1" si="21"/>
        <v>23.51110091406888</v>
      </c>
      <c r="BG20" s="861">
        <f t="shared" ca="1" si="21"/>
        <v>23.989897623936418</v>
      </c>
      <c r="BH20" s="861">
        <f t="shared" ca="1" si="22"/>
        <v>24.77160011249406</v>
      </c>
      <c r="BI20" s="861">
        <f t="shared" ca="1" si="22"/>
        <v>24.463494542347242</v>
      </c>
      <c r="BJ20" s="861">
        <f t="shared" ca="1" si="22"/>
        <v>25.177059173707608</v>
      </c>
      <c r="BK20" s="861">
        <f t="shared" ca="1" si="22"/>
        <v>24.821882914012239</v>
      </c>
      <c r="BL20" s="861">
        <f t="shared" ca="1" si="22"/>
        <v>24.341670749824267</v>
      </c>
      <c r="BM20" s="861">
        <f t="shared" ca="1" si="22"/>
        <v>24.504038982930265</v>
      </c>
      <c r="BN20" s="861">
        <f t="shared" ca="1" si="22"/>
        <v>24.028367595759466</v>
      </c>
      <c r="BO20" s="861">
        <f t="shared" ca="1" si="22"/>
        <v>23.633150979102052</v>
      </c>
      <c r="BP20" s="861">
        <f t="shared" ca="1" si="22"/>
        <v>23.958301458896141</v>
      </c>
      <c r="BQ20" s="861">
        <f t="shared" ca="1" si="22"/>
        <v>24.977194752114027</v>
      </c>
      <c r="BR20" s="861">
        <f t="shared" ca="1" si="23"/>
        <v>24.162933182002252</v>
      </c>
      <c r="BS20" s="861">
        <f t="shared" ca="1" si="23"/>
        <v>24.115035306770672</v>
      </c>
      <c r="BT20" s="861">
        <f t="shared" ca="1" si="23"/>
        <v>24.008301629311234</v>
      </c>
      <c r="BU20" s="861">
        <f t="shared" ca="1" si="23"/>
        <v>24.667212514382857</v>
      </c>
      <c r="BV20" s="861">
        <f t="shared" ca="1" si="23"/>
        <v>24.044631571498925</v>
      </c>
      <c r="BW20" s="861">
        <f t="shared" ca="1" si="23"/>
        <v>24.368045812052454</v>
      </c>
      <c r="BX20" s="861">
        <f t="shared" ca="1" si="23"/>
        <v>24.205417882204948</v>
      </c>
      <c r="BY20" s="861">
        <f t="shared" ca="1" si="23"/>
        <v>23.278447191927793</v>
      </c>
      <c r="BZ20" s="861">
        <f t="shared" ca="1" si="23"/>
        <v>23.739229806703829</v>
      </c>
      <c r="CA20" s="861">
        <f t="shared" ca="1" si="23"/>
        <v>23.936155802204219</v>
      </c>
      <c r="CS20" s="7"/>
      <c r="CT20" s="7"/>
      <c r="CU20" s="7"/>
      <c r="CV20" s="7"/>
      <c r="CW20" s="7"/>
      <c r="CX20" s="7"/>
      <c r="CY20" s="7"/>
      <c r="CZ20" s="101"/>
      <c r="DA20" s="7"/>
      <c r="DB20" s="63"/>
      <c r="DC20" s="67"/>
      <c r="DD20" s="67"/>
    </row>
    <row r="21" spans="1:108" s="35" customFormat="1" ht="26.25">
      <c r="A21" s="246"/>
      <c r="B21" s="994" t="s">
        <v>231</v>
      </c>
      <c r="C21" s="994"/>
      <c r="D21" s="994"/>
      <c r="E21" s="667" t="s">
        <v>230</v>
      </c>
      <c r="F21" s="684">
        <f>3*F18/F9</f>
        <v>161.30871100592202</v>
      </c>
      <c r="H21" s="689"/>
      <c r="J21" s="708">
        <f t="shared" si="12"/>
        <v>11</v>
      </c>
      <c r="K21" s="867">
        <f t="shared" si="13"/>
        <v>1.6944499662085129E-3</v>
      </c>
      <c r="L21" s="869">
        <f t="shared" si="14"/>
        <v>5.3583212744142458E-4</v>
      </c>
      <c r="M21" s="867">
        <f t="shared" si="15"/>
        <v>1.6944561657577088E-3</v>
      </c>
      <c r="N21" s="869">
        <f t="shared" si="16"/>
        <v>5.3583408791101701E-4</v>
      </c>
      <c r="W21" s="63"/>
      <c r="X21" s="63"/>
      <c r="Z21" s="35">
        <f t="shared" si="10"/>
        <v>18</v>
      </c>
      <c r="AA21" s="672">
        <f t="shared" ref="AA21:AA51" si="24">AA13+1</f>
        <v>3</v>
      </c>
      <c r="AB21" s="860">
        <f t="shared" si="18"/>
        <v>0.2</v>
      </c>
      <c r="AC21" s="860">
        <f t="shared" si="4"/>
        <v>24.350200000000001</v>
      </c>
      <c r="AD21" s="861">
        <f t="shared" ca="1" si="19"/>
        <v>24.106637788313641</v>
      </c>
      <c r="AE21" s="861">
        <f t="shared" ca="1" si="19"/>
        <v>24.10003405899818</v>
      </c>
      <c r="AF21" s="861">
        <f t="shared" ca="1" si="19"/>
        <v>24.159488848841391</v>
      </c>
      <c r="AG21" s="861">
        <f t="shared" ca="1" si="19"/>
        <v>24.500013751622554</v>
      </c>
      <c r="AH21" s="861">
        <f t="shared" ca="1" si="19"/>
        <v>24.533112163917085</v>
      </c>
      <c r="AI21" s="861">
        <f t="shared" ca="1" si="19"/>
        <v>23.98689101861088</v>
      </c>
      <c r="AJ21" s="861">
        <f t="shared" ca="1" si="19"/>
        <v>24.341133899426772</v>
      </c>
      <c r="AK21" s="861">
        <f t="shared" ca="1" si="19"/>
        <v>24.339837326790899</v>
      </c>
      <c r="AL21" s="861">
        <f t="shared" ca="1" si="19"/>
        <v>24.655195025711961</v>
      </c>
      <c r="AM21" s="861">
        <f t="shared" ca="1" si="19"/>
        <v>23.098226134624365</v>
      </c>
      <c r="AN21" s="861">
        <f t="shared" ca="1" si="20"/>
        <v>24.222457894701783</v>
      </c>
      <c r="AO21" s="861">
        <f t="shared" ca="1" si="20"/>
        <v>24.677018636051343</v>
      </c>
      <c r="AP21" s="861">
        <f t="shared" ca="1" si="20"/>
        <v>24.250809155539375</v>
      </c>
      <c r="AQ21" s="861">
        <f t="shared" ca="1" si="20"/>
        <v>24.787761312221754</v>
      </c>
      <c r="AR21" s="861">
        <f t="shared" ca="1" si="20"/>
        <v>24.60411181871379</v>
      </c>
      <c r="AS21" s="861">
        <f t="shared" ca="1" si="20"/>
        <v>23.745886356329173</v>
      </c>
      <c r="AT21" s="861">
        <f t="shared" ca="1" si="20"/>
        <v>23.884760686863903</v>
      </c>
      <c r="AU21" s="861">
        <f t="shared" ca="1" si="20"/>
        <v>23.558865769019874</v>
      </c>
      <c r="AV21" s="861">
        <f t="shared" ca="1" si="20"/>
        <v>24.355622908328336</v>
      </c>
      <c r="AW21" s="861">
        <f t="shared" ca="1" si="20"/>
        <v>24.338714449071066</v>
      </c>
      <c r="AX21" s="861">
        <f t="shared" ca="1" si="21"/>
        <v>24.347988187793941</v>
      </c>
      <c r="AY21" s="861">
        <f t="shared" ca="1" si="21"/>
        <v>24.129145768399709</v>
      </c>
      <c r="AZ21" s="861">
        <f t="shared" ca="1" si="21"/>
        <v>24.226474564950184</v>
      </c>
      <c r="BA21" s="861">
        <f t="shared" ca="1" si="21"/>
        <v>24.349044279527991</v>
      </c>
      <c r="BB21" s="861">
        <f t="shared" ca="1" si="21"/>
        <v>24.223792133672394</v>
      </c>
      <c r="BC21" s="861">
        <f t="shared" ca="1" si="21"/>
        <v>24.735462810305339</v>
      </c>
      <c r="BD21" s="861">
        <f t="shared" ca="1" si="21"/>
        <v>24.601360073053957</v>
      </c>
      <c r="BE21" s="861">
        <f t="shared" ca="1" si="21"/>
        <v>23.477797377860803</v>
      </c>
      <c r="BF21" s="861">
        <f t="shared" ca="1" si="21"/>
        <v>24.232001438525248</v>
      </c>
      <c r="BG21" s="861">
        <f t="shared" ca="1" si="21"/>
        <v>23.651006025252492</v>
      </c>
      <c r="BH21" s="861">
        <f t="shared" ca="1" si="22"/>
        <v>24.783258460609844</v>
      </c>
      <c r="BI21" s="861">
        <f t="shared" ca="1" si="22"/>
        <v>23.48779764135401</v>
      </c>
      <c r="BJ21" s="861">
        <f t="shared" ca="1" si="22"/>
        <v>23.487870868242087</v>
      </c>
      <c r="BK21" s="861">
        <f t="shared" ca="1" si="22"/>
        <v>24.38602200233483</v>
      </c>
      <c r="BL21" s="861">
        <f t="shared" ca="1" si="22"/>
        <v>24.583334745416092</v>
      </c>
      <c r="BM21" s="861">
        <f t="shared" ca="1" si="22"/>
        <v>24.849455826503991</v>
      </c>
      <c r="BN21" s="861">
        <f t="shared" ca="1" si="22"/>
        <v>24.263144115913093</v>
      </c>
      <c r="BO21" s="861">
        <f t="shared" ca="1" si="22"/>
        <v>23.877393548634981</v>
      </c>
      <c r="BP21" s="861">
        <f t="shared" ca="1" si="22"/>
        <v>24.796002971878142</v>
      </c>
      <c r="BQ21" s="861">
        <f t="shared" ca="1" si="22"/>
        <v>23.957069676825373</v>
      </c>
      <c r="BR21" s="861">
        <f t="shared" ca="1" si="23"/>
        <v>24.467143869528076</v>
      </c>
      <c r="BS21" s="861">
        <f t="shared" ca="1" si="23"/>
        <v>24.386681650997666</v>
      </c>
      <c r="BT21" s="861">
        <f t="shared" ca="1" si="23"/>
        <v>24.244062666154178</v>
      </c>
      <c r="BU21" s="861">
        <f t="shared" ca="1" si="23"/>
        <v>23.677204355609895</v>
      </c>
      <c r="BV21" s="861">
        <f t="shared" ca="1" si="23"/>
        <v>24.166997316926292</v>
      </c>
      <c r="BW21" s="861">
        <f t="shared" ca="1" si="23"/>
        <v>24.693720634711493</v>
      </c>
      <c r="BX21" s="861">
        <f t="shared" ca="1" si="23"/>
        <v>24.443542611823585</v>
      </c>
      <c r="BY21" s="861">
        <f t="shared" ca="1" si="23"/>
        <v>24.739694252481506</v>
      </c>
      <c r="BZ21" s="861">
        <f t="shared" ca="1" si="23"/>
        <v>25.321839049920829</v>
      </c>
      <c r="CA21" s="861">
        <f t="shared" ca="1" si="23"/>
        <v>25.271100309783701</v>
      </c>
      <c r="CS21" s="7"/>
      <c r="CT21" s="7"/>
      <c r="CU21" s="7"/>
      <c r="CV21" s="7"/>
      <c r="CW21" s="7"/>
      <c r="CX21" s="7"/>
      <c r="CY21" s="7"/>
      <c r="CZ21" s="101"/>
      <c r="DA21" s="7"/>
      <c r="DB21" s="63"/>
      <c r="DC21" s="67"/>
      <c r="DD21" s="67"/>
    </row>
    <row r="22" spans="1:108" s="35" customFormat="1" ht="27" thickBot="1">
      <c r="A22" s="246"/>
      <c r="B22" s="994" t="s">
        <v>232</v>
      </c>
      <c r="C22" s="994"/>
      <c r="D22" s="994"/>
      <c r="E22" s="667" t="s">
        <v>233</v>
      </c>
      <c r="F22" s="684">
        <f>10*F18/F9</f>
        <v>537.69570335307333</v>
      </c>
      <c r="H22" s="689"/>
      <c r="J22" s="709">
        <f t="shared" si="12"/>
        <v>12</v>
      </c>
      <c r="K22" s="867">
        <f t="shared" si="13"/>
        <v>1.669345623933789E-3</v>
      </c>
      <c r="L22" s="870">
        <f t="shared" si="14"/>
        <v>5.0332664363728248E-4</v>
      </c>
      <c r="M22" s="867">
        <f t="shared" si="15"/>
        <v>1.6693519167141411E-3</v>
      </c>
      <c r="N22" s="870">
        <f t="shared" si="16"/>
        <v>5.0332854098194754E-4</v>
      </c>
      <c r="W22" s="63"/>
      <c r="X22" s="63"/>
      <c r="Z22" s="35">
        <f t="shared" si="10"/>
        <v>19</v>
      </c>
      <c r="AA22" s="672">
        <f t="shared" si="24"/>
        <v>3</v>
      </c>
      <c r="AB22" s="860">
        <f t="shared" si="18"/>
        <v>0.2</v>
      </c>
      <c r="AC22" s="860">
        <f t="shared" si="4"/>
        <v>24.350200000000001</v>
      </c>
      <c r="AD22" s="861">
        <f t="shared" ca="1" si="19"/>
        <v>24.506450160172381</v>
      </c>
      <c r="AE22" s="861">
        <f t="shared" ca="1" si="19"/>
        <v>24.002058161953581</v>
      </c>
      <c r="AF22" s="861">
        <f t="shared" ca="1" si="19"/>
        <v>24.710937579020772</v>
      </c>
      <c r="AG22" s="861">
        <f t="shared" ca="1" si="19"/>
        <v>25.134699356082898</v>
      </c>
      <c r="AH22" s="861">
        <f t="shared" ca="1" si="19"/>
        <v>24.357043523380725</v>
      </c>
      <c r="AI22" s="861">
        <f t="shared" ca="1" si="19"/>
        <v>24.78874127730565</v>
      </c>
      <c r="AJ22" s="861">
        <f t="shared" ca="1" si="19"/>
        <v>24.273232498542729</v>
      </c>
      <c r="AK22" s="861">
        <f t="shared" ca="1" si="19"/>
        <v>24.781369526110925</v>
      </c>
      <c r="AL22" s="861">
        <f t="shared" ca="1" si="19"/>
        <v>24.26155348845715</v>
      </c>
      <c r="AM22" s="861">
        <f t="shared" ca="1" si="19"/>
        <v>24.825026851898524</v>
      </c>
      <c r="AN22" s="861">
        <f t="shared" ca="1" si="20"/>
        <v>24.309677948805838</v>
      </c>
      <c r="AO22" s="861">
        <f t="shared" ca="1" si="20"/>
        <v>24.359326137480341</v>
      </c>
      <c r="AP22" s="861">
        <f t="shared" ca="1" si="20"/>
        <v>24.306082568965657</v>
      </c>
      <c r="AQ22" s="861">
        <f t="shared" ca="1" si="20"/>
        <v>23.867188422896643</v>
      </c>
      <c r="AR22" s="861">
        <f t="shared" ca="1" si="20"/>
        <v>23.799467144334383</v>
      </c>
      <c r="AS22" s="861">
        <f t="shared" ca="1" si="20"/>
        <v>24.2688277240382</v>
      </c>
      <c r="AT22" s="861">
        <f t="shared" ca="1" si="20"/>
        <v>24.541430343662498</v>
      </c>
      <c r="AU22" s="861">
        <f t="shared" ca="1" si="20"/>
        <v>24.174284116513093</v>
      </c>
      <c r="AV22" s="861">
        <f t="shared" ca="1" si="20"/>
        <v>23.890232312538004</v>
      </c>
      <c r="AW22" s="861">
        <f t="shared" ca="1" si="20"/>
        <v>24.428538753039302</v>
      </c>
      <c r="AX22" s="861">
        <f t="shared" ca="1" si="21"/>
        <v>25.119251366692186</v>
      </c>
      <c r="AY22" s="861">
        <f t="shared" ca="1" si="21"/>
        <v>24.172742178270582</v>
      </c>
      <c r="AZ22" s="861">
        <f t="shared" ca="1" si="21"/>
        <v>24.658392376278723</v>
      </c>
      <c r="BA22" s="861">
        <f t="shared" ca="1" si="21"/>
        <v>24.714275525298444</v>
      </c>
      <c r="BB22" s="861">
        <f t="shared" ca="1" si="21"/>
        <v>24.995144788834342</v>
      </c>
      <c r="BC22" s="861">
        <f t="shared" ca="1" si="21"/>
        <v>24.639282771809331</v>
      </c>
      <c r="BD22" s="861">
        <f t="shared" ca="1" si="21"/>
        <v>24.825957243134784</v>
      </c>
      <c r="BE22" s="861">
        <f t="shared" ca="1" si="21"/>
        <v>24.390961369165613</v>
      </c>
      <c r="BF22" s="861">
        <f t="shared" ca="1" si="21"/>
        <v>23.706016711126292</v>
      </c>
      <c r="BG22" s="861">
        <f t="shared" ca="1" si="21"/>
        <v>24.096598150034257</v>
      </c>
      <c r="BH22" s="861">
        <f t="shared" ca="1" si="22"/>
        <v>24.707116849378401</v>
      </c>
      <c r="BI22" s="861">
        <f t="shared" ca="1" si="22"/>
        <v>24.007866041758547</v>
      </c>
      <c r="BJ22" s="861">
        <f t="shared" ca="1" si="22"/>
        <v>24.240024469400417</v>
      </c>
      <c r="BK22" s="861">
        <f t="shared" ca="1" si="22"/>
        <v>23.435054072063828</v>
      </c>
      <c r="BL22" s="861">
        <f t="shared" ca="1" si="22"/>
        <v>24.290892459709848</v>
      </c>
      <c r="BM22" s="861">
        <f t="shared" ca="1" si="22"/>
        <v>24.654469914007727</v>
      </c>
      <c r="BN22" s="861">
        <f t="shared" ca="1" si="22"/>
        <v>24.523649694541831</v>
      </c>
      <c r="BO22" s="861">
        <f t="shared" ca="1" si="22"/>
        <v>24.672871091910004</v>
      </c>
      <c r="BP22" s="861">
        <f t="shared" ca="1" si="22"/>
        <v>23.68027171986666</v>
      </c>
      <c r="BQ22" s="861">
        <f t="shared" ca="1" si="22"/>
        <v>24.647149282393251</v>
      </c>
      <c r="BR22" s="861">
        <f t="shared" ca="1" si="23"/>
        <v>24.530723076074775</v>
      </c>
      <c r="BS22" s="861">
        <f t="shared" ca="1" si="23"/>
        <v>24.719294466469378</v>
      </c>
      <c r="BT22" s="861">
        <f t="shared" ca="1" si="23"/>
        <v>23.350100052658586</v>
      </c>
      <c r="BU22" s="861">
        <f t="shared" ca="1" si="23"/>
        <v>24.644290926202032</v>
      </c>
      <c r="BV22" s="861">
        <f t="shared" ca="1" si="23"/>
        <v>24.269721568760808</v>
      </c>
      <c r="BW22" s="861">
        <f t="shared" ca="1" si="23"/>
        <v>24.280346166194381</v>
      </c>
      <c r="BX22" s="861">
        <f t="shared" ca="1" si="23"/>
        <v>24.873881763482437</v>
      </c>
      <c r="BY22" s="861">
        <f t="shared" ca="1" si="23"/>
        <v>24.240337929230748</v>
      </c>
      <c r="BZ22" s="861">
        <f t="shared" ca="1" si="23"/>
        <v>24.71194959484486</v>
      </c>
      <c r="CA22" s="861">
        <f t="shared" ca="1" si="23"/>
        <v>24.14173121672934</v>
      </c>
      <c r="CS22" s="7"/>
      <c r="CT22" s="7"/>
      <c r="CU22" s="7"/>
      <c r="CV22" s="7"/>
      <c r="CW22" s="7"/>
      <c r="CX22" s="7"/>
      <c r="CY22" s="7"/>
      <c r="CZ22" s="101"/>
      <c r="DA22" s="7"/>
      <c r="DB22" s="63"/>
      <c r="DC22" s="67"/>
      <c r="DD22" s="67"/>
    </row>
    <row r="23" spans="1:108" s="35" customFormat="1" ht="24.75">
      <c r="A23" s="246"/>
      <c r="B23" s="994" t="s">
        <v>246</v>
      </c>
      <c r="C23" s="994"/>
      <c r="D23" s="994"/>
      <c r="E23" s="685" t="s">
        <v>247</v>
      </c>
      <c r="F23" s="697">
        <f>MIN(B83:B132)</f>
        <v>31</v>
      </c>
      <c r="G23" s="673"/>
      <c r="H23" s="688">
        <v>0</v>
      </c>
      <c r="J23" s="35" t="s">
        <v>278</v>
      </c>
      <c r="L23" s="1057" t="s">
        <v>299</v>
      </c>
      <c r="M23" s="1058"/>
      <c r="N23" s="1058"/>
      <c r="O23" s="680"/>
      <c r="P23" s="679"/>
      <c r="Q23" s="680"/>
      <c r="Z23" s="35">
        <f t="shared" si="10"/>
        <v>20</v>
      </c>
      <c r="AA23" s="672">
        <f t="shared" si="24"/>
        <v>3</v>
      </c>
      <c r="AB23" s="860">
        <f t="shared" si="18"/>
        <v>0.2</v>
      </c>
      <c r="AC23" s="860">
        <f t="shared" si="4"/>
        <v>24.350200000000001</v>
      </c>
      <c r="AD23" s="861">
        <f t="shared" ca="1" si="19"/>
        <v>23.678095033701492</v>
      </c>
      <c r="AE23" s="861">
        <f t="shared" ca="1" si="19"/>
        <v>24.483477464433022</v>
      </c>
      <c r="AF23" s="861">
        <f t="shared" ca="1" si="19"/>
        <v>24.697245011260719</v>
      </c>
      <c r="AG23" s="861">
        <f t="shared" ca="1" si="19"/>
        <v>24.68421601119362</v>
      </c>
      <c r="AH23" s="861">
        <f t="shared" ca="1" si="19"/>
        <v>23.739575015924789</v>
      </c>
      <c r="AI23" s="861">
        <f t="shared" ca="1" si="19"/>
        <v>23.881332920383709</v>
      </c>
      <c r="AJ23" s="861">
        <f t="shared" ca="1" si="19"/>
        <v>24.948766014528211</v>
      </c>
      <c r="AK23" s="861">
        <f t="shared" ca="1" si="19"/>
        <v>24.346561214420579</v>
      </c>
      <c r="AL23" s="861">
        <f t="shared" ca="1" si="19"/>
        <v>24.473018738843507</v>
      </c>
      <c r="AM23" s="861">
        <f t="shared" ca="1" si="19"/>
        <v>24.624827167886089</v>
      </c>
      <c r="AN23" s="861">
        <f t="shared" ca="1" si="20"/>
        <v>24.324129505824825</v>
      </c>
      <c r="AO23" s="861">
        <f t="shared" ca="1" si="20"/>
        <v>24.908069932144258</v>
      </c>
      <c r="AP23" s="861">
        <f t="shared" ca="1" si="20"/>
        <v>23.749624767516696</v>
      </c>
      <c r="AQ23" s="861">
        <f t="shared" ca="1" si="20"/>
        <v>24.147185743070445</v>
      </c>
      <c r="AR23" s="861">
        <f t="shared" ca="1" si="20"/>
        <v>23.99849665875611</v>
      </c>
      <c r="AS23" s="861">
        <f t="shared" ca="1" si="20"/>
        <v>24.566012625544801</v>
      </c>
      <c r="AT23" s="861">
        <f t="shared" ca="1" si="20"/>
        <v>24.408996922090612</v>
      </c>
      <c r="AU23" s="861">
        <f t="shared" ca="1" si="20"/>
        <v>24.076754317791867</v>
      </c>
      <c r="AV23" s="861">
        <f t="shared" ca="1" si="20"/>
        <v>24.047194013937069</v>
      </c>
      <c r="AW23" s="861">
        <f t="shared" ca="1" si="20"/>
        <v>24.582761214659346</v>
      </c>
      <c r="AX23" s="861">
        <f t="shared" ca="1" si="21"/>
        <v>24.370797689844817</v>
      </c>
      <c r="AY23" s="861">
        <f t="shared" ca="1" si="21"/>
        <v>24.218174482723057</v>
      </c>
      <c r="AZ23" s="861">
        <f t="shared" ca="1" si="21"/>
        <v>24.402967421008235</v>
      </c>
      <c r="BA23" s="861">
        <f t="shared" ca="1" si="21"/>
        <v>25.155326780638536</v>
      </c>
      <c r="BB23" s="861">
        <f t="shared" ca="1" si="21"/>
        <v>24.188347993779555</v>
      </c>
      <c r="BC23" s="861">
        <f t="shared" ca="1" si="21"/>
        <v>24.682580080868615</v>
      </c>
      <c r="BD23" s="861">
        <f t="shared" ca="1" si="21"/>
        <v>24.218316021932733</v>
      </c>
      <c r="BE23" s="861">
        <f t="shared" ca="1" si="21"/>
        <v>23.845124487327695</v>
      </c>
      <c r="BF23" s="861">
        <f t="shared" ca="1" si="21"/>
        <v>24.900646799101661</v>
      </c>
      <c r="BG23" s="861">
        <f t="shared" ca="1" si="21"/>
        <v>24.800015189028162</v>
      </c>
      <c r="BH23" s="861">
        <f t="shared" ca="1" si="22"/>
        <v>23.863307745130708</v>
      </c>
      <c r="BI23" s="861">
        <f t="shared" ca="1" si="22"/>
        <v>24.274597542884315</v>
      </c>
      <c r="BJ23" s="861">
        <f t="shared" ca="1" si="22"/>
        <v>25.523063491472403</v>
      </c>
      <c r="BK23" s="861">
        <f t="shared" ca="1" si="22"/>
        <v>24.485017220439072</v>
      </c>
      <c r="BL23" s="861">
        <f t="shared" ca="1" si="22"/>
        <v>23.834090051398775</v>
      </c>
      <c r="BM23" s="861">
        <f t="shared" ca="1" si="22"/>
        <v>24.512287207309438</v>
      </c>
      <c r="BN23" s="861">
        <f t="shared" ca="1" si="22"/>
        <v>24.195665678899307</v>
      </c>
      <c r="BO23" s="861">
        <f t="shared" ca="1" si="22"/>
        <v>24.646451302333077</v>
      </c>
      <c r="BP23" s="861">
        <f t="shared" ca="1" si="22"/>
        <v>24.358489289617474</v>
      </c>
      <c r="BQ23" s="861">
        <f t="shared" ca="1" si="22"/>
        <v>23.447765180340827</v>
      </c>
      <c r="BR23" s="861">
        <f t="shared" ca="1" si="23"/>
        <v>24.892473770079004</v>
      </c>
      <c r="BS23" s="861">
        <f t="shared" ca="1" si="23"/>
        <v>23.824228092434033</v>
      </c>
      <c r="BT23" s="861">
        <f t="shared" ca="1" si="23"/>
        <v>23.561297470073203</v>
      </c>
      <c r="BU23" s="861">
        <f t="shared" ca="1" si="23"/>
        <v>24.42817862757683</v>
      </c>
      <c r="BV23" s="861">
        <f t="shared" ca="1" si="23"/>
        <v>25.037447114721349</v>
      </c>
      <c r="BW23" s="861">
        <f t="shared" ca="1" si="23"/>
        <v>24.426717288848465</v>
      </c>
      <c r="BX23" s="861">
        <f t="shared" ca="1" si="23"/>
        <v>24.724425321211893</v>
      </c>
      <c r="BY23" s="861">
        <f t="shared" ca="1" si="23"/>
        <v>24.568788573761044</v>
      </c>
      <c r="BZ23" s="861">
        <f t="shared" ca="1" si="23"/>
        <v>24.28910223878383</v>
      </c>
      <c r="CA23" s="861">
        <f t="shared" ca="1" si="23"/>
        <v>24.460993506191972</v>
      </c>
      <c r="CS23" s="7"/>
      <c r="CT23" s="7"/>
      <c r="CU23" s="7"/>
      <c r="CV23" s="7"/>
      <c r="CW23" s="7"/>
      <c r="CX23" s="7"/>
      <c r="CY23" s="7"/>
      <c r="CZ23" s="101"/>
      <c r="DA23" s="7"/>
      <c r="DB23" s="63"/>
      <c r="DC23" s="67"/>
      <c r="DD23" s="67"/>
    </row>
    <row r="24" spans="1:108" s="35" customFormat="1" ht="26.1" customHeight="1">
      <c r="A24" s="246"/>
      <c r="B24" s="1074" t="s">
        <v>249</v>
      </c>
      <c r="C24" s="1074"/>
      <c r="D24" s="1074"/>
      <c r="E24" s="686"/>
      <c r="F24" s="684"/>
      <c r="H24" s="688">
        <v>0.1</v>
      </c>
      <c r="J24" s="35" t="s">
        <v>279</v>
      </c>
      <c r="L24" s="1059"/>
      <c r="M24" s="1059"/>
      <c r="N24" s="1059"/>
      <c r="O24" s="680"/>
      <c r="P24" s="679"/>
      <c r="Q24" s="680"/>
      <c r="Z24" s="35">
        <f t="shared" si="10"/>
        <v>21</v>
      </c>
      <c r="AA24" s="672">
        <f t="shared" si="24"/>
        <v>3</v>
      </c>
      <c r="AB24" s="860">
        <f t="shared" si="18"/>
        <v>0.2</v>
      </c>
      <c r="AC24" s="860">
        <f t="shared" si="4"/>
        <v>24.350200000000001</v>
      </c>
      <c r="AD24" s="861">
        <f t="shared" ref="AD24:AM33" ca="1" si="25">NORMINV(RAND(),$AC24,$H$18)</f>
        <v>25.098998339856475</v>
      </c>
      <c r="AE24" s="861">
        <f t="shared" ca="1" si="25"/>
        <v>24.700984831381714</v>
      </c>
      <c r="AF24" s="861">
        <f t="shared" ca="1" si="25"/>
        <v>24.300312785981625</v>
      </c>
      <c r="AG24" s="861">
        <f t="shared" ca="1" si="25"/>
        <v>24.234700885683598</v>
      </c>
      <c r="AH24" s="861">
        <f t="shared" ca="1" si="25"/>
        <v>24.313863703712681</v>
      </c>
      <c r="AI24" s="861">
        <f t="shared" ca="1" si="25"/>
        <v>24.422636204567933</v>
      </c>
      <c r="AJ24" s="861">
        <f t="shared" ca="1" si="25"/>
        <v>23.350337471691098</v>
      </c>
      <c r="AK24" s="861">
        <f t="shared" ca="1" si="25"/>
        <v>24.3706021949221</v>
      </c>
      <c r="AL24" s="861">
        <f t="shared" ca="1" si="25"/>
        <v>24.738169439656868</v>
      </c>
      <c r="AM24" s="861">
        <f t="shared" ca="1" si="25"/>
        <v>24.115995748890647</v>
      </c>
      <c r="AN24" s="861">
        <f t="shared" ref="AN24:AW33" ca="1" si="26">NORMINV(RAND(),$AC24,$H$18)</f>
        <v>23.783469113466094</v>
      </c>
      <c r="AO24" s="861">
        <f t="shared" ca="1" si="26"/>
        <v>23.905322013092963</v>
      </c>
      <c r="AP24" s="861">
        <f t="shared" ca="1" si="26"/>
        <v>23.797052186953035</v>
      </c>
      <c r="AQ24" s="861">
        <f t="shared" ca="1" si="26"/>
        <v>24.703560369102362</v>
      </c>
      <c r="AR24" s="861">
        <f t="shared" ca="1" si="26"/>
        <v>24.82097126369673</v>
      </c>
      <c r="AS24" s="861">
        <f t="shared" ca="1" si="26"/>
        <v>24.191556133832435</v>
      </c>
      <c r="AT24" s="861">
        <f t="shared" ca="1" si="26"/>
        <v>24.775455974982236</v>
      </c>
      <c r="AU24" s="861">
        <f t="shared" ca="1" si="26"/>
        <v>24.423804644209806</v>
      </c>
      <c r="AV24" s="861">
        <f t="shared" ca="1" si="26"/>
        <v>24.673211617354667</v>
      </c>
      <c r="AW24" s="861">
        <f t="shared" ca="1" si="26"/>
        <v>24.800385022539849</v>
      </c>
      <c r="AX24" s="861">
        <f t="shared" ref="AX24:BG33" ca="1" si="27">NORMINV(RAND(),$AC24,$H$18)</f>
        <v>24.565155535535276</v>
      </c>
      <c r="AY24" s="861">
        <f t="shared" ca="1" si="27"/>
        <v>24.803285551587738</v>
      </c>
      <c r="AZ24" s="861">
        <f t="shared" ca="1" si="27"/>
        <v>24.267923406875727</v>
      </c>
      <c r="BA24" s="861">
        <f t="shared" ca="1" si="27"/>
        <v>24.707506837384926</v>
      </c>
      <c r="BB24" s="861">
        <f t="shared" ca="1" si="27"/>
        <v>24.10789870720782</v>
      </c>
      <c r="BC24" s="861">
        <f t="shared" ca="1" si="27"/>
        <v>24.81816877013506</v>
      </c>
      <c r="BD24" s="861">
        <f t="shared" ca="1" si="27"/>
        <v>24.949407038995936</v>
      </c>
      <c r="BE24" s="861">
        <f t="shared" ca="1" si="27"/>
        <v>24.482479421915045</v>
      </c>
      <c r="BF24" s="861">
        <f t="shared" ca="1" si="27"/>
        <v>24.157584549624399</v>
      </c>
      <c r="BG24" s="861">
        <f t="shared" ca="1" si="27"/>
        <v>24.289115533174105</v>
      </c>
      <c r="BH24" s="861">
        <f t="shared" ref="BH24:BQ33" ca="1" si="28">NORMINV(RAND(),$AC24,$H$18)</f>
        <v>24.751448540159497</v>
      </c>
      <c r="BI24" s="861">
        <f t="shared" ca="1" si="28"/>
        <v>23.566436790825225</v>
      </c>
      <c r="BJ24" s="861">
        <f t="shared" ca="1" si="28"/>
        <v>24.884674547252285</v>
      </c>
      <c r="BK24" s="861">
        <f t="shared" ca="1" si="28"/>
        <v>24.794327244444403</v>
      </c>
      <c r="BL24" s="861">
        <f t="shared" ca="1" si="28"/>
        <v>24.066123051506533</v>
      </c>
      <c r="BM24" s="861">
        <f t="shared" ca="1" si="28"/>
        <v>24.216345094436839</v>
      </c>
      <c r="BN24" s="861">
        <f t="shared" ca="1" si="28"/>
        <v>24.555278140631035</v>
      </c>
      <c r="BO24" s="861">
        <f t="shared" ca="1" si="28"/>
        <v>24.738081728334791</v>
      </c>
      <c r="BP24" s="861">
        <f t="shared" ca="1" si="28"/>
        <v>24.239981456353654</v>
      </c>
      <c r="BQ24" s="861">
        <f t="shared" ca="1" si="28"/>
        <v>24.427849343292383</v>
      </c>
      <c r="BR24" s="861">
        <f t="shared" ref="BR24:CA33" ca="1" si="29">NORMINV(RAND(),$AC24,$H$18)</f>
        <v>24.362045538110618</v>
      </c>
      <c r="BS24" s="861">
        <f t="shared" ca="1" si="29"/>
        <v>24.67756838762725</v>
      </c>
      <c r="BT24" s="861">
        <f t="shared" ca="1" si="29"/>
        <v>24.158683994144234</v>
      </c>
      <c r="BU24" s="861">
        <f t="shared" ca="1" si="29"/>
        <v>24.151455004846927</v>
      </c>
      <c r="BV24" s="861">
        <f t="shared" ca="1" si="29"/>
        <v>23.688401683097425</v>
      </c>
      <c r="BW24" s="861">
        <f t="shared" ca="1" si="29"/>
        <v>24.335251433370654</v>
      </c>
      <c r="BX24" s="861">
        <f t="shared" ca="1" si="29"/>
        <v>24.717655939828582</v>
      </c>
      <c r="BY24" s="861">
        <f t="shared" ca="1" si="29"/>
        <v>24.086695098963034</v>
      </c>
      <c r="BZ24" s="861">
        <f t="shared" ca="1" si="29"/>
        <v>25.107282549924452</v>
      </c>
      <c r="CA24" s="861">
        <f t="shared" ca="1" si="29"/>
        <v>24.07809819929254</v>
      </c>
      <c r="CS24" s="7"/>
      <c r="CT24" s="7"/>
      <c r="CU24" s="7"/>
      <c r="CV24" s="7"/>
      <c r="CW24" s="7"/>
      <c r="CX24" s="7"/>
      <c r="CY24" s="7"/>
      <c r="CZ24" s="101"/>
      <c r="DA24" s="7"/>
      <c r="DB24" s="63"/>
      <c r="DC24" s="67"/>
      <c r="DD24" s="67"/>
    </row>
    <row r="25" spans="1:108" s="35" customFormat="1" ht="26.1" customHeight="1">
      <c r="A25" s="246"/>
      <c r="B25" s="1075" t="s">
        <v>257</v>
      </c>
      <c r="C25" s="1075"/>
      <c r="D25" s="1075"/>
      <c r="E25" s="691" t="s">
        <v>248</v>
      </c>
      <c r="F25" s="692">
        <f>MAX(C83:C130)</f>
        <v>24.574100000000001</v>
      </c>
      <c r="H25" s="696">
        <v>60.42</v>
      </c>
      <c r="L25" s="1059"/>
      <c r="M25" s="1059"/>
      <c r="N25" s="1059"/>
      <c r="O25" s="680"/>
      <c r="P25" s="679"/>
      <c r="Q25" s="680"/>
      <c r="Z25" s="35">
        <f t="shared" si="10"/>
        <v>22</v>
      </c>
      <c r="AA25" s="672">
        <f t="shared" si="24"/>
        <v>3</v>
      </c>
      <c r="AB25" s="860">
        <f t="shared" si="18"/>
        <v>0.2</v>
      </c>
      <c r="AC25" s="860">
        <f t="shared" si="4"/>
        <v>24.350200000000001</v>
      </c>
      <c r="AD25" s="861">
        <f t="shared" ca="1" si="25"/>
        <v>24.244374926873764</v>
      </c>
      <c r="AE25" s="861">
        <f t="shared" ca="1" si="25"/>
        <v>24.478213308240047</v>
      </c>
      <c r="AF25" s="861">
        <f t="shared" ca="1" si="25"/>
        <v>24.398964635515703</v>
      </c>
      <c r="AG25" s="861">
        <f t="shared" ca="1" si="25"/>
        <v>24.077604212743097</v>
      </c>
      <c r="AH25" s="861">
        <f t="shared" ca="1" si="25"/>
        <v>24.874267854160856</v>
      </c>
      <c r="AI25" s="861">
        <f t="shared" ca="1" si="25"/>
        <v>24.619844808024133</v>
      </c>
      <c r="AJ25" s="861">
        <f t="shared" ca="1" si="25"/>
        <v>24.121461023394573</v>
      </c>
      <c r="AK25" s="861">
        <f t="shared" ca="1" si="25"/>
        <v>24.004154791318328</v>
      </c>
      <c r="AL25" s="861">
        <f t="shared" ca="1" si="25"/>
        <v>23.9288974149651</v>
      </c>
      <c r="AM25" s="861">
        <f t="shared" ca="1" si="25"/>
        <v>24.193817005969215</v>
      </c>
      <c r="AN25" s="861">
        <f t="shared" ca="1" si="26"/>
        <v>24.215908805243657</v>
      </c>
      <c r="AO25" s="861">
        <f t="shared" ca="1" si="26"/>
        <v>24.81633005070837</v>
      </c>
      <c r="AP25" s="861">
        <f t="shared" ca="1" si="26"/>
        <v>24.538500454785986</v>
      </c>
      <c r="AQ25" s="861">
        <f t="shared" ca="1" si="26"/>
        <v>24.609377606928213</v>
      </c>
      <c r="AR25" s="861">
        <f t="shared" ca="1" si="26"/>
        <v>24.686621950313882</v>
      </c>
      <c r="AS25" s="861">
        <f t="shared" ca="1" si="26"/>
        <v>24.121536899584747</v>
      </c>
      <c r="AT25" s="861">
        <f t="shared" ca="1" si="26"/>
        <v>24.933506202814772</v>
      </c>
      <c r="AU25" s="861">
        <f t="shared" ca="1" si="26"/>
        <v>24.664586546876919</v>
      </c>
      <c r="AV25" s="861">
        <f t="shared" ca="1" si="26"/>
        <v>23.696275750593465</v>
      </c>
      <c r="AW25" s="861">
        <f t="shared" ca="1" si="26"/>
        <v>23.760584164775338</v>
      </c>
      <c r="AX25" s="861">
        <f t="shared" ca="1" si="27"/>
        <v>24.868917727324167</v>
      </c>
      <c r="AY25" s="861">
        <f t="shared" ca="1" si="27"/>
        <v>24.08932653726513</v>
      </c>
      <c r="AZ25" s="861">
        <f t="shared" ca="1" si="27"/>
        <v>24.405078722982925</v>
      </c>
      <c r="BA25" s="861">
        <f t="shared" ca="1" si="27"/>
        <v>24.336362673476263</v>
      </c>
      <c r="BB25" s="861">
        <f t="shared" ca="1" si="27"/>
        <v>24.353997453773427</v>
      </c>
      <c r="BC25" s="861">
        <f t="shared" ca="1" si="27"/>
        <v>23.657316052009794</v>
      </c>
      <c r="BD25" s="861">
        <f t="shared" ca="1" si="27"/>
        <v>23.997604986492881</v>
      </c>
      <c r="BE25" s="861">
        <f t="shared" ca="1" si="27"/>
        <v>23.970916121684468</v>
      </c>
      <c r="BF25" s="861">
        <f t="shared" ca="1" si="27"/>
        <v>24.324234331521435</v>
      </c>
      <c r="BG25" s="861">
        <f t="shared" ca="1" si="27"/>
        <v>24.126235517209949</v>
      </c>
      <c r="BH25" s="861">
        <f t="shared" ca="1" si="28"/>
        <v>24.188825829956919</v>
      </c>
      <c r="BI25" s="861">
        <f t="shared" ca="1" si="28"/>
        <v>24.536814123347369</v>
      </c>
      <c r="BJ25" s="861">
        <f t="shared" ca="1" si="28"/>
        <v>24.001251909542393</v>
      </c>
      <c r="BK25" s="861">
        <f t="shared" ca="1" si="28"/>
        <v>24.404047505653274</v>
      </c>
      <c r="BL25" s="861">
        <f t="shared" ca="1" si="28"/>
        <v>24.865473479259933</v>
      </c>
      <c r="BM25" s="861">
        <f t="shared" ca="1" si="28"/>
        <v>24.719994044215177</v>
      </c>
      <c r="BN25" s="861">
        <f t="shared" ca="1" si="28"/>
        <v>24.418374425405158</v>
      </c>
      <c r="BO25" s="861">
        <f t="shared" ca="1" si="28"/>
        <v>23.95024536986416</v>
      </c>
      <c r="BP25" s="861">
        <f t="shared" ca="1" si="28"/>
        <v>23.616741575829259</v>
      </c>
      <c r="BQ25" s="861">
        <f t="shared" ca="1" si="28"/>
        <v>23.026649331706615</v>
      </c>
      <c r="BR25" s="861">
        <f t="shared" ca="1" si="29"/>
        <v>24.379454053148955</v>
      </c>
      <c r="BS25" s="861">
        <f t="shared" ca="1" si="29"/>
        <v>24.327316263467306</v>
      </c>
      <c r="BT25" s="861">
        <f t="shared" ca="1" si="29"/>
        <v>24.127082085827297</v>
      </c>
      <c r="BU25" s="861">
        <f t="shared" ca="1" si="29"/>
        <v>23.910314806642294</v>
      </c>
      <c r="BV25" s="861">
        <f t="shared" ca="1" si="29"/>
        <v>24.137430227962486</v>
      </c>
      <c r="BW25" s="861">
        <f t="shared" ca="1" si="29"/>
        <v>24.23416164427524</v>
      </c>
      <c r="BX25" s="861">
        <f t="shared" ca="1" si="29"/>
        <v>24.111705579882987</v>
      </c>
      <c r="BY25" s="861">
        <f t="shared" ca="1" si="29"/>
        <v>24.454238156379567</v>
      </c>
      <c r="BZ25" s="861">
        <f t="shared" ca="1" si="29"/>
        <v>24.285766827232095</v>
      </c>
      <c r="CA25" s="861">
        <f t="shared" ca="1" si="29"/>
        <v>24.260409537243671</v>
      </c>
      <c r="CS25" s="7"/>
      <c r="CT25" s="7"/>
      <c r="CU25" s="7"/>
      <c r="CV25" s="7"/>
      <c r="CW25" s="7"/>
      <c r="CX25" s="7"/>
      <c r="CY25" s="7"/>
      <c r="CZ25" s="101"/>
      <c r="DA25" s="7"/>
      <c r="DB25" s="63"/>
      <c r="DC25" s="67"/>
      <c r="DD25" s="67"/>
    </row>
    <row r="26" spans="1:108" s="35" customFormat="1" ht="27" customHeight="1" thickBot="1">
      <c r="A26" s="246"/>
      <c r="B26" s="1049" t="s">
        <v>256</v>
      </c>
      <c r="C26" s="1050"/>
      <c r="D26" s="1051"/>
      <c r="E26" s="455" t="s">
        <v>192</v>
      </c>
      <c r="F26" s="693"/>
      <c r="G26" s="63"/>
      <c r="H26" s="694">
        <f ca="1">CB54</f>
        <v>0.40239084562740568</v>
      </c>
      <c r="I26" s="35" t="s">
        <v>281</v>
      </c>
      <c r="L26" s="1059"/>
      <c r="M26" s="1059"/>
      <c r="N26" s="1059"/>
      <c r="O26" s="680"/>
      <c r="P26" s="679"/>
      <c r="Q26" s="680"/>
      <c r="Z26" s="35">
        <f t="shared" si="10"/>
        <v>23</v>
      </c>
      <c r="AA26" s="672">
        <f t="shared" si="24"/>
        <v>3</v>
      </c>
      <c r="AB26" s="860">
        <f t="shared" si="18"/>
        <v>0.2</v>
      </c>
      <c r="AC26" s="860">
        <f t="shared" si="4"/>
        <v>24.350200000000001</v>
      </c>
      <c r="AD26" s="861">
        <f t="shared" ca="1" si="25"/>
        <v>24.729441627294566</v>
      </c>
      <c r="AE26" s="861">
        <f t="shared" ca="1" si="25"/>
        <v>24.0737950098355</v>
      </c>
      <c r="AF26" s="861">
        <f t="shared" ca="1" si="25"/>
        <v>23.801484115393155</v>
      </c>
      <c r="AG26" s="861">
        <f t="shared" ca="1" si="25"/>
        <v>23.838699676235692</v>
      </c>
      <c r="AH26" s="861">
        <f t="shared" ca="1" si="25"/>
        <v>24.333231347985162</v>
      </c>
      <c r="AI26" s="861">
        <f t="shared" ca="1" si="25"/>
        <v>23.867296180079126</v>
      </c>
      <c r="AJ26" s="861">
        <f t="shared" ca="1" si="25"/>
        <v>23.220446593566258</v>
      </c>
      <c r="AK26" s="861">
        <f t="shared" ca="1" si="25"/>
        <v>24.393607974370912</v>
      </c>
      <c r="AL26" s="861">
        <f t="shared" ca="1" si="25"/>
        <v>25.040002326218477</v>
      </c>
      <c r="AM26" s="861">
        <f t="shared" ca="1" si="25"/>
        <v>23.789396380497568</v>
      </c>
      <c r="AN26" s="861">
        <f t="shared" ca="1" si="26"/>
        <v>24.273976823966365</v>
      </c>
      <c r="AO26" s="861">
        <f t="shared" ca="1" si="26"/>
        <v>25.089233249937539</v>
      </c>
      <c r="AP26" s="861">
        <f t="shared" ca="1" si="26"/>
        <v>24.273578005568428</v>
      </c>
      <c r="AQ26" s="861">
        <f t="shared" ca="1" si="26"/>
        <v>24.564627674804782</v>
      </c>
      <c r="AR26" s="861">
        <f t="shared" ca="1" si="26"/>
        <v>24.491400067587733</v>
      </c>
      <c r="AS26" s="861">
        <f t="shared" ca="1" si="26"/>
        <v>24.699741369923697</v>
      </c>
      <c r="AT26" s="861">
        <f t="shared" ca="1" si="26"/>
        <v>24.678512999937212</v>
      </c>
      <c r="AU26" s="861">
        <f t="shared" ca="1" si="26"/>
        <v>23.890494060935939</v>
      </c>
      <c r="AV26" s="861">
        <f t="shared" ca="1" si="26"/>
        <v>23.897297644501919</v>
      </c>
      <c r="AW26" s="861">
        <f t="shared" ca="1" si="26"/>
        <v>24.516086791107725</v>
      </c>
      <c r="AX26" s="861">
        <f t="shared" ca="1" si="27"/>
        <v>24.477688880443324</v>
      </c>
      <c r="AY26" s="861">
        <f t="shared" ca="1" si="27"/>
        <v>24.695128014692354</v>
      </c>
      <c r="AZ26" s="861">
        <f t="shared" ca="1" si="27"/>
        <v>24.727085903612259</v>
      </c>
      <c r="BA26" s="861">
        <f t="shared" ca="1" si="27"/>
        <v>24.288672964222002</v>
      </c>
      <c r="BB26" s="861">
        <f t="shared" ca="1" si="27"/>
        <v>23.670551721179386</v>
      </c>
      <c r="BC26" s="861">
        <f t="shared" ca="1" si="27"/>
        <v>24.238802990718593</v>
      </c>
      <c r="BD26" s="861">
        <f t="shared" ca="1" si="27"/>
        <v>23.699399486486286</v>
      </c>
      <c r="BE26" s="861">
        <f t="shared" ca="1" si="27"/>
        <v>24.083478871434167</v>
      </c>
      <c r="BF26" s="861">
        <f t="shared" ca="1" si="27"/>
        <v>24.425865248741275</v>
      </c>
      <c r="BG26" s="861">
        <f t="shared" ca="1" si="27"/>
        <v>24.500021411726273</v>
      </c>
      <c r="BH26" s="861">
        <f t="shared" ca="1" si="28"/>
        <v>24.75258516901846</v>
      </c>
      <c r="BI26" s="861">
        <f t="shared" ca="1" si="28"/>
        <v>24.742525963302061</v>
      </c>
      <c r="BJ26" s="861">
        <f t="shared" ca="1" si="28"/>
        <v>24.280817601169517</v>
      </c>
      <c r="BK26" s="861">
        <f t="shared" ca="1" si="28"/>
        <v>23.876577355015204</v>
      </c>
      <c r="BL26" s="861">
        <f t="shared" ca="1" si="28"/>
        <v>24.650714456981365</v>
      </c>
      <c r="BM26" s="861">
        <f t="shared" ca="1" si="28"/>
        <v>24.143058373543976</v>
      </c>
      <c r="BN26" s="861">
        <f t="shared" ca="1" si="28"/>
        <v>24.569028704996267</v>
      </c>
      <c r="BO26" s="861">
        <f t="shared" ca="1" si="28"/>
        <v>24.673356581974268</v>
      </c>
      <c r="BP26" s="861">
        <f t="shared" ca="1" si="28"/>
        <v>24.351849157568342</v>
      </c>
      <c r="BQ26" s="861">
        <f t="shared" ca="1" si="28"/>
        <v>24.325019636118448</v>
      </c>
      <c r="BR26" s="861">
        <f t="shared" ca="1" si="29"/>
        <v>23.886126257945168</v>
      </c>
      <c r="BS26" s="861">
        <f t="shared" ca="1" si="29"/>
        <v>24.469348972864871</v>
      </c>
      <c r="BT26" s="861">
        <f t="shared" ca="1" si="29"/>
        <v>25.257829646945648</v>
      </c>
      <c r="BU26" s="861">
        <f t="shared" ca="1" si="29"/>
        <v>24.705125416297605</v>
      </c>
      <c r="BV26" s="861">
        <f t="shared" ca="1" si="29"/>
        <v>24.703385612970823</v>
      </c>
      <c r="BW26" s="861">
        <f t="shared" ca="1" si="29"/>
        <v>24.707562487748731</v>
      </c>
      <c r="BX26" s="861">
        <f t="shared" ca="1" si="29"/>
        <v>23.789114628421586</v>
      </c>
      <c r="BY26" s="861">
        <f t="shared" ca="1" si="29"/>
        <v>24.400571811271828</v>
      </c>
      <c r="BZ26" s="861">
        <f t="shared" ca="1" si="29"/>
        <v>24.380692011797091</v>
      </c>
      <c r="CA26" s="861">
        <f t="shared" ca="1" si="29"/>
        <v>24.184042572149043</v>
      </c>
      <c r="CS26" s="7"/>
      <c r="CT26" s="7"/>
      <c r="CU26" s="7"/>
      <c r="CV26" s="7"/>
      <c r="CW26" s="7"/>
      <c r="CX26" s="7"/>
      <c r="CY26" s="7"/>
      <c r="CZ26" s="101"/>
      <c r="DA26" s="7"/>
      <c r="DB26" s="63"/>
      <c r="DC26" s="67"/>
      <c r="DD26" s="67"/>
    </row>
    <row r="27" spans="1:108" s="35" customFormat="1" ht="24" customHeight="1">
      <c r="A27" s="246"/>
      <c r="B27" s="885"/>
      <c r="C27" s="886" t="s">
        <v>273</v>
      </c>
      <c r="D27" s="885"/>
      <c r="E27" s="887"/>
      <c r="F27" s="888">
        <f>'Inputs &amp; Summary'!D181</f>
        <v>6</v>
      </c>
      <c r="G27" s="556"/>
      <c r="H27" s="687"/>
      <c r="L27" s="1059"/>
      <c r="M27" s="1059"/>
      <c r="N27" s="1059"/>
      <c r="O27" s="680"/>
      <c r="P27" s="679"/>
      <c r="Q27" s="680"/>
      <c r="Z27" s="35">
        <f t="shared" si="10"/>
        <v>24</v>
      </c>
      <c r="AA27" s="672">
        <f t="shared" si="24"/>
        <v>3</v>
      </c>
      <c r="AB27" s="860">
        <f t="shared" si="18"/>
        <v>0.2</v>
      </c>
      <c r="AC27" s="860">
        <f t="shared" si="4"/>
        <v>24.350200000000001</v>
      </c>
      <c r="AD27" s="861">
        <f t="shared" ca="1" si="25"/>
        <v>24.440922753110407</v>
      </c>
      <c r="AE27" s="861">
        <f t="shared" ca="1" si="25"/>
        <v>24.156170914406054</v>
      </c>
      <c r="AF27" s="861">
        <f t="shared" ca="1" si="25"/>
        <v>24.114500402808233</v>
      </c>
      <c r="AG27" s="861">
        <f t="shared" ca="1" si="25"/>
        <v>24.568190959088938</v>
      </c>
      <c r="AH27" s="861">
        <f t="shared" ca="1" si="25"/>
        <v>24.20059370180714</v>
      </c>
      <c r="AI27" s="861">
        <f t="shared" ca="1" si="25"/>
        <v>25.158858328554327</v>
      </c>
      <c r="AJ27" s="861">
        <f t="shared" ca="1" si="25"/>
        <v>24.608381950320627</v>
      </c>
      <c r="AK27" s="861">
        <f t="shared" ca="1" si="25"/>
        <v>24.50053569039304</v>
      </c>
      <c r="AL27" s="861">
        <f t="shared" ca="1" si="25"/>
        <v>24.208216528647469</v>
      </c>
      <c r="AM27" s="861">
        <f t="shared" ca="1" si="25"/>
        <v>24.807039574979687</v>
      </c>
      <c r="AN27" s="861">
        <f t="shared" ca="1" si="26"/>
        <v>24.411035882551595</v>
      </c>
      <c r="AO27" s="861">
        <f t="shared" ca="1" si="26"/>
        <v>23.86211691449693</v>
      </c>
      <c r="AP27" s="861">
        <f t="shared" ca="1" si="26"/>
        <v>24.074073086118627</v>
      </c>
      <c r="AQ27" s="861">
        <f t="shared" ca="1" si="26"/>
        <v>24.755956826005718</v>
      </c>
      <c r="AR27" s="861">
        <f t="shared" ca="1" si="26"/>
        <v>24.550727707641158</v>
      </c>
      <c r="AS27" s="861">
        <f t="shared" ca="1" si="26"/>
        <v>24.531960163656983</v>
      </c>
      <c r="AT27" s="861">
        <f t="shared" ca="1" si="26"/>
        <v>24.134362088080739</v>
      </c>
      <c r="AU27" s="861">
        <f t="shared" ca="1" si="26"/>
        <v>24.456647268038989</v>
      </c>
      <c r="AV27" s="861">
        <f t="shared" ca="1" si="26"/>
        <v>24.048076471694785</v>
      </c>
      <c r="AW27" s="861">
        <f t="shared" ca="1" si="26"/>
        <v>23.707849715528205</v>
      </c>
      <c r="AX27" s="861">
        <f t="shared" ca="1" si="27"/>
        <v>24.460340196712227</v>
      </c>
      <c r="AY27" s="861">
        <f t="shared" ca="1" si="27"/>
        <v>23.860494209603385</v>
      </c>
      <c r="AZ27" s="861">
        <f t="shared" ca="1" si="27"/>
        <v>24.66978397135836</v>
      </c>
      <c r="BA27" s="861">
        <f t="shared" ca="1" si="27"/>
        <v>24.119874791347524</v>
      </c>
      <c r="BB27" s="861">
        <f t="shared" ca="1" si="27"/>
        <v>25.042992991348228</v>
      </c>
      <c r="BC27" s="861">
        <f t="shared" ca="1" si="27"/>
        <v>23.887027051447195</v>
      </c>
      <c r="BD27" s="861">
        <f t="shared" ca="1" si="27"/>
        <v>25.141421409557335</v>
      </c>
      <c r="BE27" s="861">
        <f t="shared" ca="1" si="27"/>
        <v>24.896447302960865</v>
      </c>
      <c r="BF27" s="861">
        <f t="shared" ca="1" si="27"/>
        <v>23.354933168391941</v>
      </c>
      <c r="BG27" s="861">
        <f t="shared" ca="1" si="27"/>
        <v>24.754324509232145</v>
      </c>
      <c r="BH27" s="861">
        <f t="shared" ca="1" si="28"/>
        <v>24.110601551663176</v>
      </c>
      <c r="BI27" s="861">
        <f t="shared" ca="1" si="28"/>
        <v>23.444166849866463</v>
      </c>
      <c r="BJ27" s="861">
        <f t="shared" ca="1" si="28"/>
        <v>24.283264022109293</v>
      </c>
      <c r="BK27" s="861">
        <f t="shared" ca="1" si="28"/>
        <v>24.486045488646369</v>
      </c>
      <c r="BL27" s="861">
        <f t="shared" ca="1" si="28"/>
        <v>25.062560885984229</v>
      </c>
      <c r="BM27" s="861">
        <f t="shared" ca="1" si="28"/>
        <v>25.075628375849583</v>
      </c>
      <c r="BN27" s="861">
        <f t="shared" ca="1" si="28"/>
        <v>24.186328239467926</v>
      </c>
      <c r="BO27" s="861">
        <f t="shared" ca="1" si="28"/>
        <v>24.069876036195055</v>
      </c>
      <c r="BP27" s="861">
        <f t="shared" ca="1" si="28"/>
        <v>24.360149639018662</v>
      </c>
      <c r="BQ27" s="861">
        <f t="shared" ca="1" si="28"/>
        <v>24.711157434206065</v>
      </c>
      <c r="BR27" s="861">
        <f t="shared" ca="1" si="29"/>
        <v>24.090992297829231</v>
      </c>
      <c r="BS27" s="861">
        <f t="shared" ca="1" si="29"/>
        <v>24.411782625485422</v>
      </c>
      <c r="BT27" s="861">
        <f t="shared" ca="1" si="29"/>
        <v>24.509606481987056</v>
      </c>
      <c r="BU27" s="861">
        <f t="shared" ca="1" si="29"/>
        <v>25.056490117035342</v>
      </c>
      <c r="BV27" s="861">
        <f t="shared" ca="1" si="29"/>
        <v>24.69963993689219</v>
      </c>
      <c r="BW27" s="861">
        <f t="shared" ca="1" si="29"/>
        <v>24.601205629154059</v>
      </c>
      <c r="BX27" s="861">
        <f t="shared" ca="1" si="29"/>
        <v>24.302541904068971</v>
      </c>
      <c r="BY27" s="861">
        <f t="shared" ca="1" si="29"/>
        <v>23.859482426146261</v>
      </c>
      <c r="BZ27" s="861">
        <f t="shared" ca="1" si="29"/>
        <v>24.552456368120659</v>
      </c>
      <c r="CA27" s="861">
        <f t="shared" ca="1" si="29"/>
        <v>24.379677691365888</v>
      </c>
      <c r="CS27" s="7"/>
      <c r="CT27" s="7"/>
      <c r="CU27" s="7"/>
      <c r="CV27" s="7"/>
      <c r="CW27" s="7"/>
      <c r="CX27" s="7"/>
      <c r="CY27" s="7"/>
      <c r="CZ27" s="101"/>
      <c r="DA27" s="7"/>
      <c r="DB27" s="63"/>
      <c r="DC27" s="67"/>
      <c r="DD27" s="67"/>
    </row>
    <row r="28" spans="1:108" s="35" customFormat="1">
      <c r="A28" s="246"/>
      <c r="B28" s="890"/>
      <c r="C28" s="891"/>
      <c r="D28" s="892"/>
      <c r="E28" s="893"/>
      <c r="F28" s="894"/>
      <c r="G28" s="556"/>
      <c r="H28" s="687"/>
      <c r="I28" s="374"/>
      <c r="L28" s="1059"/>
      <c r="M28" s="1059"/>
      <c r="N28" s="1059"/>
      <c r="O28" s="680"/>
      <c r="P28" s="679"/>
      <c r="Q28" s="680"/>
      <c r="Z28" s="35">
        <f t="shared" si="10"/>
        <v>25</v>
      </c>
      <c r="AA28" s="672">
        <f t="shared" si="24"/>
        <v>4</v>
      </c>
      <c r="AB28" s="860">
        <f t="shared" si="18"/>
        <v>0.30000000000000004</v>
      </c>
      <c r="AC28" s="860">
        <f t="shared" si="4"/>
        <v>36.420800000000007</v>
      </c>
      <c r="AD28" s="861">
        <f t="shared" ca="1" si="25"/>
        <v>36.031521403411624</v>
      </c>
      <c r="AE28" s="861">
        <f t="shared" ca="1" si="25"/>
        <v>36.299340902823936</v>
      </c>
      <c r="AF28" s="861">
        <f t="shared" ca="1" si="25"/>
        <v>35.885605492141941</v>
      </c>
      <c r="AG28" s="861">
        <f t="shared" ca="1" si="25"/>
        <v>36.65472619346388</v>
      </c>
      <c r="AH28" s="861">
        <f t="shared" ca="1" si="25"/>
        <v>36.8260795062547</v>
      </c>
      <c r="AI28" s="861">
        <f t="shared" ca="1" si="25"/>
        <v>35.863205460246306</v>
      </c>
      <c r="AJ28" s="861">
        <f t="shared" ca="1" si="25"/>
        <v>36.417337083860957</v>
      </c>
      <c r="AK28" s="861">
        <f t="shared" ca="1" si="25"/>
        <v>35.861931078277401</v>
      </c>
      <c r="AL28" s="861">
        <f t="shared" ca="1" si="25"/>
        <v>36.202519953014324</v>
      </c>
      <c r="AM28" s="861">
        <f t="shared" ca="1" si="25"/>
        <v>36.467702747509577</v>
      </c>
      <c r="AN28" s="861">
        <f t="shared" ca="1" si="26"/>
        <v>36.216835511767513</v>
      </c>
      <c r="AO28" s="861">
        <f t="shared" ca="1" si="26"/>
        <v>36.320741309361246</v>
      </c>
      <c r="AP28" s="861">
        <f t="shared" ca="1" si="26"/>
        <v>36.854901191410271</v>
      </c>
      <c r="AQ28" s="861">
        <f t="shared" ca="1" si="26"/>
        <v>36.333190474152005</v>
      </c>
      <c r="AR28" s="861">
        <f t="shared" ca="1" si="26"/>
        <v>36.364252630019422</v>
      </c>
      <c r="AS28" s="861">
        <f t="shared" ca="1" si="26"/>
        <v>36.628849268509867</v>
      </c>
      <c r="AT28" s="861">
        <f t="shared" ca="1" si="26"/>
        <v>36.152452803056299</v>
      </c>
      <c r="AU28" s="861">
        <f t="shared" ca="1" si="26"/>
        <v>36.281407382353336</v>
      </c>
      <c r="AV28" s="861">
        <f t="shared" ca="1" si="26"/>
        <v>36.032133252598406</v>
      </c>
      <c r="AW28" s="861">
        <f t="shared" ca="1" si="26"/>
        <v>36.491136378636838</v>
      </c>
      <c r="AX28" s="861">
        <f t="shared" ca="1" si="27"/>
        <v>36.790553760156698</v>
      </c>
      <c r="AY28" s="861">
        <f t="shared" ca="1" si="27"/>
        <v>36.102073850266329</v>
      </c>
      <c r="AZ28" s="861">
        <f t="shared" ca="1" si="27"/>
        <v>36.09181399042469</v>
      </c>
      <c r="BA28" s="861">
        <f t="shared" ca="1" si="27"/>
        <v>37.078087108610447</v>
      </c>
      <c r="BB28" s="861">
        <f t="shared" ca="1" si="27"/>
        <v>36.423232330196136</v>
      </c>
      <c r="BC28" s="861">
        <f t="shared" ca="1" si="27"/>
        <v>36.298132590920559</v>
      </c>
      <c r="BD28" s="861">
        <f t="shared" ca="1" si="27"/>
        <v>36.227413285252808</v>
      </c>
      <c r="BE28" s="861">
        <f t="shared" ca="1" si="27"/>
        <v>35.506172910104127</v>
      </c>
      <c r="BF28" s="861">
        <f t="shared" ca="1" si="27"/>
        <v>36.421163195025812</v>
      </c>
      <c r="BG28" s="861">
        <f t="shared" ca="1" si="27"/>
        <v>36.337021145794694</v>
      </c>
      <c r="BH28" s="861">
        <f t="shared" ca="1" si="28"/>
        <v>36.615161175479095</v>
      </c>
      <c r="BI28" s="861">
        <f t="shared" ca="1" si="28"/>
        <v>35.901433399474854</v>
      </c>
      <c r="BJ28" s="861">
        <f t="shared" ca="1" si="28"/>
        <v>36.804723707909652</v>
      </c>
      <c r="BK28" s="861">
        <f t="shared" ca="1" si="28"/>
        <v>35.980287476017295</v>
      </c>
      <c r="BL28" s="861">
        <f t="shared" ca="1" si="28"/>
        <v>36.20669551978564</v>
      </c>
      <c r="BM28" s="861">
        <f t="shared" ca="1" si="28"/>
        <v>35.794469635970252</v>
      </c>
      <c r="BN28" s="861">
        <f t="shared" ca="1" si="28"/>
        <v>36.974392560792289</v>
      </c>
      <c r="BO28" s="861">
        <f t="shared" ca="1" si="28"/>
        <v>36.231274764732987</v>
      </c>
      <c r="BP28" s="861">
        <f t="shared" ca="1" si="28"/>
        <v>36.85756356555099</v>
      </c>
      <c r="BQ28" s="861">
        <f t="shared" ca="1" si="28"/>
        <v>36.089724590657923</v>
      </c>
      <c r="BR28" s="861">
        <f t="shared" ca="1" si="29"/>
        <v>36.9433372448919</v>
      </c>
      <c r="BS28" s="861">
        <f t="shared" ca="1" si="29"/>
        <v>37.275291244834037</v>
      </c>
      <c r="BT28" s="861">
        <f t="shared" ca="1" si="29"/>
        <v>36.990943291194412</v>
      </c>
      <c r="BU28" s="861">
        <f t="shared" ca="1" si="29"/>
        <v>35.913603405276476</v>
      </c>
      <c r="BV28" s="861">
        <f t="shared" ca="1" si="29"/>
        <v>36.699962180835449</v>
      </c>
      <c r="BW28" s="861">
        <f t="shared" ca="1" si="29"/>
        <v>36.59982347168576</v>
      </c>
      <c r="BX28" s="861">
        <f t="shared" ca="1" si="29"/>
        <v>36.236398730478541</v>
      </c>
      <c r="BY28" s="861">
        <f t="shared" ca="1" si="29"/>
        <v>36.800377774348071</v>
      </c>
      <c r="BZ28" s="861">
        <f t="shared" ca="1" si="29"/>
        <v>36.860650763646774</v>
      </c>
      <c r="CA28" s="861">
        <f t="shared" ca="1" si="29"/>
        <v>36.132266178194861</v>
      </c>
      <c r="CS28" s="7"/>
      <c r="CT28" s="7"/>
      <c r="CU28" s="7"/>
      <c r="CV28" s="7"/>
      <c r="CW28" s="7"/>
      <c r="CX28" s="7"/>
      <c r="CY28" s="7"/>
      <c r="CZ28" s="101"/>
      <c r="DA28" s="7"/>
      <c r="DB28" s="63"/>
      <c r="DC28" s="67"/>
      <c r="DD28" s="67"/>
    </row>
    <row r="29" spans="1:108" s="35" customFormat="1">
      <c r="A29" s="246"/>
      <c r="B29" s="52"/>
      <c r="C29" s="379"/>
      <c r="D29" s="52"/>
      <c r="E29" s="705"/>
      <c r="F29" s="379"/>
      <c r="G29" s="556"/>
      <c r="H29" s="687"/>
      <c r="I29" s="374"/>
      <c r="L29" s="1059"/>
      <c r="M29" s="1059"/>
      <c r="N29" s="1059"/>
      <c r="O29" s="680"/>
      <c r="P29" s="679"/>
      <c r="Q29" s="680"/>
      <c r="Z29" s="35">
        <f t="shared" si="10"/>
        <v>26</v>
      </c>
      <c r="AA29" s="672">
        <f t="shared" si="24"/>
        <v>4</v>
      </c>
      <c r="AB29" s="860">
        <f t="shared" si="18"/>
        <v>0.30000000000000004</v>
      </c>
      <c r="AC29" s="860">
        <f t="shared" si="4"/>
        <v>36.420800000000007</v>
      </c>
      <c r="AD29" s="861">
        <f t="shared" ca="1" si="25"/>
        <v>35.979573527568363</v>
      </c>
      <c r="AE29" s="861">
        <f t="shared" ca="1" si="25"/>
        <v>36.237502667125788</v>
      </c>
      <c r="AF29" s="861">
        <f t="shared" ca="1" si="25"/>
        <v>35.816342884425232</v>
      </c>
      <c r="AG29" s="861">
        <f t="shared" ca="1" si="25"/>
        <v>36.666463121146549</v>
      </c>
      <c r="AH29" s="861">
        <f t="shared" ca="1" si="25"/>
        <v>36.314796696996872</v>
      </c>
      <c r="AI29" s="861">
        <f t="shared" ca="1" si="25"/>
        <v>37.156117535666574</v>
      </c>
      <c r="AJ29" s="861">
        <f t="shared" ca="1" si="25"/>
        <v>35.997768810642974</v>
      </c>
      <c r="AK29" s="861">
        <f t="shared" ca="1" si="25"/>
        <v>36.467912018520678</v>
      </c>
      <c r="AL29" s="861">
        <f t="shared" ca="1" si="25"/>
        <v>36.810413484056141</v>
      </c>
      <c r="AM29" s="861">
        <f t="shared" ca="1" si="25"/>
        <v>36.198736193908495</v>
      </c>
      <c r="AN29" s="861">
        <f t="shared" ca="1" si="26"/>
        <v>36.359225364507523</v>
      </c>
      <c r="AO29" s="861">
        <f t="shared" ca="1" si="26"/>
        <v>36.732362832463366</v>
      </c>
      <c r="AP29" s="861">
        <f t="shared" ca="1" si="26"/>
        <v>36.749774442306098</v>
      </c>
      <c r="AQ29" s="861">
        <f t="shared" ca="1" si="26"/>
        <v>37.082438710705347</v>
      </c>
      <c r="AR29" s="861">
        <f t="shared" ca="1" si="26"/>
        <v>36.583435994931783</v>
      </c>
      <c r="AS29" s="861">
        <f t="shared" ca="1" si="26"/>
        <v>36.934589882276036</v>
      </c>
      <c r="AT29" s="861">
        <f t="shared" ca="1" si="26"/>
        <v>36.290932678520221</v>
      </c>
      <c r="AU29" s="861">
        <f t="shared" ca="1" si="26"/>
        <v>36.154238056686054</v>
      </c>
      <c r="AV29" s="861">
        <f t="shared" ca="1" si="26"/>
        <v>36.166009723891662</v>
      </c>
      <c r="AW29" s="861">
        <f t="shared" ca="1" si="26"/>
        <v>36.316341169857154</v>
      </c>
      <c r="AX29" s="861">
        <f t="shared" ca="1" si="27"/>
        <v>36.409968927254269</v>
      </c>
      <c r="AY29" s="861">
        <f t="shared" ca="1" si="27"/>
        <v>36.19365242701052</v>
      </c>
      <c r="AZ29" s="861">
        <f t="shared" ca="1" si="27"/>
        <v>35.689631863715825</v>
      </c>
      <c r="BA29" s="861">
        <f t="shared" ca="1" si="27"/>
        <v>36.636264656069883</v>
      </c>
      <c r="BB29" s="861">
        <f t="shared" ca="1" si="27"/>
        <v>36.544375263332093</v>
      </c>
      <c r="BC29" s="861">
        <f t="shared" ca="1" si="27"/>
        <v>35.139108415355281</v>
      </c>
      <c r="BD29" s="861">
        <f t="shared" ca="1" si="27"/>
        <v>36.025386122030234</v>
      </c>
      <c r="BE29" s="861">
        <f t="shared" ca="1" si="27"/>
        <v>36.626621807682056</v>
      </c>
      <c r="BF29" s="861">
        <f t="shared" ca="1" si="27"/>
        <v>36.336143087745604</v>
      </c>
      <c r="BG29" s="861">
        <f t="shared" ca="1" si="27"/>
        <v>35.754327079814175</v>
      </c>
      <c r="BH29" s="861">
        <f t="shared" ca="1" si="28"/>
        <v>36.073169318102238</v>
      </c>
      <c r="BI29" s="861">
        <f t="shared" ca="1" si="28"/>
        <v>35.808875495554304</v>
      </c>
      <c r="BJ29" s="861">
        <f t="shared" ca="1" si="28"/>
        <v>37.167578510689737</v>
      </c>
      <c r="BK29" s="861">
        <f t="shared" ca="1" si="28"/>
        <v>36.567353138574866</v>
      </c>
      <c r="BL29" s="861">
        <f t="shared" ca="1" si="28"/>
        <v>36.552377934888021</v>
      </c>
      <c r="BM29" s="861">
        <f t="shared" ca="1" si="28"/>
        <v>36.163207827428636</v>
      </c>
      <c r="BN29" s="861">
        <f t="shared" ca="1" si="28"/>
        <v>36.203676411421419</v>
      </c>
      <c r="BO29" s="861">
        <f t="shared" ca="1" si="28"/>
        <v>35.542032430826232</v>
      </c>
      <c r="BP29" s="861">
        <f t="shared" ca="1" si="28"/>
        <v>35.918250622792939</v>
      </c>
      <c r="BQ29" s="861">
        <f t="shared" ca="1" si="28"/>
        <v>36.441317204086189</v>
      </c>
      <c r="BR29" s="861">
        <f t="shared" ca="1" si="29"/>
        <v>35.988860105249216</v>
      </c>
      <c r="BS29" s="861">
        <f t="shared" ca="1" si="29"/>
        <v>36.736983908646408</v>
      </c>
      <c r="BT29" s="861">
        <f t="shared" ca="1" si="29"/>
        <v>37.226409590279808</v>
      </c>
      <c r="BU29" s="861">
        <f t="shared" ca="1" si="29"/>
        <v>36.219684801178666</v>
      </c>
      <c r="BV29" s="861">
        <f t="shared" ca="1" si="29"/>
        <v>35.897307937586341</v>
      </c>
      <c r="BW29" s="861">
        <f t="shared" ca="1" si="29"/>
        <v>36.283082678998433</v>
      </c>
      <c r="BX29" s="861">
        <f t="shared" ca="1" si="29"/>
        <v>36.724435317589112</v>
      </c>
      <c r="BY29" s="861">
        <f t="shared" ca="1" si="29"/>
        <v>36.956175474842752</v>
      </c>
      <c r="BZ29" s="861">
        <f t="shared" ca="1" si="29"/>
        <v>36.162185523880538</v>
      </c>
      <c r="CA29" s="861">
        <f t="shared" ca="1" si="29"/>
        <v>36.452905761258059</v>
      </c>
      <c r="CS29" s="7"/>
      <c r="CT29" s="7"/>
      <c r="CU29" s="7"/>
      <c r="CV29" s="7"/>
      <c r="CW29" s="7"/>
      <c r="CX29" s="7"/>
      <c r="CY29" s="7"/>
      <c r="CZ29" s="101"/>
      <c r="DA29" s="7"/>
      <c r="DB29" s="63"/>
      <c r="DC29" s="67"/>
      <c r="DD29" s="67"/>
    </row>
    <row r="30" spans="1:108" s="35" customFormat="1">
      <c r="A30" s="246"/>
      <c r="B30" s="669"/>
      <c r="C30" s="669"/>
      <c r="D30" s="669"/>
      <c r="E30" s="645"/>
      <c r="F30" s="130"/>
      <c r="G30" s="556"/>
      <c r="H30" s="687"/>
      <c r="I30" s="374"/>
      <c r="L30" s="1059"/>
      <c r="M30" s="1059"/>
      <c r="N30" s="1059"/>
      <c r="O30" s="680"/>
      <c r="P30" s="679"/>
      <c r="Q30" s="680"/>
      <c r="Z30" s="35">
        <f t="shared" si="10"/>
        <v>27</v>
      </c>
      <c r="AA30" s="672">
        <f t="shared" si="24"/>
        <v>4</v>
      </c>
      <c r="AB30" s="860">
        <f t="shared" si="18"/>
        <v>0.30000000000000004</v>
      </c>
      <c r="AC30" s="860">
        <f t="shared" si="4"/>
        <v>36.420800000000007</v>
      </c>
      <c r="AD30" s="861">
        <f t="shared" ca="1" si="25"/>
        <v>36.674098735722268</v>
      </c>
      <c r="AE30" s="861">
        <f t="shared" ca="1" si="25"/>
        <v>36.482949825763605</v>
      </c>
      <c r="AF30" s="861">
        <f t="shared" ca="1" si="25"/>
        <v>35.482009417739533</v>
      </c>
      <c r="AG30" s="861">
        <f t="shared" ca="1" si="25"/>
        <v>35.532995012465797</v>
      </c>
      <c r="AH30" s="861">
        <f t="shared" ca="1" si="25"/>
        <v>36.008790822492202</v>
      </c>
      <c r="AI30" s="861">
        <f t="shared" ca="1" si="25"/>
        <v>37.512833360783688</v>
      </c>
      <c r="AJ30" s="861">
        <f t="shared" ca="1" si="25"/>
        <v>36.768288769176365</v>
      </c>
      <c r="AK30" s="861">
        <f t="shared" ca="1" si="25"/>
        <v>36.154266385231388</v>
      </c>
      <c r="AL30" s="861">
        <f t="shared" ca="1" si="25"/>
        <v>36.515397682578559</v>
      </c>
      <c r="AM30" s="861">
        <f t="shared" ca="1" si="25"/>
        <v>36.29635038589624</v>
      </c>
      <c r="AN30" s="861">
        <f t="shared" ca="1" si="26"/>
        <v>36.22734634275259</v>
      </c>
      <c r="AO30" s="861">
        <f t="shared" ca="1" si="26"/>
        <v>37.496340942956131</v>
      </c>
      <c r="AP30" s="861">
        <f t="shared" ca="1" si="26"/>
        <v>35.767782165917367</v>
      </c>
      <c r="AQ30" s="861">
        <f t="shared" ca="1" si="26"/>
        <v>35.86133688276027</v>
      </c>
      <c r="AR30" s="861">
        <f t="shared" ca="1" si="26"/>
        <v>36.566874836886342</v>
      </c>
      <c r="AS30" s="861">
        <f t="shared" ca="1" si="26"/>
        <v>36.400073502710271</v>
      </c>
      <c r="AT30" s="861">
        <f t="shared" ca="1" si="26"/>
        <v>36.309238873251054</v>
      </c>
      <c r="AU30" s="861">
        <f t="shared" ca="1" si="26"/>
        <v>35.972198687022249</v>
      </c>
      <c r="AV30" s="861">
        <f t="shared" ca="1" si="26"/>
        <v>36.282804328960218</v>
      </c>
      <c r="AW30" s="861">
        <f t="shared" ca="1" si="26"/>
        <v>37.308382304236645</v>
      </c>
      <c r="AX30" s="861">
        <f t="shared" ca="1" si="27"/>
        <v>36.251443340508736</v>
      </c>
      <c r="AY30" s="861">
        <f t="shared" ca="1" si="27"/>
        <v>36.317614487321549</v>
      </c>
      <c r="AZ30" s="861">
        <f t="shared" ca="1" si="27"/>
        <v>35.992187486670439</v>
      </c>
      <c r="BA30" s="861">
        <f t="shared" ca="1" si="27"/>
        <v>36.29118297358643</v>
      </c>
      <c r="BB30" s="861">
        <f t="shared" ca="1" si="27"/>
        <v>36.417242931371298</v>
      </c>
      <c r="BC30" s="861">
        <f t="shared" ca="1" si="27"/>
        <v>36.163125188625465</v>
      </c>
      <c r="BD30" s="861">
        <f t="shared" ca="1" si="27"/>
        <v>37.696658916940208</v>
      </c>
      <c r="BE30" s="861">
        <f t="shared" ca="1" si="27"/>
        <v>36.767855286570359</v>
      </c>
      <c r="BF30" s="861">
        <f t="shared" ca="1" si="27"/>
        <v>36.206717044019406</v>
      </c>
      <c r="BG30" s="861">
        <f t="shared" ca="1" si="27"/>
        <v>36.000237388825155</v>
      </c>
      <c r="BH30" s="861">
        <f t="shared" ca="1" si="28"/>
        <v>35.868261994706856</v>
      </c>
      <c r="BI30" s="861">
        <f t="shared" ca="1" si="28"/>
        <v>36.501406887234033</v>
      </c>
      <c r="BJ30" s="861">
        <f t="shared" ca="1" si="28"/>
        <v>36.779511723444884</v>
      </c>
      <c r="BK30" s="861">
        <f t="shared" ca="1" si="28"/>
        <v>36.246510211857796</v>
      </c>
      <c r="BL30" s="861">
        <f t="shared" ca="1" si="28"/>
        <v>36.712416146863973</v>
      </c>
      <c r="BM30" s="861">
        <f t="shared" ca="1" si="28"/>
        <v>36.667540408067289</v>
      </c>
      <c r="BN30" s="861">
        <f t="shared" ca="1" si="28"/>
        <v>36.800882159610765</v>
      </c>
      <c r="BO30" s="861">
        <f t="shared" ca="1" si="28"/>
        <v>36.184009960810968</v>
      </c>
      <c r="BP30" s="861">
        <f t="shared" ca="1" si="28"/>
        <v>36.886304782611916</v>
      </c>
      <c r="BQ30" s="861">
        <f t="shared" ca="1" si="28"/>
        <v>36.89798239284962</v>
      </c>
      <c r="BR30" s="861">
        <f t="shared" ca="1" si="29"/>
        <v>36.425120025275675</v>
      </c>
      <c r="BS30" s="861">
        <f t="shared" ca="1" si="29"/>
        <v>36.095113414254868</v>
      </c>
      <c r="BT30" s="861">
        <f t="shared" ca="1" si="29"/>
        <v>35.977531173786424</v>
      </c>
      <c r="BU30" s="861">
        <f t="shared" ca="1" si="29"/>
        <v>36.330634654236981</v>
      </c>
      <c r="BV30" s="861">
        <f t="shared" ca="1" si="29"/>
        <v>36.836974257972223</v>
      </c>
      <c r="BW30" s="861">
        <f t="shared" ca="1" si="29"/>
        <v>36.596785565864366</v>
      </c>
      <c r="BX30" s="861">
        <f t="shared" ca="1" si="29"/>
        <v>36.552081210518466</v>
      </c>
      <c r="BY30" s="861">
        <f t="shared" ca="1" si="29"/>
        <v>36.575820617229269</v>
      </c>
      <c r="BZ30" s="861">
        <f t="shared" ca="1" si="29"/>
        <v>36.098029337949377</v>
      </c>
      <c r="CA30" s="861">
        <f t="shared" ca="1" si="29"/>
        <v>36.45902444469899</v>
      </c>
      <c r="CS30" s="7"/>
      <c r="CT30" s="7"/>
      <c r="CU30" s="7"/>
      <c r="CV30" s="7"/>
      <c r="CW30" s="7"/>
      <c r="CX30" s="7"/>
      <c r="CY30" s="7"/>
      <c r="CZ30" s="101"/>
      <c r="DA30" s="7"/>
      <c r="DB30" s="63"/>
      <c r="DC30" s="67"/>
      <c r="DD30" s="67"/>
    </row>
    <row r="31" spans="1:108" s="35" customFormat="1">
      <c r="A31" s="246"/>
      <c r="B31" s="669"/>
      <c r="C31" s="669"/>
      <c r="D31" s="669"/>
      <c r="E31" s="645"/>
      <c r="F31" s="130"/>
      <c r="G31" s="556"/>
      <c r="H31" s="687"/>
      <c r="I31" s="374"/>
      <c r="L31" s="7"/>
      <c r="M31" s="351"/>
      <c r="N31" s="679"/>
      <c r="O31" s="680"/>
      <c r="P31" s="679"/>
      <c r="Q31" s="680"/>
      <c r="Z31" s="35">
        <f t="shared" si="10"/>
        <v>28</v>
      </c>
      <c r="AA31" s="672">
        <f t="shared" si="24"/>
        <v>4</v>
      </c>
      <c r="AB31" s="860">
        <f t="shared" si="18"/>
        <v>0.30000000000000004</v>
      </c>
      <c r="AC31" s="860">
        <f t="shared" si="4"/>
        <v>36.420800000000007</v>
      </c>
      <c r="AD31" s="861">
        <f t="shared" ca="1" si="25"/>
        <v>37.011316659937464</v>
      </c>
      <c r="AE31" s="861">
        <f t="shared" ca="1" si="25"/>
        <v>36.015073124270188</v>
      </c>
      <c r="AF31" s="861">
        <f t="shared" ca="1" si="25"/>
        <v>36.227532310343321</v>
      </c>
      <c r="AG31" s="861">
        <f t="shared" ca="1" si="25"/>
        <v>35.163475270426197</v>
      </c>
      <c r="AH31" s="861">
        <f t="shared" ca="1" si="25"/>
        <v>36.158342637815771</v>
      </c>
      <c r="AI31" s="861">
        <f t="shared" ca="1" si="25"/>
        <v>36.55488368903255</v>
      </c>
      <c r="AJ31" s="861">
        <f t="shared" ca="1" si="25"/>
        <v>36.39629444737966</v>
      </c>
      <c r="AK31" s="861">
        <f t="shared" ca="1" si="25"/>
        <v>35.945161553554108</v>
      </c>
      <c r="AL31" s="861">
        <f t="shared" ca="1" si="25"/>
        <v>36.392810151740271</v>
      </c>
      <c r="AM31" s="861">
        <f t="shared" ca="1" si="25"/>
        <v>35.775468545835864</v>
      </c>
      <c r="AN31" s="861">
        <f t="shared" ca="1" si="26"/>
        <v>36.57253087229018</v>
      </c>
      <c r="AO31" s="861">
        <f t="shared" ca="1" si="26"/>
        <v>36.471447902512217</v>
      </c>
      <c r="AP31" s="861">
        <f t="shared" ca="1" si="26"/>
        <v>36.756207190624245</v>
      </c>
      <c r="AQ31" s="861">
        <f t="shared" ca="1" si="26"/>
        <v>36.313416901303448</v>
      </c>
      <c r="AR31" s="861">
        <f t="shared" ca="1" si="26"/>
        <v>36.370949536613075</v>
      </c>
      <c r="AS31" s="861">
        <f t="shared" ca="1" si="26"/>
        <v>36.180635086686713</v>
      </c>
      <c r="AT31" s="861">
        <f t="shared" ca="1" si="26"/>
        <v>36.094954264428388</v>
      </c>
      <c r="AU31" s="861">
        <f t="shared" ca="1" si="26"/>
        <v>37.10104817691105</v>
      </c>
      <c r="AV31" s="861">
        <f t="shared" ca="1" si="26"/>
        <v>36.517212511811188</v>
      </c>
      <c r="AW31" s="861">
        <f t="shared" ca="1" si="26"/>
        <v>36.094116130806952</v>
      </c>
      <c r="AX31" s="861">
        <f t="shared" ca="1" si="27"/>
        <v>37.060361255905555</v>
      </c>
      <c r="AY31" s="861">
        <f t="shared" ca="1" si="27"/>
        <v>36.119906857744155</v>
      </c>
      <c r="AZ31" s="861">
        <f t="shared" ca="1" si="27"/>
        <v>36.438698940851403</v>
      </c>
      <c r="BA31" s="861">
        <f t="shared" ca="1" si="27"/>
        <v>36.527123188132286</v>
      </c>
      <c r="BB31" s="861">
        <f t="shared" ca="1" si="27"/>
        <v>36.39470711379316</v>
      </c>
      <c r="BC31" s="861">
        <f t="shared" ca="1" si="27"/>
        <v>36.722380179326763</v>
      </c>
      <c r="BD31" s="861">
        <f t="shared" ca="1" si="27"/>
        <v>36.391591315495063</v>
      </c>
      <c r="BE31" s="861">
        <f t="shared" ca="1" si="27"/>
        <v>36.673717491060842</v>
      </c>
      <c r="BF31" s="861">
        <f t="shared" ca="1" si="27"/>
        <v>36.624943515826871</v>
      </c>
      <c r="BG31" s="861">
        <f t="shared" ca="1" si="27"/>
        <v>36.877392489689377</v>
      </c>
      <c r="BH31" s="861">
        <f t="shared" ca="1" si="28"/>
        <v>37.220247183650045</v>
      </c>
      <c r="BI31" s="861">
        <f t="shared" ca="1" si="28"/>
        <v>36.848683697291854</v>
      </c>
      <c r="BJ31" s="861">
        <f t="shared" ca="1" si="28"/>
        <v>37.033124726878675</v>
      </c>
      <c r="BK31" s="861">
        <f t="shared" ca="1" si="28"/>
        <v>36.63636506396918</v>
      </c>
      <c r="BL31" s="861">
        <f t="shared" ca="1" si="28"/>
        <v>36.189795456089527</v>
      </c>
      <c r="BM31" s="861">
        <f t="shared" ca="1" si="28"/>
        <v>36.425910767173086</v>
      </c>
      <c r="BN31" s="861">
        <f t="shared" ca="1" si="28"/>
        <v>35.895514664198757</v>
      </c>
      <c r="BO31" s="861">
        <f t="shared" ca="1" si="28"/>
        <v>36.287732646571691</v>
      </c>
      <c r="BP31" s="861">
        <f t="shared" ca="1" si="28"/>
        <v>36.767674000082458</v>
      </c>
      <c r="BQ31" s="861">
        <f t="shared" ca="1" si="28"/>
        <v>36.270458075046115</v>
      </c>
      <c r="BR31" s="861">
        <f t="shared" ca="1" si="29"/>
        <v>37.011055267293195</v>
      </c>
      <c r="BS31" s="861">
        <f t="shared" ca="1" si="29"/>
        <v>36.027673479524871</v>
      </c>
      <c r="BT31" s="861">
        <f t="shared" ca="1" si="29"/>
        <v>37.328109031787683</v>
      </c>
      <c r="BU31" s="861">
        <f t="shared" ca="1" si="29"/>
        <v>36.062540386931182</v>
      </c>
      <c r="BV31" s="861">
        <f t="shared" ca="1" si="29"/>
        <v>36.807130354693165</v>
      </c>
      <c r="BW31" s="861">
        <f t="shared" ca="1" si="29"/>
        <v>35.359689764661752</v>
      </c>
      <c r="BX31" s="861">
        <f t="shared" ca="1" si="29"/>
        <v>36.424899266278665</v>
      </c>
      <c r="BY31" s="861">
        <f t="shared" ca="1" si="29"/>
        <v>36.138048063960952</v>
      </c>
      <c r="BZ31" s="861">
        <f t="shared" ca="1" si="29"/>
        <v>35.805248739062407</v>
      </c>
      <c r="CA31" s="861">
        <f t="shared" ca="1" si="29"/>
        <v>36.69003309768366</v>
      </c>
      <c r="CS31" s="7"/>
      <c r="CT31" s="7"/>
      <c r="CU31" s="7"/>
      <c r="CV31" s="7"/>
      <c r="CW31" s="7"/>
      <c r="CX31" s="7"/>
      <c r="CY31" s="7"/>
      <c r="CZ31" s="101"/>
      <c r="DA31" s="7"/>
      <c r="DB31" s="63"/>
      <c r="DC31" s="67"/>
      <c r="DD31" s="67"/>
    </row>
    <row r="32" spans="1:108" s="35" customFormat="1">
      <c r="A32" s="246"/>
      <c r="B32" s="669"/>
      <c r="C32" s="669"/>
      <c r="D32" s="669"/>
      <c r="E32" s="645"/>
      <c r="F32" s="130"/>
      <c r="G32" s="556"/>
      <c r="H32" s="687"/>
      <c r="I32" s="374"/>
      <c r="L32" s="7"/>
      <c r="M32" s="351"/>
      <c r="N32" s="679"/>
      <c r="O32" s="680"/>
      <c r="Q32" s="852" t="s">
        <v>333</v>
      </c>
      <c r="R32" s="314">
        <f>MIN(K11:N22)</f>
        <v>5.0332664363728248E-4</v>
      </c>
      <c r="Z32" s="35">
        <f t="shared" si="10"/>
        <v>29</v>
      </c>
      <c r="AA32" s="672">
        <f t="shared" si="24"/>
        <v>4</v>
      </c>
      <c r="AB32" s="860">
        <f t="shared" si="18"/>
        <v>0.30000000000000004</v>
      </c>
      <c r="AC32" s="860">
        <f t="shared" si="4"/>
        <v>36.420800000000007</v>
      </c>
      <c r="AD32" s="861">
        <f t="shared" ca="1" si="25"/>
        <v>36.769802880675087</v>
      </c>
      <c r="AE32" s="861">
        <f t="shared" ca="1" si="25"/>
        <v>35.837119851191581</v>
      </c>
      <c r="AF32" s="861">
        <f t="shared" ca="1" si="25"/>
        <v>36.225907405464881</v>
      </c>
      <c r="AG32" s="861">
        <f t="shared" ca="1" si="25"/>
        <v>36.275224185663191</v>
      </c>
      <c r="AH32" s="861">
        <f t="shared" ca="1" si="25"/>
        <v>36.471603724867599</v>
      </c>
      <c r="AI32" s="861">
        <f t="shared" ca="1" si="25"/>
        <v>36.949850802770001</v>
      </c>
      <c r="AJ32" s="861">
        <f t="shared" ca="1" si="25"/>
        <v>36.796876539134381</v>
      </c>
      <c r="AK32" s="861">
        <f t="shared" ca="1" si="25"/>
        <v>36.644496431962196</v>
      </c>
      <c r="AL32" s="861">
        <f t="shared" ca="1" si="25"/>
        <v>36.238964439256144</v>
      </c>
      <c r="AM32" s="861">
        <f t="shared" ca="1" si="25"/>
        <v>36.581449155060128</v>
      </c>
      <c r="AN32" s="861">
        <f t="shared" ca="1" si="26"/>
        <v>36.654086743431264</v>
      </c>
      <c r="AO32" s="861">
        <f t="shared" ca="1" si="26"/>
        <v>36.823294755252334</v>
      </c>
      <c r="AP32" s="861">
        <f t="shared" ca="1" si="26"/>
        <v>36.301314166534603</v>
      </c>
      <c r="AQ32" s="861">
        <f t="shared" ca="1" si="26"/>
        <v>36.434189738564214</v>
      </c>
      <c r="AR32" s="861">
        <f t="shared" ca="1" si="26"/>
        <v>36.551049567978019</v>
      </c>
      <c r="AS32" s="861">
        <f t="shared" ca="1" si="26"/>
        <v>36.113926361321631</v>
      </c>
      <c r="AT32" s="861">
        <f t="shared" ca="1" si="26"/>
        <v>36.462266654973952</v>
      </c>
      <c r="AU32" s="861">
        <f t="shared" ca="1" si="26"/>
        <v>36.183509839579429</v>
      </c>
      <c r="AV32" s="861">
        <f t="shared" ca="1" si="26"/>
        <v>37.094477779855779</v>
      </c>
      <c r="AW32" s="861">
        <f t="shared" ca="1" si="26"/>
        <v>36.486424752421499</v>
      </c>
      <c r="AX32" s="861">
        <f t="shared" ca="1" si="27"/>
        <v>36.823383908848413</v>
      </c>
      <c r="AY32" s="861">
        <f t="shared" ca="1" si="27"/>
        <v>35.561302527544051</v>
      </c>
      <c r="AZ32" s="861">
        <f t="shared" ca="1" si="27"/>
        <v>35.784838708828275</v>
      </c>
      <c r="BA32" s="861">
        <f t="shared" ca="1" si="27"/>
        <v>36.620580349759045</v>
      </c>
      <c r="BB32" s="861">
        <f t="shared" ca="1" si="27"/>
        <v>36.804566709736172</v>
      </c>
      <c r="BC32" s="861">
        <f t="shared" ca="1" si="27"/>
        <v>36.989069751899912</v>
      </c>
      <c r="BD32" s="861">
        <f t="shared" ca="1" si="27"/>
        <v>36.334401239830903</v>
      </c>
      <c r="BE32" s="861">
        <f t="shared" ca="1" si="27"/>
        <v>36.36619921783398</v>
      </c>
      <c r="BF32" s="861">
        <f t="shared" ca="1" si="27"/>
        <v>36.094865785850281</v>
      </c>
      <c r="BG32" s="861">
        <f t="shared" ca="1" si="27"/>
        <v>36.552203673221122</v>
      </c>
      <c r="BH32" s="861">
        <f t="shared" ca="1" si="28"/>
        <v>36.496439264540825</v>
      </c>
      <c r="BI32" s="861">
        <f t="shared" ca="1" si="28"/>
        <v>36.702409092371532</v>
      </c>
      <c r="BJ32" s="861">
        <f t="shared" ca="1" si="28"/>
        <v>36.68201077782107</v>
      </c>
      <c r="BK32" s="861">
        <f t="shared" ca="1" si="28"/>
        <v>36.146676136275239</v>
      </c>
      <c r="BL32" s="861">
        <f t="shared" ca="1" si="28"/>
        <v>36.294969162113183</v>
      </c>
      <c r="BM32" s="861">
        <f t="shared" ca="1" si="28"/>
        <v>37.041357252901882</v>
      </c>
      <c r="BN32" s="861">
        <f t="shared" ca="1" si="28"/>
        <v>35.390437849093018</v>
      </c>
      <c r="BO32" s="861">
        <f t="shared" ca="1" si="28"/>
        <v>36.555655658921097</v>
      </c>
      <c r="BP32" s="861">
        <f t="shared" ca="1" si="28"/>
        <v>36.749718619710052</v>
      </c>
      <c r="BQ32" s="861">
        <f t="shared" ca="1" si="28"/>
        <v>36.673705284205646</v>
      </c>
      <c r="BR32" s="861">
        <f t="shared" ca="1" si="29"/>
        <v>36.561052508206878</v>
      </c>
      <c r="BS32" s="861">
        <f t="shared" ca="1" si="29"/>
        <v>35.949166851900472</v>
      </c>
      <c r="BT32" s="861">
        <f t="shared" ca="1" si="29"/>
        <v>35.888302339442781</v>
      </c>
      <c r="BU32" s="861">
        <f t="shared" ca="1" si="29"/>
        <v>36.357172753020059</v>
      </c>
      <c r="BV32" s="861">
        <f t="shared" ca="1" si="29"/>
        <v>36.097224995057715</v>
      </c>
      <c r="BW32" s="861">
        <f t="shared" ca="1" si="29"/>
        <v>36.51150135803293</v>
      </c>
      <c r="BX32" s="861">
        <f t="shared" ca="1" si="29"/>
        <v>35.99390951298038</v>
      </c>
      <c r="BY32" s="861">
        <f t="shared" ca="1" si="29"/>
        <v>36.835421241060139</v>
      </c>
      <c r="BZ32" s="861">
        <f t="shared" ca="1" si="29"/>
        <v>35.554703303821796</v>
      </c>
      <c r="CA32" s="861">
        <f t="shared" ca="1" si="29"/>
        <v>36.609839231102235</v>
      </c>
      <c r="CS32" s="7"/>
      <c r="CT32" s="7"/>
      <c r="CU32" s="7"/>
      <c r="CV32" s="7"/>
      <c r="CW32" s="7"/>
      <c r="CX32" s="7"/>
      <c r="CY32" s="7"/>
      <c r="CZ32" s="101"/>
      <c r="DA32" s="7"/>
      <c r="DB32" s="63"/>
      <c r="DC32" s="67"/>
      <c r="DD32" s="67"/>
    </row>
    <row r="33" spans="1:108" s="35" customFormat="1">
      <c r="A33" s="246"/>
      <c r="B33" s="669"/>
      <c r="C33" s="669"/>
      <c r="D33" s="669"/>
      <c r="E33" s="645"/>
      <c r="F33" s="130"/>
      <c r="G33" s="556"/>
      <c r="H33" s="687"/>
      <c r="I33" s="374"/>
      <c r="L33" s="7"/>
      <c r="M33" s="351"/>
      <c r="N33" s="679"/>
      <c r="O33" s="680"/>
      <c r="P33" s="780"/>
      <c r="Q33" s="852" t="s">
        <v>334</v>
      </c>
      <c r="R33" s="314">
        <f>MAX(K11:N22)</f>
        <v>3.606201158855531E-3</v>
      </c>
      <c r="Z33" s="35">
        <f t="shared" si="10"/>
        <v>30</v>
      </c>
      <c r="AA33" s="672">
        <f t="shared" si="24"/>
        <v>4</v>
      </c>
      <c r="AB33" s="860">
        <f t="shared" si="18"/>
        <v>0.30000000000000004</v>
      </c>
      <c r="AC33" s="860">
        <f t="shared" si="4"/>
        <v>36.420800000000007</v>
      </c>
      <c r="AD33" s="861">
        <f t="shared" ca="1" si="25"/>
        <v>36.312258282278613</v>
      </c>
      <c r="AE33" s="861">
        <f t="shared" ca="1" si="25"/>
        <v>36.392075825334139</v>
      </c>
      <c r="AF33" s="861">
        <f t="shared" ca="1" si="25"/>
        <v>36.886371198328021</v>
      </c>
      <c r="AG33" s="861">
        <f t="shared" ca="1" si="25"/>
        <v>36.245735169846974</v>
      </c>
      <c r="AH33" s="861">
        <f t="shared" ca="1" si="25"/>
        <v>36.401035361306519</v>
      </c>
      <c r="AI33" s="861">
        <f t="shared" ca="1" si="25"/>
        <v>36.83285174907617</v>
      </c>
      <c r="AJ33" s="861">
        <f t="shared" ca="1" si="25"/>
        <v>36.397419039266303</v>
      </c>
      <c r="AK33" s="861">
        <f t="shared" ca="1" si="25"/>
        <v>36.505819661608044</v>
      </c>
      <c r="AL33" s="861">
        <f t="shared" ca="1" si="25"/>
        <v>36.283318991291125</v>
      </c>
      <c r="AM33" s="861">
        <f t="shared" ca="1" si="25"/>
        <v>35.793209443234595</v>
      </c>
      <c r="AN33" s="861">
        <f t="shared" ca="1" si="26"/>
        <v>37.293336779497267</v>
      </c>
      <c r="AO33" s="861">
        <f t="shared" ca="1" si="26"/>
        <v>35.919767161362124</v>
      </c>
      <c r="AP33" s="861">
        <f t="shared" ca="1" si="26"/>
        <v>36.186327229531905</v>
      </c>
      <c r="AQ33" s="861">
        <f t="shared" ca="1" si="26"/>
        <v>36.161011597109692</v>
      </c>
      <c r="AR33" s="861">
        <f t="shared" ca="1" si="26"/>
        <v>36.480990144117776</v>
      </c>
      <c r="AS33" s="861">
        <f t="shared" ca="1" si="26"/>
        <v>36.68949341307637</v>
      </c>
      <c r="AT33" s="861">
        <f t="shared" ca="1" si="26"/>
        <v>35.842637338831963</v>
      </c>
      <c r="AU33" s="861">
        <f t="shared" ca="1" si="26"/>
        <v>36.388183330478142</v>
      </c>
      <c r="AV33" s="861">
        <f t="shared" ca="1" si="26"/>
        <v>36.736809168867524</v>
      </c>
      <c r="AW33" s="861">
        <f t="shared" ca="1" si="26"/>
        <v>35.843469283770276</v>
      </c>
      <c r="AX33" s="861">
        <f t="shared" ca="1" si="27"/>
        <v>36.332676482481581</v>
      </c>
      <c r="AY33" s="861">
        <f t="shared" ca="1" si="27"/>
        <v>35.572060805881961</v>
      </c>
      <c r="AZ33" s="861">
        <f t="shared" ca="1" si="27"/>
        <v>36.124314122358768</v>
      </c>
      <c r="BA33" s="861">
        <f t="shared" ca="1" si="27"/>
        <v>36.073244266732097</v>
      </c>
      <c r="BB33" s="861">
        <f t="shared" ca="1" si="27"/>
        <v>36.595955395801191</v>
      </c>
      <c r="BC33" s="861">
        <f t="shared" ca="1" si="27"/>
        <v>37.293258790155413</v>
      </c>
      <c r="BD33" s="861">
        <f t="shared" ca="1" si="27"/>
        <v>36.317437048829156</v>
      </c>
      <c r="BE33" s="861">
        <f t="shared" ca="1" si="27"/>
        <v>36.86783392722031</v>
      </c>
      <c r="BF33" s="861">
        <f t="shared" ca="1" si="27"/>
        <v>35.795774234407148</v>
      </c>
      <c r="BG33" s="861">
        <f t="shared" ca="1" si="27"/>
        <v>36.746847620135711</v>
      </c>
      <c r="BH33" s="861">
        <f t="shared" ca="1" si="28"/>
        <v>37.01965541920282</v>
      </c>
      <c r="BI33" s="861">
        <f t="shared" ca="1" si="28"/>
        <v>36.408272324257439</v>
      </c>
      <c r="BJ33" s="861">
        <f t="shared" ca="1" si="28"/>
        <v>36.586821658728184</v>
      </c>
      <c r="BK33" s="861">
        <f t="shared" ca="1" si="28"/>
        <v>36.366992678224186</v>
      </c>
      <c r="BL33" s="861">
        <f t="shared" ca="1" si="28"/>
        <v>36.364401759541352</v>
      </c>
      <c r="BM33" s="861">
        <f t="shared" ca="1" si="28"/>
        <v>35.933860486845475</v>
      </c>
      <c r="BN33" s="861">
        <f t="shared" ca="1" si="28"/>
        <v>36.923225137583856</v>
      </c>
      <c r="BO33" s="861">
        <f t="shared" ca="1" si="28"/>
        <v>36.367071515875288</v>
      </c>
      <c r="BP33" s="861">
        <f t="shared" ca="1" si="28"/>
        <v>36.04610334839348</v>
      </c>
      <c r="BQ33" s="861">
        <f t="shared" ca="1" si="28"/>
        <v>36.846888758910517</v>
      </c>
      <c r="BR33" s="861">
        <f t="shared" ca="1" si="29"/>
        <v>35.660501281038421</v>
      </c>
      <c r="BS33" s="861">
        <f t="shared" ca="1" si="29"/>
        <v>36.303874727721265</v>
      </c>
      <c r="BT33" s="861">
        <f t="shared" ca="1" si="29"/>
        <v>36.244974299858718</v>
      </c>
      <c r="BU33" s="861">
        <f t="shared" ca="1" si="29"/>
        <v>36.578236206501003</v>
      </c>
      <c r="BV33" s="861">
        <f t="shared" ca="1" si="29"/>
        <v>37.225102329669632</v>
      </c>
      <c r="BW33" s="861">
        <f t="shared" ca="1" si="29"/>
        <v>36.84781892354431</v>
      </c>
      <c r="BX33" s="861">
        <f t="shared" ca="1" si="29"/>
        <v>36.769203843372381</v>
      </c>
      <c r="BY33" s="861">
        <f t="shared" ca="1" si="29"/>
        <v>36.236327010814016</v>
      </c>
      <c r="BZ33" s="861">
        <f t="shared" ca="1" si="29"/>
        <v>37.006813471001983</v>
      </c>
      <c r="CA33" s="861">
        <f t="shared" ca="1" si="29"/>
        <v>36.244644608042115</v>
      </c>
      <c r="CS33" s="7"/>
      <c r="CT33" s="7"/>
      <c r="CU33" s="7"/>
      <c r="CV33" s="7"/>
      <c r="CW33" s="7"/>
      <c r="CX33" s="7"/>
      <c r="CY33" s="7"/>
      <c r="CZ33" s="101"/>
      <c r="DA33" s="7"/>
      <c r="DB33" s="63"/>
      <c r="DC33" s="67"/>
      <c r="DD33" s="67"/>
    </row>
    <row r="34" spans="1:108" s="35" customFormat="1">
      <c r="A34" s="246"/>
      <c r="B34" s="669"/>
      <c r="C34" s="669"/>
      <c r="D34" s="669"/>
      <c r="E34" s="645"/>
      <c r="F34" s="130"/>
      <c r="G34" s="556"/>
      <c r="H34" s="687"/>
      <c r="I34" s="374"/>
      <c r="L34" s="7"/>
      <c r="M34" s="351"/>
      <c r="N34" s="679"/>
      <c r="O34" s="680"/>
      <c r="P34" s="679"/>
      <c r="Q34" s="680"/>
      <c r="Z34" s="35">
        <f t="shared" si="10"/>
        <v>31</v>
      </c>
      <c r="AA34" s="672">
        <f t="shared" si="24"/>
        <v>4</v>
      </c>
      <c r="AB34" s="860">
        <f t="shared" si="18"/>
        <v>0.30000000000000004</v>
      </c>
      <c r="AC34" s="860">
        <f t="shared" si="4"/>
        <v>36.420800000000007</v>
      </c>
      <c r="AD34" s="861">
        <f t="shared" ref="AD34:AM43" ca="1" si="30">NORMINV(RAND(),$AC34,$H$18)</f>
        <v>36.519840481957857</v>
      </c>
      <c r="AE34" s="861">
        <f t="shared" ca="1" si="30"/>
        <v>36.251085269210627</v>
      </c>
      <c r="AF34" s="861">
        <f t="shared" ca="1" si="30"/>
        <v>36.583394165007228</v>
      </c>
      <c r="AG34" s="861">
        <f t="shared" ca="1" si="30"/>
        <v>37.094770794282319</v>
      </c>
      <c r="AH34" s="861">
        <f t="shared" ca="1" si="30"/>
        <v>36.437484352657847</v>
      </c>
      <c r="AI34" s="861">
        <f t="shared" ca="1" si="30"/>
        <v>36.688662641740549</v>
      </c>
      <c r="AJ34" s="861">
        <f t="shared" ca="1" si="30"/>
        <v>36.244256542047978</v>
      </c>
      <c r="AK34" s="861">
        <f t="shared" ca="1" si="30"/>
        <v>36.933962470183374</v>
      </c>
      <c r="AL34" s="861">
        <f t="shared" ca="1" si="30"/>
        <v>36.869842044910605</v>
      </c>
      <c r="AM34" s="861">
        <f t="shared" ca="1" si="30"/>
        <v>36.574259218664785</v>
      </c>
      <c r="AN34" s="861">
        <f t="shared" ref="AN34:AW43" ca="1" si="31">NORMINV(RAND(),$AC34,$H$18)</f>
        <v>36.308434781742086</v>
      </c>
      <c r="AO34" s="861">
        <f t="shared" ca="1" si="31"/>
        <v>37.069809057646346</v>
      </c>
      <c r="AP34" s="861">
        <f t="shared" ca="1" si="31"/>
        <v>36.169264082774689</v>
      </c>
      <c r="AQ34" s="861">
        <f t="shared" ca="1" si="31"/>
        <v>36.5711401629584</v>
      </c>
      <c r="AR34" s="861">
        <f t="shared" ca="1" si="31"/>
        <v>36.987996975527629</v>
      </c>
      <c r="AS34" s="861">
        <f t="shared" ca="1" si="31"/>
        <v>36.39807303433178</v>
      </c>
      <c r="AT34" s="861">
        <f t="shared" ca="1" si="31"/>
        <v>36.468870499025684</v>
      </c>
      <c r="AU34" s="861">
        <f t="shared" ca="1" si="31"/>
        <v>36.413746496524851</v>
      </c>
      <c r="AV34" s="861">
        <f t="shared" ca="1" si="31"/>
        <v>36.617612853398548</v>
      </c>
      <c r="AW34" s="861">
        <f t="shared" ca="1" si="31"/>
        <v>36.295842433460081</v>
      </c>
      <c r="AX34" s="861">
        <f t="shared" ref="AX34:BG43" ca="1" si="32">NORMINV(RAND(),$AC34,$H$18)</f>
        <v>36.469211201274376</v>
      </c>
      <c r="AY34" s="861">
        <f t="shared" ca="1" si="32"/>
        <v>36.675208239201524</v>
      </c>
      <c r="AZ34" s="861">
        <f t="shared" ca="1" si="32"/>
        <v>36.170557802262678</v>
      </c>
      <c r="BA34" s="861">
        <f t="shared" ca="1" si="32"/>
        <v>36.924844933208732</v>
      </c>
      <c r="BB34" s="861">
        <f t="shared" ca="1" si="32"/>
        <v>37.340744090847018</v>
      </c>
      <c r="BC34" s="861">
        <f t="shared" ca="1" si="32"/>
        <v>35.876016504551814</v>
      </c>
      <c r="BD34" s="861">
        <f t="shared" ca="1" si="32"/>
        <v>35.682786808861977</v>
      </c>
      <c r="BE34" s="861">
        <f t="shared" ca="1" si="32"/>
        <v>36.695809001754121</v>
      </c>
      <c r="BF34" s="861">
        <f t="shared" ca="1" si="32"/>
        <v>36.393028052876694</v>
      </c>
      <c r="BG34" s="861">
        <f t="shared" ca="1" si="32"/>
        <v>36.174513236413482</v>
      </c>
      <c r="BH34" s="861">
        <f t="shared" ref="BH34:BQ43" ca="1" si="33">NORMINV(RAND(),$AC34,$H$18)</f>
        <v>37.075477450855459</v>
      </c>
      <c r="BI34" s="861">
        <f t="shared" ca="1" si="33"/>
        <v>37.057648164510475</v>
      </c>
      <c r="BJ34" s="861">
        <f t="shared" ca="1" si="33"/>
        <v>36.354710738820991</v>
      </c>
      <c r="BK34" s="861">
        <f t="shared" ca="1" si="33"/>
        <v>36.083633430528153</v>
      </c>
      <c r="BL34" s="861">
        <f t="shared" ca="1" si="33"/>
        <v>36.31398513783423</v>
      </c>
      <c r="BM34" s="861">
        <f t="shared" ca="1" si="33"/>
        <v>36.463001588999795</v>
      </c>
      <c r="BN34" s="861">
        <f t="shared" ca="1" si="33"/>
        <v>36.474039458258417</v>
      </c>
      <c r="BO34" s="861">
        <f t="shared" ca="1" si="33"/>
        <v>36.404860492037798</v>
      </c>
      <c r="BP34" s="861">
        <f t="shared" ca="1" si="33"/>
        <v>36.60379933068225</v>
      </c>
      <c r="BQ34" s="861">
        <f t="shared" ca="1" si="33"/>
        <v>36.848865940398959</v>
      </c>
      <c r="BR34" s="861">
        <f t="shared" ref="BR34:CA43" ca="1" si="34">NORMINV(RAND(),$AC34,$H$18)</f>
        <v>37.573593089416178</v>
      </c>
      <c r="BS34" s="861">
        <f t="shared" ca="1" si="34"/>
        <v>36.322498904267739</v>
      </c>
      <c r="BT34" s="861">
        <f t="shared" ca="1" si="34"/>
        <v>36.002428888719471</v>
      </c>
      <c r="BU34" s="861">
        <f t="shared" ca="1" si="34"/>
        <v>36.162429305063604</v>
      </c>
      <c r="BV34" s="861">
        <f t="shared" ca="1" si="34"/>
        <v>36.817198815802044</v>
      </c>
      <c r="BW34" s="861">
        <f t="shared" ca="1" si="34"/>
        <v>36.652784581878279</v>
      </c>
      <c r="BX34" s="861">
        <f t="shared" ca="1" si="34"/>
        <v>36.216348223099374</v>
      </c>
      <c r="BY34" s="861">
        <f t="shared" ca="1" si="34"/>
        <v>36.681201613279654</v>
      </c>
      <c r="BZ34" s="861">
        <f t="shared" ca="1" si="34"/>
        <v>36.778791585958139</v>
      </c>
      <c r="CA34" s="861">
        <f t="shared" ca="1" si="34"/>
        <v>36.665770310442859</v>
      </c>
      <c r="CS34" s="7"/>
      <c r="CT34" s="7"/>
      <c r="CU34" s="7"/>
      <c r="CV34" s="7"/>
      <c r="CW34" s="7"/>
      <c r="CX34" s="7"/>
      <c r="CY34" s="7"/>
      <c r="CZ34" s="101"/>
      <c r="DA34" s="7"/>
      <c r="DB34" s="63"/>
      <c r="DC34" s="67"/>
      <c r="DD34" s="67"/>
    </row>
    <row r="35" spans="1:108" s="35" customFormat="1">
      <c r="A35" s="246"/>
      <c r="B35" s="669"/>
      <c r="C35" s="669"/>
      <c r="D35" s="669"/>
      <c r="E35" s="645"/>
      <c r="F35" s="130"/>
      <c r="G35" s="556"/>
      <c r="H35" s="687"/>
      <c r="I35" s="374"/>
      <c r="L35" s="7"/>
      <c r="M35" s="351"/>
      <c r="N35" s="679"/>
      <c r="O35" s="680"/>
      <c r="P35" s="679"/>
      <c r="Q35" s="680"/>
      <c r="Z35" s="35">
        <f t="shared" si="10"/>
        <v>32</v>
      </c>
      <c r="AA35" s="672">
        <f t="shared" si="24"/>
        <v>4</v>
      </c>
      <c r="AB35" s="860">
        <f t="shared" si="18"/>
        <v>0.30000000000000004</v>
      </c>
      <c r="AC35" s="860">
        <f t="shared" si="4"/>
        <v>36.420800000000007</v>
      </c>
      <c r="AD35" s="861">
        <f t="shared" ca="1" si="30"/>
        <v>36.567906667700981</v>
      </c>
      <c r="AE35" s="861">
        <f t="shared" ca="1" si="30"/>
        <v>36.075564101828611</v>
      </c>
      <c r="AF35" s="861">
        <f t="shared" ca="1" si="30"/>
        <v>36.248989614189419</v>
      </c>
      <c r="AG35" s="861">
        <f t="shared" ca="1" si="30"/>
        <v>36.714458366605456</v>
      </c>
      <c r="AH35" s="861">
        <f t="shared" ca="1" si="30"/>
        <v>36.643293182086872</v>
      </c>
      <c r="AI35" s="861">
        <f t="shared" ca="1" si="30"/>
        <v>35.95937236898407</v>
      </c>
      <c r="AJ35" s="861">
        <f t="shared" ca="1" si="30"/>
        <v>36.496369074621384</v>
      </c>
      <c r="AK35" s="861">
        <f t="shared" ca="1" si="30"/>
        <v>36.566199499696644</v>
      </c>
      <c r="AL35" s="861">
        <f t="shared" ca="1" si="30"/>
        <v>35.97073637019988</v>
      </c>
      <c r="AM35" s="861">
        <f t="shared" ca="1" si="30"/>
        <v>35.885659357260458</v>
      </c>
      <c r="AN35" s="861">
        <f t="shared" ca="1" si="31"/>
        <v>36.890272867400213</v>
      </c>
      <c r="AO35" s="861">
        <f t="shared" ca="1" si="31"/>
        <v>36.569448590401066</v>
      </c>
      <c r="AP35" s="861">
        <f t="shared" ca="1" si="31"/>
        <v>37.250151344643122</v>
      </c>
      <c r="AQ35" s="861">
        <f t="shared" ca="1" si="31"/>
        <v>36.602696980272484</v>
      </c>
      <c r="AR35" s="861">
        <f t="shared" ca="1" si="31"/>
        <v>36.488644426500969</v>
      </c>
      <c r="AS35" s="861">
        <f t="shared" ca="1" si="31"/>
        <v>36.684047767622708</v>
      </c>
      <c r="AT35" s="861">
        <f t="shared" ca="1" si="31"/>
        <v>36.861847786717291</v>
      </c>
      <c r="AU35" s="861">
        <f t="shared" ca="1" si="31"/>
        <v>36.147726722551774</v>
      </c>
      <c r="AV35" s="861">
        <f t="shared" ca="1" si="31"/>
        <v>36.076816646400097</v>
      </c>
      <c r="AW35" s="861">
        <f t="shared" ca="1" si="31"/>
        <v>36.028512109991397</v>
      </c>
      <c r="AX35" s="861">
        <f t="shared" ca="1" si="32"/>
        <v>36.18768044002767</v>
      </c>
      <c r="AY35" s="861">
        <f t="shared" ca="1" si="32"/>
        <v>36.993476393681746</v>
      </c>
      <c r="AZ35" s="861">
        <f t="shared" ca="1" si="32"/>
        <v>36.57717783413981</v>
      </c>
      <c r="BA35" s="861">
        <f t="shared" ca="1" si="32"/>
        <v>36.875583230566875</v>
      </c>
      <c r="BB35" s="861">
        <f t="shared" ca="1" si="32"/>
        <v>36.692900420705946</v>
      </c>
      <c r="BC35" s="861">
        <f t="shared" ca="1" si="32"/>
        <v>36.04524672914517</v>
      </c>
      <c r="BD35" s="861">
        <f t="shared" ca="1" si="32"/>
        <v>36.120484468891483</v>
      </c>
      <c r="BE35" s="861">
        <f t="shared" ca="1" si="32"/>
        <v>35.989761914666396</v>
      </c>
      <c r="BF35" s="861">
        <f t="shared" ca="1" si="32"/>
        <v>35.664857080487351</v>
      </c>
      <c r="BG35" s="861">
        <f t="shared" ca="1" si="32"/>
        <v>36.162593395769512</v>
      </c>
      <c r="BH35" s="861">
        <f t="shared" ca="1" si="33"/>
        <v>36.099034882354957</v>
      </c>
      <c r="BI35" s="861">
        <f t="shared" ca="1" si="33"/>
        <v>35.908597512361666</v>
      </c>
      <c r="BJ35" s="861">
        <f t="shared" ca="1" si="33"/>
        <v>35.853487598705641</v>
      </c>
      <c r="BK35" s="861">
        <f t="shared" ca="1" si="33"/>
        <v>35.991219193047023</v>
      </c>
      <c r="BL35" s="861">
        <f t="shared" ca="1" si="33"/>
        <v>36.050747498797108</v>
      </c>
      <c r="BM35" s="861">
        <f t="shared" ca="1" si="33"/>
        <v>36.270245150748877</v>
      </c>
      <c r="BN35" s="861">
        <f t="shared" ca="1" si="33"/>
        <v>36.409282961117789</v>
      </c>
      <c r="BO35" s="861">
        <f t="shared" ca="1" si="33"/>
        <v>35.932714705865465</v>
      </c>
      <c r="BP35" s="861">
        <f t="shared" ca="1" si="33"/>
        <v>36.315072461192706</v>
      </c>
      <c r="BQ35" s="861">
        <f t="shared" ca="1" si="33"/>
        <v>36.808093024337332</v>
      </c>
      <c r="BR35" s="861">
        <f t="shared" ca="1" si="34"/>
        <v>36.611455206981596</v>
      </c>
      <c r="BS35" s="861">
        <f t="shared" ca="1" si="34"/>
        <v>36.1715092418425</v>
      </c>
      <c r="BT35" s="861">
        <f t="shared" ca="1" si="34"/>
        <v>36.503551398677871</v>
      </c>
      <c r="BU35" s="861">
        <f t="shared" ca="1" si="34"/>
        <v>36.658741554748666</v>
      </c>
      <c r="BV35" s="861">
        <f t="shared" ca="1" si="34"/>
        <v>36.276335133103053</v>
      </c>
      <c r="BW35" s="861">
        <f t="shared" ca="1" si="34"/>
        <v>36.39788892836966</v>
      </c>
      <c r="BX35" s="861">
        <f t="shared" ca="1" si="34"/>
        <v>36.149960999843287</v>
      </c>
      <c r="BY35" s="861">
        <f t="shared" ca="1" si="34"/>
        <v>36.969394837311015</v>
      </c>
      <c r="BZ35" s="861">
        <f t="shared" ca="1" si="34"/>
        <v>36.071491555684084</v>
      </c>
      <c r="CA35" s="861">
        <f t="shared" ca="1" si="34"/>
        <v>36.230351092746133</v>
      </c>
      <c r="CS35" s="7"/>
      <c r="CT35" s="7"/>
      <c r="CU35" s="7"/>
      <c r="CV35" s="7"/>
      <c r="CW35" s="7"/>
      <c r="CX35" s="7"/>
      <c r="CY35" s="7"/>
      <c r="CZ35" s="101"/>
      <c r="DA35" s="7"/>
      <c r="DB35" s="63"/>
      <c r="DC35" s="67"/>
      <c r="DD35" s="67"/>
    </row>
    <row r="36" spans="1:108" s="35" customFormat="1">
      <c r="A36" s="246"/>
      <c r="B36" s="669"/>
      <c r="C36" s="669"/>
      <c r="D36" s="669"/>
      <c r="E36" s="645"/>
      <c r="F36" s="130"/>
      <c r="G36" s="556"/>
      <c r="H36" s="687"/>
      <c r="I36" s="374"/>
      <c r="L36" s="7"/>
      <c r="M36" s="351"/>
      <c r="N36" s="679"/>
      <c r="O36" s="680"/>
      <c r="P36" s="679"/>
      <c r="Q36" s="680"/>
      <c r="Z36" s="35">
        <f t="shared" si="10"/>
        <v>33</v>
      </c>
      <c r="AA36" s="672">
        <f t="shared" si="24"/>
        <v>5</v>
      </c>
      <c r="AB36" s="860">
        <f t="shared" si="18"/>
        <v>0.4</v>
      </c>
      <c r="AC36" s="860">
        <f t="shared" si="4"/>
        <v>48.491400000000006</v>
      </c>
      <c r="AD36" s="861">
        <f t="shared" ca="1" si="30"/>
        <v>48.284395006106074</v>
      </c>
      <c r="AE36" s="861">
        <f t="shared" ca="1" si="30"/>
        <v>48.069233884288401</v>
      </c>
      <c r="AF36" s="861">
        <f t="shared" ca="1" si="30"/>
        <v>48.327476096947741</v>
      </c>
      <c r="AG36" s="861">
        <f t="shared" ca="1" si="30"/>
        <v>49.041230531825207</v>
      </c>
      <c r="AH36" s="861">
        <f t="shared" ca="1" si="30"/>
        <v>48.072517664414235</v>
      </c>
      <c r="AI36" s="861">
        <f t="shared" ca="1" si="30"/>
        <v>49.6576397818367</v>
      </c>
      <c r="AJ36" s="861">
        <f t="shared" ca="1" si="30"/>
        <v>48.147790250377298</v>
      </c>
      <c r="AK36" s="861">
        <f t="shared" ca="1" si="30"/>
        <v>48.691258268082912</v>
      </c>
      <c r="AL36" s="861">
        <f t="shared" ca="1" si="30"/>
        <v>48.2798879726245</v>
      </c>
      <c r="AM36" s="861">
        <f t="shared" ca="1" si="30"/>
        <v>48.195078103656613</v>
      </c>
      <c r="AN36" s="861">
        <f t="shared" ca="1" si="31"/>
        <v>48.61143280437652</v>
      </c>
      <c r="AO36" s="861">
        <f t="shared" ca="1" si="31"/>
        <v>48.465091958787625</v>
      </c>
      <c r="AP36" s="861">
        <f t="shared" ca="1" si="31"/>
        <v>49.1558923446905</v>
      </c>
      <c r="AQ36" s="861">
        <f t="shared" ca="1" si="31"/>
        <v>48.347949065549969</v>
      </c>
      <c r="AR36" s="861">
        <f t="shared" ca="1" si="31"/>
        <v>47.556719107405755</v>
      </c>
      <c r="AS36" s="861">
        <f t="shared" ca="1" si="31"/>
        <v>49.037533571224067</v>
      </c>
      <c r="AT36" s="861">
        <f t="shared" ca="1" si="31"/>
        <v>48.306519151407898</v>
      </c>
      <c r="AU36" s="861">
        <f t="shared" ca="1" si="31"/>
        <v>48.521882828612959</v>
      </c>
      <c r="AV36" s="861">
        <f t="shared" ca="1" si="31"/>
        <v>47.832336756969617</v>
      </c>
      <c r="AW36" s="861">
        <f t="shared" ca="1" si="31"/>
        <v>48.354434349413751</v>
      </c>
      <c r="AX36" s="861">
        <f t="shared" ca="1" si="32"/>
        <v>47.476467731993694</v>
      </c>
      <c r="AY36" s="861">
        <f t="shared" ca="1" si="32"/>
        <v>48.509766603605947</v>
      </c>
      <c r="AZ36" s="861">
        <f t="shared" ca="1" si="32"/>
        <v>48.134039744633554</v>
      </c>
      <c r="BA36" s="861">
        <f t="shared" ca="1" si="32"/>
        <v>48.808658708487805</v>
      </c>
      <c r="BB36" s="861">
        <f t="shared" ca="1" si="32"/>
        <v>47.582052650472349</v>
      </c>
      <c r="BC36" s="861">
        <f t="shared" ca="1" si="32"/>
        <v>48.251154833613967</v>
      </c>
      <c r="BD36" s="861">
        <f t="shared" ca="1" si="32"/>
        <v>48.906916072753361</v>
      </c>
      <c r="BE36" s="861">
        <f t="shared" ca="1" si="32"/>
        <v>48.503541186779799</v>
      </c>
      <c r="BF36" s="861">
        <f t="shared" ca="1" si="32"/>
        <v>48.653315942006408</v>
      </c>
      <c r="BG36" s="861">
        <f t="shared" ca="1" si="32"/>
        <v>49.083217195202998</v>
      </c>
      <c r="BH36" s="861">
        <f t="shared" ca="1" si="33"/>
        <v>48.518308064976971</v>
      </c>
      <c r="BI36" s="861">
        <f t="shared" ca="1" si="33"/>
        <v>48.624870425304294</v>
      </c>
      <c r="BJ36" s="861">
        <f t="shared" ca="1" si="33"/>
        <v>48.316891638032267</v>
      </c>
      <c r="BK36" s="861">
        <f t="shared" ca="1" si="33"/>
        <v>48.4349372924652</v>
      </c>
      <c r="BL36" s="861">
        <f t="shared" ca="1" si="33"/>
        <v>47.370246784957224</v>
      </c>
      <c r="BM36" s="861">
        <f t="shared" ca="1" si="33"/>
        <v>48.082591174490652</v>
      </c>
      <c r="BN36" s="861">
        <f t="shared" ca="1" si="33"/>
        <v>48.969045848510966</v>
      </c>
      <c r="BO36" s="861">
        <f t="shared" ca="1" si="33"/>
        <v>48.061420368084647</v>
      </c>
      <c r="BP36" s="861">
        <f t="shared" ca="1" si="33"/>
        <v>48.508001868539395</v>
      </c>
      <c r="BQ36" s="861">
        <f t="shared" ca="1" si="33"/>
        <v>48.19314142410272</v>
      </c>
      <c r="BR36" s="861">
        <f t="shared" ca="1" si="34"/>
        <v>49.297761688123089</v>
      </c>
      <c r="BS36" s="861">
        <f t="shared" ca="1" si="34"/>
        <v>48.356356202767941</v>
      </c>
      <c r="BT36" s="861">
        <f t="shared" ca="1" si="34"/>
        <v>49.240457256957029</v>
      </c>
      <c r="BU36" s="861">
        <f t="shared" ca="1" si="34"/>
        <v>48.097764039085519</v>
      </c>
      <c r="BV36" s="861">
        <f t="shared" ca="1" si="34"/>
        <v>48.889009552185826</v>
      </c>
      <c r="BW36" s="861">
        <f t="shared" ca="1" si="34"/>
        <v>48.421042098574858</v>
      </c>
      <c r="BX36" s="861">
        <f t="shared" ca="1" si="34"/>
        <v>48.530377734176014</v>
      </c>
      <c r="BY36" s="861">
        <f t="shared" ca="1" si="34"/>
        <v>48.195118052373971</v>
      </c>
      <c r="BZ36" s="861">
        <f t="shared" ca="1" si="34"/>
        <v>49.131393056692644</v>
      </c>
      <c r="CA36" s="861">
        <f t="shared" ca="1" si="34"/>
        <v>48.441637118647883</v>
      </c>
      <c r="CS36" s="7"/>
      <c r="CT36" s="7"/>
      <c r="CU36" s="7"/>
      <c r="CV36" s="7"/>
      <c r="CW36" s="7"/>
      <c r="CX36" s="7"/>
      <c r="CY36" s="7"/>
      <c r="CZ36" s="101"/>
      <c r="DA36" s="7"/>
      <c r="DB36" s="63"/>
      <c r="DC36" s="67"/>
      <c r="DD36" s="67"/>
    </row>
    <row r="37" spans="1:108" s="35" customFormat="1">
      <c r="A37" s="246"/>
      <c r="B37" s="669"/>
      <c r="C37" s="669"/>
      <c r="D37" s="669"/>
      <c r="E37" s="645"/>
      <c r="F37" s="130"/>
      <c r="G37" s="556"/>
      <c r="H37" s="687"/>
      <c r="I37" s="374"/>
      <c r="L37" s="7"/>
      <c r="M37" s="351"/>
      <c r="N37" s="679"/>
      <c r="O37" s="680"/>
      <c r="P37" s="679"/>
      <c r="Q37" s="680"/>
      <c r="Z37" s="35">
        <f t="shared" si="10"/>
        <v>34</v>
      </c>
      <c r="AA37" s="672">
        <f t="shared" si="24"/>
        <v>5</v>
      </c>
      <c r="AB37" s="860">
        <f t="shared" si="18"/>
        <v>0.4</v>
      </c>
      <c r="AC37" s="860">
        <f t="shared" si="4"/>
        <v>48.491400000000006</v>
      </c>
      <c r="AD37" s="861">
        <f t="shared" ca="1" si="30"/>
        <v>48.068454770868129</v>
      </c>
      <c r="AE37" s="861">
        <f t="shared" ca="1" si="30"/>
        <v>48.532758761446644</v>
      </c>
      <c r="AF37" s="861">
        <f t="shared" ca="1" si="30"/>
        <v>48.154303958196088</v>
      </c>
      <c r="AG37" s="861">
        <f t="shared" ca="1" si="30"/>
        <v>48.800454510844538</v>
      </c>
      <c r="AH37" s="861">
        <f t="shared" ca="1" si="30"/>
        <v>48.33532421416497</v>
      </c>
      <c r="AI37" s="861">
        <f t="shared" ca="1" si="30"/>
        <v>48.771677832396534</v>
      </c>
      <c r="AJ37" s="861">
        <f t="shared" ca="1" si="30"/>
        <v>48.535721164455353</v>
      </c>
      <c r="AK37" s="861">
        <f t="shared" ca="1" si="30"/>
        <v>48.756066273115884</v>
      </c>
      <c r="AL37" s="861">
        <f t="shared" ca="1" si="30"/>
        <v>48.021736582564358</v>
      </c>
      <c r="AM37" s="861">
        <f t="shared" ca="1" si="30"/>
        <v>49.428026977020252</v>
      </c>
      <c r="AN37" s="861">
        <f t="shared" ca="1" si="31"/>
        <v>48.761189746816186</v>
      </c>
      <c r="AO37" s="861">
        <f t="shared" ca="1" si="31"/>
        <v>48.235154179758879</v>
      </c>
      <c r="AP37" s="861">
        <f t="shared" ca="1" si="31"/>
        <v>48.130146139592966</v>
      </c>
      <c r="AQ37" s="861">
        <f t="shared" ca="1" si="31"/>
        <v>48.247804894505606</v>
      </c>
      <c r="AR37" s="861">
        <f t="shared" ca="1" si="31"/>
        <v>48.17277495977784</v>
      </c>
      <c r="AS37" s="861">
        <f t="shared" ca="1" si="31"/>
        <v>48.381452219652637</v>
      </c>
      <c r="AT37" s="861">
        <f t="shared" ca="1" si="31"/>
        <v>48.684578385773065</v>
      </c>
      <c r="AU37" s="861">
        <f t="shared" ca="1" si="31"/>
        <v>48.920897303940599</v>
      </c>
      <c r="AV37" s="861">
        <f t="shared" ca="1" si="31"/>
        <v>48.533599867045815</v>
      </c>
      <c r="AW37" s="861">
        <f t="shared" ca="1" si="31"/>
        <v>48.416793335554068</v>
      </c>
      <c r="AX37" s="861">
        <f t="shared" ca="1" si="32"/>
        <v>48.282686464902767</v>
      </c>
      <c r="AY37" s="861">
        <f t="shared" ca="1" si="32"/>
        <v>48.601770589161298</v>
      </c>
      <c r="AZ37" s="861">
        <f t="shared" ca="1" si="32"/>
        <v>48.359353179180658</v>
      </c>
      <c r="BA37" s="861">
        <f t="shared" ca="1" si="32"/>
        <v>47.579059970689528</v>
      </c>
      <c r="BB37" s="861">
        <f t="shared" ca="1" si="32"/>
        <v>48.416482324016684</v>
      </c>
      <c r="BC37" s="861">
        <f t="shared" ca="1" si="32"/>
        <v>47.937499315569028</v>
      </c>
      <c r="BD37" s="861">
        <f t="shared" ca="1" si="32"/>
        <v>48.437651463899115</v>
      </c>
      <c r="BE37" s="861">
        <f t="shared" ca="1" si="32"/>
        <v>48.902260052596603</v>
      </c>
      <c r="BF37" s="861">
        <f t="shared" ca="1" si="32"/>
        <v>48.62567897799012</v>
      </c>
      <c r="BG37" s="861">
        <f t="shared" ca="1" si="32"/>
        <v>47.889026487380804</v>
      </c>
      <c r="BH37" s="861">
        <f t="shared" ca="1" si="33"/>
        <v>49.356682616385548</v>
      </c>
      <c r="BI37" s="861">
        <f t="shared" ca="1" si="33"/>
        <v>48.746313114709977</v>
      </c>
      <c r="BJ37" s="861">
        <f t="shared" ca="1" si="33"/>
        <v>49.025288370052287</v>
      </c>
      <c r="BK37" s="861">
        <f t="shared" ca="1" si="33"/>
        <v>48.969774074407887</v>
      </c>
      <c r="BL37" s="861">
        <f t="shared" ca="1" si="33"/>
        <v>48.766890698694233</v>
      </c>
      <c r="BM37" s="861">
        <f t="shared" ca="1" si="33"/>
        <v>48.802703178948519</v>
      </c>
      <c r="BN37" s="861">
        <f t="shared" ca="1" si="33"/>
        <v>48.557105384652687</v>
      </c>
      <c r="BO37" s="861">
        <f t="shared" ca="1" si="33"/>
        <v>48.166479748823313</v>
      </c>
      <c r="BP37" s="861">
        <f t="shared" ca="1" si="33"/>
        <v>48.760274694870198</v>
      </c>
      <c r="BQ37" s="861">
        <f t="shared" ca="1" si="33"/>
        <v>48.398171678573462</v>
      </c>
      <c r="BR37" s="861">
        <f t="shared" ca="1" si="34"/>
        <v>48.30028981094943</v>
      </c>
      <c r="BS37" s="861">
        <f t="shared" ca="1" si="34"/>
        <v>48.062515096194325</v>
      </c>
      <c r="BT37" s="861">
        <f t="shared" ca="1" si="34"/>
        <v>48.602304827485142</v>
      </c>
      <c r="BU37" s="861">
        <f t="shared" ca="1" si="34"/>
        <v>48.373491139181574</v>
      </c>
      <c r="BV37" s="861">
        <f t="shared" ca="1" si="34"/>
        <v>49.024457806424792</v>
      </c>
      <c r="BW37" s="861">
        <f t="shared" ca="1" si="34"/>
        <v>48.472888282896591</v>
      </c>
      <c r="BX37" s="861">
        <f t="shared" ca="1" si="34"/>
        <v>48.48599755262525</v>
      </c>
      <c r="BY37" s="861">
        <f t="shared" ca="1" si="34"/>
        <v>49.35563146534664</v>
      </c>
      <c r="BZ37" s="861">
        <f t="shared" ca="1" si="34"/>
        <v>48.864574761163979</v>
      </c>
      <c r="CA37" s="861">
        <f t="shared" ca="1" si="34"/>
        <v>48.61545355091301</v>
      </c>
      <c r="CS37" s="7"/>
      <c r="CT37" s="7"/>
      <c r="CU37" s="7"/>
      <c r="CV37" s="7"/>
      <c r="CW37" s="7"/>
      <c r="CX37" s="7"/>
      <c r="CY37" s="7"/>
      <c r="CZ37" s="101"/>
      <c r="DA37" s="7"/>
      <c r="DB37" s="63"/>
      <c r="DC37" s="67"/>
      <c r="DD37" s="67"/>
    </row>
    <row r="38" spans="1:108" s="35" customFormat="1">
      <c r="A38" s="246"/>
      <c r="B38" s="1076" t="s">
        <v>300</v>
      </c>
      <c r="C38" s="1076"/>
      <c r="D38" s="1076"/>
      <c r="E38" s="1076"/>
      <c r="F38" s="130"/>
      <c r="G38" s="556"/>
      <c r="H38" s="687"/>
      <c r="I38" s="374"/>
      <c r="L38" s="7"/>
      <c r="M38" s="351"/>
      <c r="N38" s="679"/>
      <c r="O38" s="680"/>
      <c r="P38" s="679"/>
      <c r="Q38" s="680"/>
      <c r="Z38" s="35">
        <f t="shared" si="10"/>
        <v>35</v>
      </c>
      <c r="AA38" s="672">
        <f t="shared" si="24"/>
        <v>5</v>
      </c>
      <c r="AB38" s="860">
        <f t="shared" si="18"/>
        <v>0.4</v>
      </c>
      <c r="AC38" s="860">
        <f t="shared" si="4"/>
        <v>48.491400000000006</v>
      </c>
      <c r="AD38" s="861">
        <f t="shared" ca="1" si="30"/>
        <v>48.272469855131362</v>
      </c>
      <c r="AE38" s="861">
        <f t="shared" ca="1" si="30"/>
        <v>48.419652858988549</v>
      </c>
      <c r="AF38" s="861">
        <f t="shared" ca="1" si="30"/>
        <v>48.548331204833396</v>
      </c>
      <c r="AG38" s="861">
        <f t="shared" ca="1" si="30"/>
        <v>48.465497904127787</v>
      </c>
      <c r="AH38" s="861">
        <f t="shared" ca="1" si="30"/>
        <v>48.424037219354709</v>
      </c>
      <c r="AI38" s="861">
        <f t="shared" ca="1" si="30"/>
        <v>48.052090449012979</v>
      </c>
      <c r="AJ38" s="861">
        <f t="shared" ca="1" si="30"/>
        <v>48.26012694219321</v>
      </c>
      <c r="AK38" s="861">
        <f t="shared" ca="1" si="30"/>
        <v>48.102713477850457</v>
      </c>
      <c r="AL38" s="861">
        <f t="shared" ca="1" si="30"/>
        <v>47.89141349747797</v>
      </c>
      <c r="AM38" s="861">
        <f t="shared" ca="1" si="30"/>
        <v>47.920197623735085</v>
      </c>
      <c r="AN38" s="861">
        <f t="shared" ca="1" si="31"/>
        <v>48.687307312917014</v>
      </c>
      <c r="AO38" s="861">
        <f t="shared" ca="1" si="31"/>
        <v>48.957032589802274</v>
      </c>
      <c r="AP38" s="861">
        <f t="shared" ca="1" si="31"/>
        <v>48.075367613806243</v>
      </c>
      <c r="AQ38" s="861">
        <f t="shared" ca="1" si="31"/>
        <v>49.000035670064186</v>
      </c>
      <c r="AR38" s="861">
        <f t="shared" ca="1" si="31"/>
        <v>48.250840442410841</v>
      </c>
      <c r="AS38" s="861">
        <f t="shared" ca="1" si="31"/>
        <v>47.596396425479334</v>
      </c>
      <c r="AT38" s="861">
        <f t="shared" ca="1" si="31"/>
        <v>48.38214062432511</v>
      </c>
      <c r="AU38" s="861">
        <f t="shared" ca="1" si="31"/>
        <v>48.688739843576009</v>
      </c>
      <c r="AV38" s="861">
        <f t="shared" ca="1" si="31"/>
        <v>48.163436559100553</v>
      </c>
      <c r="AW38" s="861">
        <f t="shared" ca="1" si="31"/>
        <v>49.033354357892811</v>
      </c>
      <c r="AX38" s="861">
        <f t="shared" ca="1" si="32"/>
        <v>48.53515769453017</v>
      </c>
      <c r="AY38" s="861">
        <f t="shared" ca="1" si="32"/>
        <v>48.443185195003643</v>
      </c>
      <c r="AZ38" s="861">
        <f t="shared" ca="1" si="32"/>
        <v>47.961628652652095</v>
      </c>
      <c r="BA38" s="861">
        <f t="shared" ca="1" si="32"/>
        <v>48.557257258097145</v>
      </c>
      <c r="BB38" s="861">
        <f t="shared" ca="1" si="32"/>
        <v>48.479954831558125</v>
      </c>
      <c r="BC38" s="861">
        <f t="shared" ca="1" si="32"/>
        <v>48.868149553203061</v>
      </c>
      <c r="BD38" s="861">
        <f t="shared" ca="1" si="32"/>
        <v>48.344901404431589</v>
      </c>
      <c r="BE38" s="861">
        <f t="shared" ca="1" si="32"/>
        <v>47.838204740556463</v>
      </c>
      <c r="BF38" s="861">
        <f t="shared" ca="1" si="32"/>
        <v>48.617408434784394</v>
      </c>
      <c r="BG38" s="861">
        <f t="shared" ca="1" si="32"/>
        <v>47.843888981493201</v>
      </c>
      <c r="BH38" s="861">
        <f t="shared" ca="1" si="33"/>
        <v>48.545975061930051</v>
      </c>
      <c r="BI38" s="861">
        <f t="shared" ca="1" si="33"/>
        <v>48.81585452022123</v>
      </c>
      <c r="BJ38" s="861">
        <f t="shared" ca="1" si="33"/>
        <v>48.540928829628648</v>
      </c>
      <c r="BK38" s="861">
        <f t="shared" ca="1" si="33"/>
        <v>48.010570867466619</v>
      </c>
      <c r="BL38" s="861">
        <f t="shared" ca="1" si="33"/>
        <v>48.278213062634279</v>
      </c>
      <c r="BM38" s="861">
        <f t="shared" ca="1" si="33"/>
        <v>48.407911096799133</v>
      </c>
      <c r="BN38" s="861">
        <f t="shared" ca="1" si="33"/>
        <v>48.731114506110842</v>
      </c>
      <c r="BO38" s="861">
        <f t="shared" ca="1" si="33"/>
        <v>48.628019975800008</v>
      </c>
      <c r="BP38" s="861">
        <f t="shared" ca="1" si="33"/>
        <v>48.696704860365628</v>
      </c>
      <c r="BQ38" s="861">
        <f t="shared" ca="1" si="33"/>
        <v>48.485293471983077</v>
      </c>
      <c r="BR38" s="861">
        <f t="shared" ca="1" si="34"/>
        <v>48.21787399975797</v>
      </c>
      <c r="BS38" s="861">
        <f t="shared" ca="1" si="34"/>
        <v>48.667350543324822</v>
      </c>
      <c r="BT38" s="861">
        <f t="shared" ca="1" si="34"/>
        <v>48.446198735169915</v>
      </c>
      <c r="BU38" s="861">
        <f t="shared" ca="1" si="34"/>
        <v>48.819063541079331</v>
      </c>
      <c r="BV38" s="861">
        <f t="shared" ca="1" si="34"/>
        <v>48.417100640252642</v>
      </c>
      <c r="BW38" s="861">
        <f t="shared" ca="1" si="34"/>
        <v>49.240596003170936</v>
      </c>
      <c r="BX38" s="861">
        <f t="shared" ca="1" si="34"/>
        <v>48.565072171042281</v>
      </c>
      <c r="BY38" s="861">
        <f t="shared" ca="1" si="34"/>
        <v>48.894239248556666</v>
      </c>
      <c r="BZ38" s="861">
        <f t="shared" ca="1" si="34"/>
        <v>47.949336636375286</v>
      </c>
      <c r="CA38" s="861">
        <f t="shared" ca="1" si="34"/>
        <v>47.76444460132798</v>
      </c>
      <c r="CS38" s="7"/>
      <c r="CT38" s="7"/>
      <c r="CU38" s="7"/>
      <c r="CV38" s="7"/>
      <c r="CW38" s="7"/>
      <c r="CX38" s="7"/>
      <c r="CY38" s="7"/>
      <c r="CZ38" s="101"/>
      <c r="DA38" s="7"/>
      <c r="DB38" s="63"/>
      <c r="DC38" s="67"/>
      <c r="DD38" s="67"/>
    </row>
    <row r="39" spans="1:108" s="35" customFormat="1">
      <c r="A39" s="246"/>
      <c r="B39" s="669"/>
      <c r="C39" s="669"/>
      <c r="D39" s="669"/>
      <c r="E39" s="645"/>
      <c r="F39" s="130"/>
      <c r="G39" s="556"/>
      <c r="H39" s="687"/>
      <c r="I39" s="374"/>
      <c r="L39" s="7"/>
      <c r="M39" s="351"/>
      <c r="N39" s="679"/>
      <c r="O39" s="680"/>
      <c r="P39" s="679"/>
      <c r="Q39" s="680"/>
      <c r="Z39" s="35">
        <f t="shared" si="10"/>
        <v>36</v>
      </c>
      <c r="AA39" s="672">
        <f t="shared" si="24"/>
        <v>5</v>
      </c>
      <c r="AB39" s="860">
        <f t="shared" si="18"/>
        <v>0.4</v>
      </c>
      <c r="AC39" s="860">
        <f t="shared" si="4"/>
        <v>48.491400000000006</v>
      </c>
      <c r="AD39" s="861">
        <f t="shared" ca="1" si="30"/>
        <v>48.043388538699126</v>
      </c>
      <c r="AE39" s="861">
        <f t="shared" ca="1" si="30"/>
        <v>48.40944445798516</v>
      </c>
      <c r="AF39" s="861">
        <f t="shared" ca="1" si="30"/>
        <v>48.589131157928733</v>
      </c>
      <c r="AG39" s="861">
        <f t="shared" ca="1" si="30"/>
        <v>49.056515801828297</v>
      </c>
      <c r="AH39" s="861">
        <f t="shared" ca="1" si="30"/>
        <v>48.760769725725119</v>
      </c>
      <c r="AI39" s="861">
        <f t="shared" ca="1" si="30"/>
        <v>48.23844924612731</v>
      </c>
      <c r="AJ39" s="861">
        <f t="shared" ca="1" si="30"/>
        <v>48.815183569254074</v>
      </c>
      <c r="AK39" s="861">
        <f t="shared" ca="1" si="30"/>
        <v>48.574653415053135</v>
      </c>
      <c r="AL39" s="861">
        <f t="shared" ca="1" si="30"/>
        <v>48.470494271021437</v>
      </c>
      <c r="AM39" s="861">
        <f t="shared" ca="1" si="30"/>
        <v>48.736671680806829</v>
      </c>
      <c r="AN39" s="861">
        <f t="shared" ca="1" si="31"/>
        <v>49.156994056910314</v>
      </c>
      <c r="AO39" s="861">
        <f t="shared" ca="1" si="31"/>
        <v>47.578496035520466</v>
      </c>
      <c r="AP39" s="861">
        <f t="shared" ca="1" si="31"/>
        <v>47.70955717908106</v>
      </c>
      <c r="AQ39" s="861">
        <f t="shared" ca="1" si="31"/>
        <v>48.434877398487671</v>
      </c>
      <c r="AR39" s="861">
        <f t="shared" ca="1" si="31"/>
        <v>48.5397120627456</v>
      </c>
      <c r="AS39" s="861">
        <f t="shared" ca="1" si="31"/>
        <v>47.805818599265876</v>
      </c>
      <c r="AT39" s="861">
        <f t="shared" ca="1" si="31"/>
        <v>48.668309237859972</v>
      </c>
      <c r="AU39" s="861">
        <f t="shared" ca="1" si="31"/>
        <v>48.743016725068891</v>
      </c>
      <c r="AV39" s="861">
        <f t="shared" ca="1" si="31"/>
        <v>48.839120109854349</v>
      </c>
      <c r="AW39" s="861">
        <f t="shared" ca="1" si="31"/>
        <v>48.130326893711093</v>
      </c>
      <c r="AX39" s="861">
        <f t="shared" ca="1" si="32"/>
        <v>48.241519700153333</v>
      </c>
      <c r="AY39" s="861">
        <f t="shared" ca="1" si="32"/>
        <v>48.47924247250787</v>
      </c>
      <c r="AZ39" s="861">
        <f t="shared" ca="1" si="32"/>
        <v>48.887506646590587</v>
      </c>
      <c r="BA39" s="861">
        <f t="shared" ca="1" si="32"/>
        <v>48.324757853770457</v>
      </c>
      <c r="BB39" s="861">
        <f t="shared" ca="1" si="32"/>
        <v>48.915116006713731</v>
      </c>
      <c r="BC39" s="861">
        <f t="shared" ca="1" si="32"/>
        <v>48.710503230289774</v>
      </c>
      <c r="BD39" s="861">
        <f t="shared" ca="1" si="32"/>
        <v>49.214116634127052</v>
      </c>
      <c r="BE39" s="861">
        <f t="shared" ca="1" si="32"/>
        <v>48.50223817129983</v>
      </c>
      <c r="BF39" s="861">
        <f t="shared" ca="1" si="32"/>
        <v>48.179690332588052</v>
      </c>
      <c r="BG39" s="861">
        <f t="shared" ca="1" si="32"/>
        <v>48.798899382217648</v>
      </c>
      <c r="BH39" s="861">
        <f t="shared" ca="1" si="33"/>
        <v>48.648988266189455</v>
      </c>
      <c r="BI39" s="861">
        <f t="shared" ca="1" si="33"/>
        <v>47.443347960131383</v>
      </c>
      <c r="BJ39" s="861">
        <f t="shared" ca="1" si="33"/>
        <v>48.686365496904912</v>
      </c>
      <c r="BK39" s="861">
        <f t="shared" ca="1" si="33"/>
        <v>48.011325459041593</v>
      </c>
      <c r="BL39" s="861">
        <f t="shared" ca="1" si="33"/>
        <v>48.347690076030069</v>
      </c>
      <c r="BM39" s="861">
        <f t="shared" ca="1" si="33"/>
        <v>47.987760084636726</v>
      </c>
      <c r="BN39" s="861">
        <f t="shared" ca="1" si="33"/>
        <v>48.031479536594134</v>
      </c>
      <c r="BO39" s="861">
        <f t="shared" ca="1" si="33"/>
        <v>49.472919682009618</v>
      </c>
      <c r="BP39" s="861">
        <f t="shared" ca="1" si="33"/>
        <v>48.841192269057913</v>
      </c>
      <c r="BQ39" s="861">
        <f t="shared" ca="1" si="33"/>
        <v>48.462617277489421</v>
      </c>
      <c r="BR39" s="861">
        <f t="shared" ca="1" si="34"/>
        <v>48.865168621563562</v>
      </c>
      <c r="BS39" s="861">
        <f t="shared" ca="1" si="34"/>
        <v>48.606586625618966</v>
      </c>
      <c r="BT39" s="861">
        <f t="shared" ca="1" si="34"/>
        <v>48.260337657975036</v>
      </c>
      <c r="BU39" s="861">
        <f t="shared" ca="1" si="34"/>
        <v>48.583438603929842</v>
      </c>
      <c r="BV39" s="861">
        <f t="shared" ca="1" si="34"/>
        <v>48.771500379272517</v>
      </c>
      <c r="BW39" s="861">
        <f t="shared" ca="1" si="34"/>
        <v>48.988393708025754</v>
      </c>
      <c r="BX39" s="861">
        <f t="shared" ca="1" si="34"/>
        <v>48.576030945774647</v>
      </c>
      <c r="BY39" s="861">
        <f t="shared" ca="1" si="34"/>
        <v>48.363911446103863</v>
      </c>
      <c r="BZ39" s="861">
        <f t="shared" ca="1" si="34"/>
        <v>48.506840048178894</v>
      </c>
      <c r="CA39" s="861">
        <f t="shared" ca="1" si="34"/>
        <v>47.973459948644688</v>
      </c>
      <c r="CS39" s="7"/>
      <c r="CT39" s="7"/>
      <c r="CU39" s="7"/>
      <c r="CV39" s="7"/>
      <c r="CW39" s="7"/>
      <c r="CX39" s="7"/>
      <c r="CY39" s="7"/>
      <c r="CZ39" s="101"/>
      <c r="DA39" s="7"/>
      <c r="DB39" s="63"/>
      <c r="DC39" s="67"/>
      <c r="DD39" s="67"/>
    </row>
    <row r="40" spans="1:108" s="35" customFormat="1">
      <c r="A40" s="246"/>
      <c r="B40" s="669"/>
      <c r="C40" s="669"/>
      <c r="D40" s="669"/>
      <c r="E40" s="645"/>
      <c r="F40" s="130"/>
      <c r="G40" s="556"/>
      <c r="H40" s="687"/>
      <c r="I40" s="374"/>
      <c r="L40" s="7"/>
      <c r="M40" s="351"/>
      <c r="N40" s="679"/>
      <c r="O40" s="680"/>
      <c r="P40" s="679"/>
      <c r="Q40" s="680"/>
      <c r="Z40" s="35">
        <f t="shared" si="10"/>
        <v>37</v>
      </c>
      <c r="AA40" s="672">
        <f t="shared" si="24"/>
        <v>5</v>
      </c>
      <c r="AB40" s="860">
        <f t="shared" si="18"/>
        <v>0.4</v>
      </c>
      <c r="AC40" s="860">
        <f t="shared" si="4"/>
        <v>48.491400000000006</v>
      </c>
      <c r="AD40" s="861">
        <f t="shared" ca="1" si="30"/>
        <v>48.653811293939704</v>
      </c>
      <c r="AE40" s="861">
        <f t="shared" ca="1" si="30"/>
        <v>48.537620299326043</v>
      </c>
      <c r="AF40" s="861">
        <f t="shared" ca="1" si="30"/>
        <v>48.590517671285035</v>
      </c>
      <c r="AG40" s="861">
        <f t="shared" ca="1" si="30"/>
        <v>47.603977207114319</v>
      </c>
      <c r="AH40" s="861">
        <f t="shared" ca="1" si="30"/>
        <v>48.864519042048585</v>
      </c>
      <c r="AI40" s="861">
        <f t="shared" ca="1" si="30"/>
        <v>49.135852585481729</v>
      </c>
      <c r="AJ40" s="861">
        <f t="shared" ca="1" si="30"/>
        <v>48.445654512718839</v>
      </c>
      <c r="AK40" s="861">
        <f t="shared" ca="1" si="30"/>
        <v>48.041692641713759</v>
      </c>
      <c r="AL40" s="861">
        <f t="shared" ca="1" si="30"/>
        <v>49.103492773811908</v>
      </c>
      <c r="AM40" s="861">
        <f t="shared" ca="1" si="30"/>
        <v>48.290559424321629</v>
      </c>
      <c r="AN40" s="861">
        <f t="shared" ca="1" si="31"/>
        <v>48.430911475107209</v>
      </c>
      <c r="AO40" s="861">
        <f t="shared" ca="1" si="31"/>
        <v>48.844722239472567</v>
      </c>
      <c r="AP40" s="861">
        <f t="shared" ca="1" si="31"/>
        <v>48.677572333829659</v>
      </c>
      <c r="AQ40" s="861">
        <f t="shared" ca="1" si="31"/>
        <v>48.105090101266754</v>
      </c>
      <c r="AR40" s="861">
        <f t="shared" ca="1" si="31"/>
        <v>48.369934564563756</v>
      </c>
      <c r="AS40" s="861">
        <f t="shared" ca="1" si="31"/>
        <v>47.92560664274334</v>
      </c>
      <c r="AT40" s="861">
        <f t="shared" ca="1" si="31"/>
        <v>48.082431225622592</v>
      </c>
      <c r="AU40" s="861">
        <f t="shared" ca="1" si="31"/>
        <v>48.884077065036941</v>
      </c>
      <c r="AV40" s="861">
        <f t="shared" ca="1" si="31"/>
        <v>48.037118371753799</v>
      </c>
      <c r="AW40" s="861">
        <f t="shared" ca="1" si="31"/>
        <v>48.374981266919541</v>
      </c>
      <c r="AX40" s="861">
        <f t="shared" ca="1" si="32"/>
        <v>48.028824760642507</v>
      </c>
      <c r="AY40" s="861">
        <f t="shared" ca="1" si="32"/>
        <v>48.928328045775132</v>
      </c>
      <c r="AZ40" s="861">
        <f t="shared" ca="1" si="32"/>
        <v>48.548247674576352</v>
      </c>
      <c r="BA40" s="861">
        <f t="shared" ca="1" si="32"/>
        <v>48.111956287708658</v>
      </c>
      <c r="BB40" s="861">
        <f t="shared" ca="1" si="32"/>
        <v>48.078292864555863</v>
      </c>
      <c r="BC40" s="861">
        <f t="shared" ca="1" si="32"/>
        <v>48.313330302182166</v>
      </c>
      <c r="BD40" s="861">
        <f t="shared" ca="1" si="32"/>
        <v>48.032224060324282</v>
      </c>
      <c r="BE40" s="861">
        <f t="shared" ca="1" si="32"/>
        <v>48.480674813646722</v>
      </c>
      <c r="BF40" s="861">
        <f t="shared" ca="1" si="32"/>
        <v>49.078611011240355</v>
      </c>
      <c r="BG40" s="861">
        <f t="shared" ca="1" si="32"/>
        <v>48.8124503662156</v>
      </c>
      <c r="BH40" s="861">
        <f t="shared" ca="1" si="33"/>
        <v>49.150038767195042</v>
      </c>
      <c r="BI40" s="861">
        <f t="shared" ca="1" si="33"/>
        <v>48.174856577277509</v>
      </c>
      <c r="BJ40" s="861">
        <f t="shared" ca="1" si="33"/>
        <v>48.715358496481528</v>
      </c>
      <c r="BK40" s="861">
        <f t="shared" ca="1" si="33"/>
        <v>48.135399310620372</v>
      </c>
      <c r="BL40" s="861">
        <f t="shared" ca="1" si="33"/>
        <v>49.211283815014582</v>
      </c>
      <c r="BM40" s="861">
        <f t="shared" ca="1" si="33"/>
        <v>47.624015009121969</v>
      </c>
      <c r="BN40" s="861">
        <f t="shared" ca="1" si="33"/>
        <v>48.144993634865699</v>
      </c>
      <c r="BO40" s="861">
        <f t="shared" ca="1" si="33"/>
        <v>48.488848630258637</v>
      </c>
      <c r="BP40" s="861">
        <f t="shared" ca="1" si="33"/>
        <v>48.449397937799802</v>
      </c>
      <c r="BQ40" s="861">
        <f t="shared" ca="1" si="33"/>
        <v>47.986166619859851</v>
      </c>
      <c r="BR40" s="861">
        <f t="shared" ca="1" si="34"/>
        <v>48.718513448198131</v>
      </c>
      <c r="BS40" s="861">
        <f t="shared" ca="1" si="34"/>
        <v>48.651921420482417</v>
      </c>
      <c r="BT40" s="861">
        <f t="shared" ca="1" si="34"/>
        <v>48.102570927068982</v>
      </c>
      <c r="BU40" s="861">
        <f t="shared" ca="1" si="34"/>
        <v>47.979802083786218</v>
      </c>
      <c r="BV40" s="861">
        <f t="shared" ca="1" si="34"/>
        <v>48.317515407647996</v>
      </c>
      <c r="BW40" s="861">
        <f t="shared" ca="1" si="34"/>
        <v>49.093488270188523</v>
      </c>
      <c r="BX40" s="861">
        <f t="shared" ca="1" si="34"/>
        <v>48.443891134665002</v>
      </c>
      <c r="BY40" s="861">
        <f t="shared" ca="1" si="34"/>
        <v>48.818963420828354</v>
      </c>
      <c r="BZ40" s="861">
        <f t="shared" ca="1" si="34"/>
        <v>48.469891917648006</v>
      </c>
      <c r="CA40" s="861">
        <f t="shared" ca="1" si="34"/>
        <v>49.385614280948822</v>
      </c>
      <c r="CS40" s="7"/>
      <c r="CT40" s="7"/>
      <c r="CU40" s="7"/>
      <c r="CV40" s="7"/>
      <c r="CW40" s="7"/>
      <c r="CX40" s="7"/>
      <c r="CY40" s="7"/>
      <c r="CZ40" s="101"/>
      <c r="DA40" s="7"/>
      <c r="DB40" s="63"/>
      <c r="DC40" s="67"/>
      <c r="DD40" s="67"/>
    </row>
    <row r="41" spans="1:108" s="35" customFormat="1">
      <c r="A41" s="246"/>
      <c r="B41" s="669"/>
      <c r="C41" s="669"/>
      <c r="D41" s="669"/>
      <c r="E41" s="645"/>
      <c r="F41" s="130"/>
      <c r="G41" s="556"/>
      <c r="H41" s="687"/>
      <c r="I41" s="374"/>
      <c r="L41" s="7"/>
      <c r="M41" s="351"/>
      <c r="N41" s="679"/>
      <c r="O41" s="680"/>
      <c r="P41" s="679"/>
      <c r="Q41" s="680"/>
      <c r="Z41" s="35">
        <f t="shared" si="10"/>
        <v>38</v>
      </c>
      <c r="AA41" s="672">
        <f t="shared" si="24"/>
        <v>5</v>
      </c>
      <c r="AB41" s="860">
        <f t="shared" si="18"/>
        <v>0.4</v>
      </c>
      <c r="AC41" s="860">
        <f t="shared" si="4"/>
        <v>48.491400000000006</v>
      </c>
      <c r="AD41" s="861">
        <f t="shared" ca="1" si="30"/>
        <v>47.961295759965978</v>
      </c>
      <c r="AE41" s="861">
        <f t="shared" ca="1" si="30"/>
        <v>47.758369128423439</v>
      </c>
      <c r="AF41" s="861">
        <f t="shared" ca="1" si="30"/>
        <v>48.504401817219772</v>
      </c>
      <c r="AG41" s="861">
        <f t="shared" ca="1" si="30"/>
        <v>49.023949513245398</v>
      </c>
      <c r="AH41" s="861">
        <f t="shared" ca="1" si="30"/>
        <v>48.550004460575899</v>
      </c>
      <c r="AI41" s="861">
        <f t="shared" ca="1" si="30"/>
        <v>48.35073765833112</v>
      </c>
      <c r="AJ41" s="861">
        <f t="shared" ca="1" si="30"/>
        <v>49.081631546851099</v>
      </c>
      <c r="AK41" s="861">
        <f t="shared" ca="1" si="30"/>
        <v>48.614323822023593</v>
      </c>
      <c r="AL41" s="861">
        <f t="shared" ca="1" si="30"/>
        <v>48.192268220373421</v>
      </c>
      <c r="AM41" s="861">
        <f t="shared" ca="1" si="30"/>
        <v>48.746526391520298</v>
      </c>
      <c r="AN41" s="861">
        <f t="shared" ca="1" si="31"/>
        <v>48.746417403561544</v>
      </c>
      <c r="AO41" s="861">
        <f t="shared" ca="1" si="31"/>
        <v>48.546045798033269</v>
      </c>
      <c r="AP41" s="861">
        <f t="shared" ca="1" si="31"/>
        <v>48.523228961241266</v>
      </c>
      <c r="AQ41" s="861">
        <f t="shared" ca="1" si="31"/>
        <v>48.897656007966177</v>
      </c>
      <c r="AR41" s="861">
        <f t="shared" ca="1" si="31"/>
        <v>48.317233582562153</v>
      </c>
      <c r="AS41" s="861">
        <f t="shared" ca="1" si="31"/>
        <v>48.193943995287782</v>
      </c>
      <c r="AT41" s="861">
        <f t="shared" ca="1" si="31"/>
        <v>48.93973597092198</v>
      </c>
      <c r="AU41" s="861">
        <f t="shared" ca="1" si="31"/>
        <v>48.968378701165975</v>
      </c>
      <c r="AV41" s="861">
        <f t="shared" ca="1" si="31"/>
        <v>48.228200467893188</v>
      </c>
      <c r="AW41" s="861">
        <f t="shared" ca="1" si="31"/>
        <v>48.887000896923134</v>
      </c>
      <c r="AX41" s="861">
        <f t="shared" ca="1" si="32"/>
        <v>48.693794582039196</v>
      </c>
      <c r="AY41" s="861">
        <f t="shared" ca="1" si="32"/>
        <v>49.410797049445172</v>
      </c>
      <c r="AZ41" s="861">
        <f t="shared" ca="1" si="32"/>
        <v>48.941115902170253</v>
      </c>
      <c r="BA41" s="861">
        <f t="shared" ca="1" si="32"/>
        <v>48.373848255197252</v>
      </c>
      <c r="BB41" s="861">
        <f t="shared" ca="1" si="32"/>
        <v>48.511264275684596</v>
      </c>
      <c r="BC41" s="861">
        <f t="shared" ca="1" si="32"/>
        <v>48.843146324089432</v>
      </c>
      <c r="BD41" s="861">
        <f t="shared" ca="1" si="32"/>
        <v>48.074373030981171</v>
      </c>
      <c r="BE41" s="861">
        <f t="shared" ca="1" si="32"/>
        <v>48.030171630739304</v>
      </c>
      <c r="BF41" s="861">
        <f t="shared" ca="1" si="32"/>
        <v>48.61086225023918</v>
      </c>
      <c r="BG41" s="861">
        <f t="shared" ca="1" si="32"/>
        <v>48.590454624393793</v>
      </c>
      <c r="BH41" s="861">
        <f t="shared" ca="1" si="33"/>
        <v>48.383767706058606</v>
      </c>
      <c r="BI41" s="861">
        <f t="shared" ca="1" si="33"/>
        <v>48.671195417006338</v>
      </c>
      <c r="BJ41" s="861">
        <f t="shared" ca="1" si="33"/>
        <v>48.744749298011115</v>
      </c>
      <c r="BK41" s="861">
        <f t="shared" ca="1" si="33"/>
        <v>48.800884563285294</v>
      </c>
      <c r="BL41" s="861">
        <f t="shared" ca="1" si="33"/>
        <v>48.678899718468287</v>
      </c>
      <c r="BM41" s="861">
        <f t="shared" ca="1" si="33"/>
        <v>48.418469400700531</v>
      </c>
      <c r="BN41" s="861">
        <f t="shared" ca="1" si="33"/>
        <v>48.656872379793519</v>
      </c>
      <c r="BO41" s="861">
        <f t="shared" ca="1" si="33"/>
        <v>48.505001229141506</v>
      </c>
      <c r="BP41" s="861">
        <f t="shared" ca="1" si="33"/>
        <v>47.97173363687412</v>
      </c>
      <c r="BQ41" s="861">
        <f t="shared" ca="1" si="33"/>
        <v>47.369580512103639</v>
      </c>
      <c r="BR41" s="861">
        <f t="shared" ca="1" si="34"/>
        <v>48.68189130712986</v>
      </c>
      <c r="BS41" s="861">
        <f t="shared" ca="1" si="34"/>
        <v>48.660748353269973</v>
      </c>
      <c r="BT41" s="861">
        <f t="shared" ca="1" si="34"/>
        <v>48.006578287729376</v>
      </c>
      <c r="BU41" s="861">
        <f t="shared" ca="1" si="34"/>
        <v>48.918234684167388</v>
      </c>
      <c r="BV41" s="861">
        <f t="shared" ca="1" si="34"/>
        <v>48.501693485613828</v>
      </c>
      <c r="BW41" s="861">
        <f t="shared" ca="1" si="34"/>
        <v>48.155913349380761</v>
      </c>
      <c r="BX41" s="861">
        <f t="shared" ca="1" si="34"/>
        <v>48.578133657150651</v>
      </c>
      <c r="BY41" s="861">
        <f t="shared" ca="1" si="34"/>
        <v>48.178138450044379</v>
      </c>
      <c r="BZ41" s="861">
        <f t="shared" ca="1" si="34"/>
        <v>49.014937868792423</v>
      </c>
      <c r="CA41" s="861">
        <f t="shared" ca="1" si="34"/>
        <v>47.823106852103273</v>
      </c>
      <c r="CS41" s="7"/>
      <c r="CT41" s="7"/>
      <c r="CU41" s="7"/>
      <c r="CV41" s="7"/>
      <c r="CW41" s="7"/>
      <c r="CX41" s="7"/>
      <c r="CY41" s="7"/>
      <c r="CZ41" s="101"/>
      <c r="DA41" s="7"/>
      <c r="DB41" s="63"/>
      <c r="DC41" s="67"/>
      <c r="DD41" s="67"/>
    </row>
    <row r="42" spans="1:108" s="35" customFormat="1">
      <c r="A42" s="246"/>
      <c r="B42" s="669"/>
      <c r="C42" s="669"/>
      <c r="D42" s="669"/>
      <c r="E42" s="645"/>
      <c r="F42" s="130"/>
      <c r="G42" s="556"/>
      <c r="H42" s="687"/>
      <c r="I42" s="374"/>
      <c r="L42" s="7"/>
      <c r="M42" s="351"/>
      <c r="N42" s="679"/>
      <c r="O42" s="680"/>
      <c r="P42" s="679"/>
      <c r="Q42" s="680"/>
      <c r="Z42" s="35">
        <f t="shared" si="10"/>
        <v>39</v>
      </c>
      <c r="AA42" s="672">
        <f t="shared" si="24"/>
        <v>5</v>
      </c>
      <c r="AB42" s="860">
        <f t="shared" si="18"/>
        <v>0.4</v>
      </c>
      <c r="AC42" s="860">
        <f t="shared" si="4"/>
        <v>48.491400000000006</v>
      </c>
      <c r="AD42" s="861">
        <f t="shared" ca="1" si="30"/>
        <v>48.469397190507088</v>
      </c>
      <c r="AE42" s="861">
        <f t="shared" ca="1" si="30"/>
        <v>48.314538441757989</v>
      </c>
      <c r="AF42" s="861">
        <f t="shared" ca="1" si="30"/>
        <v>48.19001802244928</v>
      </c>
      <c r="AG42" s="861">
        <f t="shared" ca="1" si="30"/>
        <v>48.521049288540105</v>
      </c>
      <c r="AH42" s="861">
        <f t="shared" ca="1" si="30"/>
        <v>48.377173211668307</v>
      </c>
      <c r="AI42" s="861">
        <f t="shared" ca="1" si="30"/>
        <v>48.233950363159671</v>
      </c>
      <c r="AJ42" s="861">
        <f t="shared" ca="1" si="30"/>
        <v>48.076105351630332</v>
      </c>
      <c r="AK42" s="861">
        <f t="shared" ca="1" si="30"/>
        <v>48.94258097514232</v>
      </c>
      <c r="AL42" s="861">
        <f t="shared" ca="1" si="30"/>
        <v>48.448641805098163</v>
      </c>
      <c r="AM42" s="861">
        <f t="shared" ca="1" si="30"/>
        <v>48.182047370537695</v>
      </c>
      <c r="AN42" s="861">
        <f t="shared" ca="1" si="31"/>
        <v>49.185513250496385</v>
      </c>
      <c r="AO42" s="861">
        <f t="shared" ca="1" si="31"/>
        <v>48.224496801951055</v>
      </c>
      <c r="AP42" s="861">
        <f t="shared" ca="1" si="31"/>
        <v>48.705550677645789</v>
      </c>
      <c r="AQ42" s="861">
        <f t="shared" ca="1" si="31"/>
        <v>48.429749062875878</v>
      </c>
      <c r="AR42" s="861">
        <f t="shared" ca="1" si="31"/>
        <v>48.008473847705403</v>
      </c>
      <c r="AS42" s="861">
        <f t="shared" ca="1" si="31"/>
        <v>47.616551883595044</v>
      </c>
      <c r="AT42" s="861">
        <f t="shared" ca="1" si="31"/>
        <v>48.900143049916615</v>
      </c>
      <c r="AU42" s="861">
        <f t="shared" ca="1" si="31"/>
        <v>49.208874307080123</v>
      </c>
      <c r="AV42" s="861">
        <f t="shared" ca="1" si="31"/>
        <v>47.728451910305026</v>
      </c>
      <c r="AW42" s="861">
        <f t="shared" ca="1" si="31"/>
        <v>48.401649463105372</v>
      </c>
      <c r="AX42" s="861">
        <f t="shared" ca="1" si="32"/>
        <v>48.34112223018321</v>
      </c>
      <c r="AY42" s="861">
        <f t="shared" ca="1" si="32"/>
        <v>48.697533633517914</v>
      </c>
      <c r="AZ42" s="861">
        <f t="shared" ca="1" si="32"/>
        <v>49.013503900649859</v>
      </c>
      <c r="BA42" s="861">
        <f t="shared" ca="1" si="32"/>
        <v>48.384228475855686</v>
      </c>
      <c r="BB42" s="861">
        <f t="shared" ca="1" si="32"/>
        <v>48.83202119907147</v>
      </c>
      <c r="BC42" s="861">
        <f t="shared" ca="1" si="32"/>
        <v>48.87301010054788</v>
      </c>
      <c r="BD42" s="861">
        <f t="shared" ca="1" si="32"/>
        <v>48.585522221078826</v>
      </c>
      <c r="BE42" s="861">
        <f t="shared" ca="1" si="32"/>
        <v>48.993620557295174</v>
      </c>
      <c r="BF42" s="861">
        <f t="shared" ca="1" si="32"/>
        <v>47.823006240241781</v>
      </c>
      <c r="BG42" s="861">
        <f t="shared" ca="1" si="32"/>
        <v>49.435324124892425</v>
      </c>
      <c r="BH42" s="861">
        <f t="shared" ca="1" si="33"/>
        <v>48.370286798041576</v>
      </c>
      <c r="BI42" s="861">
        <f t="shared" ca="1" si="33"/>
        <v>48.26713297147711</v>
      </c>
      <c r="BJ42" s="861">
        <f t="shared" ca="1" si="33"/>
        <v>49.00333723540799</v>
      </c>
      <c r="BK42" s="861">
        <f t="shared" ca="1" si="33"/>
        <v>48.608607697592731</v>
      </c>
      <c r="BL42" s="861">
        <f t="shared" ca="1" si="33"/>
        <v>48.583508196079478</v>
      </c>
      <c r="BM42" s="861">
        <f t="shared" ca="1" si="33"/>
        <v>48.589330771804597</v>
      </c>
      <c r="BN42" s="861">
        <f t="shared" ca="1" si="33"/>
        <v>48.013251038837531</v>
      </c>
      <c r="BO42" s="861">
        <f t="shared" ca="1" si="33"/>
        <v>48.543182255608656</v>
      </c>
      <c r="BP42" s="861">
        <f t="shared" ca="1" si="33"/>
        <v>48.170778636948043</v>
      </c>
      <c r="BQ42" s="861">
        <f t="shared" ca="1" si="33"/>
        <v>48.413369520245602</v>
      </c>
      <c r="BR42" s="861">
        <f t="shared" ca="1" si="34"/>
        <v>48.768072474608786</v>
      </c>
      <c r="BS42" s="861">
        <f t="shared" ca="1" si="34"/>
        <v>48.796729653644796</v>
      </c>
      <c r="BT42" s="861">
        <f t="shared" ca="1" si="34"/>
        <v>48.369139183290173</v>
      </c>
      <c r="BU42" s="861">
        <f t="shared" ca="1" si="34"/>
        <v>48.915625780772075</v>
      </c>
      <c r="BV42" s="861">
        <f t="shared" ca="1" si="34"/>
        <v>48.642773174907894</v>
      </c>
      <c r="BW42" s="861">
        <f t="shared" ca="1" si="34"/>
        <v>48.636037746501103</v>
      </c>
      <c r="BX42" s="861">
        <f t="shared" ca="1" si="34"/>
        <v>48.128863067214283</v>
      </c>
      <c r="BY42" s="861">
        <f t="shared" ca="1" si="34"/>
        <v>48.103958195692279</v>
      </c>
      <c r="BZ42" s="861">
        <f t="shared" ca="1" si="34"/>
        <v>48.246837479381234</v>
      </c>
      <c r="CA42" s="861">
        <f t="shared" ca="1" si="34"/>
        <v>48.171874444719705</v>
      </c>
      <c r="CS42" s="7"/>
      <c r="CT42" s="7"/>
      <c r="CU42" s="7"/>
      <c r="CV42" s="7"/>
      <c r="CW42" s="7"/>
      <c r="CX42" s="7"/>
      <c r="CY42" s="7"/>
      <c r="CZ42" s="101"/>
      <c r="DA42" s="7"/>
      <c r="DB42" s="63"/>
      <c r="DC42" s="67"/>
      <c r="DD42" s="67"/>
    </row>
    <row r="43" spans="1:108" s="35" customFormat="1">
      <c r="A43" s="246"/>
      <c r="B43" s="669"/>
      <c r="C43" s="669"/>
      <c r="D43" s="669"/>
      <c r="E43" s="645"/>
      <c r="F43" s="130"/>
      <c r="G43" s="556"/>
      <c r="H43" s="687"/>
      <c r="I43" s="374"/>
      <c r="L43" s="7"/>
      <c r="M43" s="351"/>
      <c r="N43" s="679"/>
      <c r="O43" s="680"/>
      <c r="P43" s="679"/>
      <c r="Q43" s="680"/>
      <c r="Z43" s="35">
        <f t="shared" si="10"/>
        <v>40</v>
      </c>
      <c r="AA43" s="672">
        <f t="shared" si="24"/>
        <v>5</v>
      </c>
      <c r="AB43" s="860">
        <f t="shared" si="18"/>
        <v>0.4</v>
      </c>
      <c r="AC43" s="860">
        <f t="shared" si="4"/>
        <v>48.491400000000006</v>
      </c>
      <c r="AD43" s="861">
        <f t="shared" ca="1" si="30"/>
        <v>48.425715436882136</v>
      </c>
      <c r="AE43" s="861">
        <f t="shared" ca="1" si="30"/>
        <v>47.717562487425056</v>
      </c>
      <c r="AF43" s="861">
        <f t="shared" ca="1" si="30"/>
        <v>48.350008596311099</v>
      </c>
      <c r="AG43" s="861">
        <f t="shared" ca="1" si="30"/>
        <v>48.670629844419885</v>
      </c>
      <c r="AH43" s="861">
        <f t="shared" ca="1" si="30"/>
        <v>48.843953858596215</v>
      </c>
      <c r="AI43" s="861">
        <f t="shared" ca="1" si="30"/>
        <v>48.066183885980095</v>
      </c>
      <c r="AJ43" s="861">
        <f t="shared" ca="1" si="30"/>
        <v>48.524523988881036</v>
      </c>
      <c r="AK43" s="861">
        <f t="shared" ca="1" si="30"/>
        <v>48.362329145858745</v>
      </c>
      <c r="AL43" s="861">
        <f t="shared" ca="1" si="30"/>
        <v>48.639759927667363</v>
      </c>
      <c r="AM43" s="861">
        <f t="shared" ca="1" si="30"/>
        <v>49.314572745168029</v>
      </c>
      <c r="AN43" s="861">
        <f t="shared" ca="1" si="31"/>
        <v>49.27028216027886</v>
      </c>
      <c r="AO43" s="861">
        <f t="shared" ca="1" si="31"/>
        <v>48.387469636654487</v>
      </c>
      <c r="AP43" s="861">
        <f t="shared" ca="1" si="31"/>
        <v>48.608649243583173</v>
      </c>
      <c r="AQ43" s="861">
        <f t="shared" ca="1" si="31"/>
        <v>48.096690640146697</v>
      </c>
      <c r="AR43" s="861">
        <f t="shared" ca="1" si="31"/>
        <v>48.912591653086679</v>
      </c>
      <c r="AS43" s="861">
        <f t="shared" ca="1" si="31"/>
        <v>48.339455552934737</v>
      </c>
      <c r="AT43" s="861">
        <f t="shared" ca="1" si="31"/>
        <v>48.6945250540019</v>
      </c>
      <c r="AU43" s="861">
        <f t="shared" ca="1" si="31"/>
        <v>48.72039030231624</v>
      </c>
      <c r="AV43" s="861">
        <f t="shared" ca="1" si="31"/>
        <v>48.55983820350977</v>
      </c>
      <c r="AW43" s="861">
        <f t="shared" ca="1" si="31"/>
        <v>48.496856657922919</v>
      </c>
      <c r="AX43" s="861">
        <f t="shared" ca="1" si="32"/>
        <v>48.406222693350166</v>
      </c>
      <c r="AY43" s="861">
        <f t="shared" ca="1" si="32"/>
        <v>49.091458106247842</v>
      </c>
      <c r="AZ43" s="861">
        <f t="shared" ca="1" si="32"/>
        <v>48.405346438179357</v>
      </c>
      <c r="BA43" s="861">
        <f t="shared" ca="1" si="32"/>
        <v>48.383617947661008</v>
      </c>
      <c r="BB43" s="861">
        <f t="shared" ca="1" si="32"/>
        <v>48.281530281186591</v>
      </c>
      <c r="BC43" s="861">
        <f t="shared" ca="1" si="32"/>
        <v>48.099536276054145</v>
      </c>
      <c r="BD43" s="861">
        <f t="shared" ca="1" si="32"/>
        <v>48.456429941129457</v>
      </c>
      <c r="BE43" s="861">
        <f t="shared" ca="1" si="32"/>
        <v>49.09773760847397</v>
      </c>
      <c r="BF43" s="861">
        <f t="shared" ca="1" si="32"/>
        <v>48.36181216118058</v>
      </c>
      <c r="BG43" s="861">
        <f t="shared" ca="1" si="32"/>
        <v>48.145548941333104</v>
      </c>
      <c r="BH43" s="861">
        <f t="shared" ca="1" si="33"/>
        <v>48.583019333456498</v>
      </c>
      <c r="BI43" s="861">
        <f t="shared" ca="1" si="33"/>
        <v>48.67552733951019</v>
      </c>
      <c r="BJ43" s="861">
        <f t="shared" ca="1" si="33"/>
        <v>48.49042366044938</v>
      </c>
      <c r="BK43" s="861">
        <f t="shared" ca="1" si="33"/>
        <v>48.185052509580231</v>
      </c>
      <c r="BL43" s="861">
        <f t="shared" ca="1" si="33"/>
        <v>48.2799168056155</v>
      </c>
      <c r="BM43" s="861">
        <f t="shared" ca="1" si="33"/>
        <v>48.079808095983559</v>
      </c>
      <c r="BN43" s="861">
        <f t="shared" ca="1" si="33"/>
        <v>48.666909650159212</v>
      </c>
      <c r="BO43" s="861">
        <f t="shared" ca="1" si="33"/>
        <v>48.774123326789699</v>
      </c>
      <c r="BP43" s="861">
        <f t="shared" ca="1" si="33"/>
        <v>48.443678433515473</v>
      </c>
      <c r="BQ43" s="861">
        <f t="shared" ca="1" si="33"/>
        <v>47.622672441393952</v>
      </c>
      <c r="BR43" s="861">
        <f t="shared" ca="1" si="34"/>
        <v>48.927045664188128</v>
      </c>
      <c r="BS43" s="861">
        <f t="shared" ca="1" si="34"/>
        <v>48.403068858029243</v>
      </c>
      <c r="BT43" s="861">
        <f t="shared" ca="1" si="34"/>
        <v>48.532049643667698</v>
      </c>
      <c r="BU43" s="861">
        <f t="shared" ca="1" si="34"/>
        <v>47.941869535190087</v>
      </c>
      <c r="BV43" s="861">
        <f t="shared" ca="1" si="34"/>
        <v>48.446958902815261</v>
      </c>
      <c r="BW43" s="861">
        <f t="shared" ca="1" si="34"/>
        <v>47.644027322701142</v>
      </c>
      <c r="BX43" s="861">
        <f t="shared" ca="1" si="34"/>
        <v>49.382045259572287</v>
      </c>
      <c r="BY43" s="861">
        <f t="shared" ca="1" si="34"/>
        <v>48.726620877105262</v>
      </c>
      <c r="BZ43" s="861">
        <f t="shared" ca="1" si="34"/>
        <v>47.942087610677994</v>
      </c>
      <c r="CA43" s="861">
        <f t="shared" ca="1" si="34"/>
        <v>48.647774862708616</v>
      </c>
      <c r="CS43" s="7"/>
      <c r="CT43" s="7"/>
      <c r="CU43" s="7"/>
      <c r="CV43" s="7"/>
      <c r="CW43" s="7"/>
      <c r="CX43" s="7"/>
      <c r="CY43" s="7"/>
      <c r="CZ43" s="101"/>
      <c r="DA43" s="7"/>
      <c r="DB43" s="63"/>
      <c r="DC43" s="67"/>
      <c r="DD43" s="67"/>
    </row>
    <row r="44" spans="1:108" s="35" customFormat="1">
      <c r="A44" s="246"/>
      <c r="B44" s="669"/>
      <c r="C44" s="669"/>
      <c r="D44" s="669"/>
      <c r="E44" s="645"/>
      <c r="F44" s="130"/>
      <c r="G44" s="556"/>
      <c r="H44" s="687"/>
      <c r="I44" s="374"/>
      <c r="L44" s="7"/>
      <c r="M44" s="351"/>
      <c r="N44" s="679"/>
      <c r="O44" s="680"/>
      <c r="P44" s="679"/>
      <c r="Q44" s="680"/>
      <c r="Z44" s="35">
        <f t="shared" si="10"/>
        <v>41</v>
      </c>
      <c r="AA44" s="672">
        <f t="shared" si="24"/>
        <v>6</v>
      </c>
      <c r="AB44" s="860">
        <f t="shared" si="18"/>
        <v>0.5</v>
      </c>
      <c r="AC44" s="860">
        <f t="shared" si="4"/>
        <v>60.562000000000005</v>
      </c>
      <c r="AD44" s="861">
        <f t="shared" ref="AD44:AM51" ca="1" si="35">NORMINV(RAND(),$AC44,$H$18)</f>
        <v>60.762863111875568</v>
      </c>
      <c r="AE44" s="861">
        <f t="shared" ca="1" si="35"/>
        <v>61.341974308842545</v>
      </c>
      <c r="AF44" s="861">
        <f t="shared" ca="1" si="35"/>
        <v>60.164610519074799</v>
      </c>
      <c r="AG44" s="861">
        <f t="shared" ca="1" si="35"/>
        <v>60.702534573862927</v>
      </c>
      <c r="AH44" s="861">
        <f t="shared" ca="1" si="35"/>
        <v>60.583395511155835</v>
      </c>
      <c r="AI44" s="861">
        <f t="shared" ca="1" si="35"/>
        <v>61.030045143849613</v>
      </c>
      <c r="AJ44" s="861">
        <f t="shared" ca="1" si="35"/>
        <v>59.988719618654379</v>
      </c>
      <c r="AK44" s="861">
        <f t="shared" ca="1" si="35"/>
        <v>60.471928867634304</v>
      </c>
      <c r="AL44" s="861">
        <f t="shared" ca="1" si="35"/>
        <v>61.319966495947668</v>
      </c>
      <c r="AM44" s="861">
        <f t="shared" ca="1" si="35"/>
        <v>60.345398594317984</v>
      </c>
      <c r="AN44" s="861">
        <f t="shared" ref="AN44:AW51" ca="1" si="36">NORMINV(RAND(),$AC44,$H$18)</f>
        <v>61.384695299116203</v>
      </c>
      <c r="AO44" s="861">
        <f t="shared" ca="1" si="36"/>
        <v>60.534550371500536</v>
      </c>
      <c r="AP44" s="861">
        <f t="shared" ca="1" si="36"/>
        <v>60.099939186825281</v>
      </c>
      <c r="AQ44" s="861">
        <f t="shared" ca="1" si="36"/>
        <v>60.67232741827199</v>
      </c>
      <c r="AR44" s="861">
        <f t="shared" ca="1" si="36"/>
        <v>60.608292056025512</v>
      </c>
      <c r="AS44" s="861">
        <f t="shared" ca="1" si="36"/>
        <v>60.597852399691547</v>
      </c>
      <c r="AT44" s="861">
        <f t="shared" ca="1" si="36"/>
        <v>60.117341635247932</v>
      </c>
      <c r="AU44" s="861">
        <f t="shared" ca="1" si="36"/>
        <v>60.785733186410646</v>
      </c>
      <c r="AV44" s="861">
        <f t="shared" ca="1" si="36"/>
        <v>60.288754714771315</v>
      </c>
      <c r="AW44" s="861">
        <f t="shared" ca="1" si="36"/>
        <v>60.148438063735028</v>
      </c>
      <c r="AX44" s="861">
        <f t="shared" ref="AX44:BG51" ca="1" si="37">NORMINV(RAND(),$AC44,$H$18)</f>
        <v>61.131235879466963</v>
      </c>
      <c r="AY44" s="861">
        <f t="shared" ca="1" si="37"/>
        <v>61.158072609795255</v>
      </c>
      <c r="AZ44" s="861">
        <f t="shared" ca="1" si="37"/>
        <v>60.43860768223977</v>
      </c>
      <c r="BA44" s="861">
        <f t="shared" ca="1" si="37"/>
        <v>60.512517317706859</v>
      </c>
      <c r="BB44" s="861">
        <f t="shared" ca="1" si="37"/>
        <v>59.648409704847388</v>
      </c>
      <c r="BC44" s="861">
        <f t="shared" ca="1" si="37"/>
        <v>60.539769760931776</v>
      </c>
      <c r="BD44" s="861">
        <f t="shared" ca="1" si="37"/>
        <v>60.788157429738739</v>
      </c>
      <c r="BE44" s="861">
        <f t="shared" ca="1" si="37"/>
        <v>60.57550271629038</v>
      </c>
      <c r="BF44" s="861">
        <f t="shared" ca="1" si="37"/>
        <v>60.84037257180038</v>
      </c>
      <c r="BG44" s="861">
        <f t="shared" ca="1" si="37"/>
        <v>60.210288672425683</v>
      </c>
      <c r="BH44" s="861">
        <f t="shared" ref="BH44:BQ51" ca="1" si="38">NORMINV(RAND(),$AC44,$H$18)</f>
        <v>60.675074455602612</v>
      </c>
      <c r="BI44" s="861">
        <f t="shared" ca="1" si="38"/>
        <v>59.995693478708318</v>
      </c>
      <c r="BJ44" s="861">
        <f t="shared" ca="1" si="38"/>
        <v>60.434546111330143</v>
      </c>
      <c r="BK44" s="861">
        <f t="shared" ca="1" si="38"/>
        <v>60.736041311652215</v>
      </c>
      <c r="BL44" s="861">
        <f t="shared" ca="1" si="38"/>
        <v>60.587191396406098</v>
      </c>
      <c r="BM44" s="861">
        <f t="shared" ca="1" si="38"/>
        <v>61.105970122083967</v>
      </c>
      <c r="BN44" s="861">
        <f t="shared" ca="1" si="38"/>
        <v>60.187286764868482</v>
      </c>
      <c r="BO44" s="861">
        <f t="shared" ca="1" si="38"/>
        <v>60.084994965629839</v>
      </c>
      <c r="BP44" s="861">
        <f t="shared" ca="1" si="38"/>
        <v>60.539319026082701</v>
      </c>
      <c r="BQ44" s="861">
        <f t="shared" ca="1" si="38"/>
        <v>60.432435826083037</v>
      </c>
      <c r="BR44" s="861">
        <f t="shared" ref="BR44:CA51" ca="1" si="39">NORMINV(RAND(),$AC44,$H$18)</f>
        <v>60.977788186533921</v>
      </c>
      <c r="BS44" s="861">
        <f t="shared" ca="1" si="39"/>
        <v>61.19388067375337</v>
      </c>
      <c r="BT44" s="861">
        <f t="shared" ca="1" si="39"/>
        <v>60.646475275341942</v>
      </c>
      <c r="BU44" s="861">
        <f t="shared" ca="1" si="39"/>
        <v>60.748916514957003</v>
      </c>
      <c r="BV44" s="861">
        <f t="shared" ca="1" si="39"/>
        <v>60.791702069792159</v>
      </c>
      <c r="BW44" s="861">
        <f t="shared" ca="1" si="39"/>
        <v>61.115941938214732</v>
      </c>
      <c r="BX44" s="861">
        <f t="shared" ca="1" si="39"/>
        <v>59.438586456788627</v>
      </c>
      <c r="BY44" s="861">
        <f t="shared" ca="1" si="39"/>
        <v>60.261846346914879</v>
      </c>
      <c r="BZ44" s="861">
        <f t="shared" ca="1" si="39"/>
        <v>60.720596929168359</v>
      </c>
      <c r="CA44" s="861">
        <f t="shared" ca="1" si="39"/>
        <v>60.049345957572392</v>
      </c>
      <c r="CS44" s="7"/>
      <c r="CT44" s="7"/>
      <c r="CU44" s="7"/>
      <c r="CV44" s="7"/>
      <c r="CW44" s="7"/>
      <c r="CX44" s="7"/>
      <c r="CY44" s="7"/>
      <c r="CZ44" s="101"/>
      <c r="DA44" s="7"/>
      <c r="DB44" s="63"/>
      <c r="DC44" s="67"/>
      <c r="DD44" s="67"/>
    </row>
    <row r="45" spans="1:108" s="35" customFormat="1">
      <c r="A45" s="246"/>
      <c r="B45" s="669"/>
      <c r="C45" s="669"/>
      <c r="D45" s="669"/>
      <c r="E45" s="645"/>
      <c r="F45" s="130"/>
      <c r="G45" s="556"/>
      <c r="H45" s="687"/>
      <c r="I45" s="374"/>
      <c r="L45" s="7"/>
      <c r="M45" s="351"/>
      <c r="N45" s="679"/>
      <c r="O45" s="680"/>
      <c r="P45" s="679"/>
      <c r="Q45" s="680"/>
      <c r="Z45" s="35">
        <f t="shared" si="10"/>
        <v>42</v>
      </c>
      <c r="AA45" s="672">
        <f t="shared" si="24"/>
        <v>6</v>
      </c>
      <c r="AB45" s="860">
        <f t="shared" si="18"/>
        <v>0.5</v>
      </c>
      <c r="AC45" s="860">
        <f t="shared" si="4"/>
        <v>60.562000000000005</v>
      </c>
      <c r="AD45" s="861">
        <f t="shared" ca="1" si="35"/>
        <v>60.934034926190414</v>
      </c>
      <c r="AE45" s="861">
        <f t="shared" ca="1" si="35"/>
        <v>59.985335600219898</v>
      </c>
      <c r="AF45" s="861">
        <f t="shared" ca="1" si="35"/>
        <v>60.5189152198149</v>
      </c>
      <c r="AG45" s="861">
        <f t="shared" ca="1" si="35"/>
        <v>60.32816283516366</v>
      </c>
      <c r="AH45" s="861">
        <f t="shared" ca="1" si="35"/>
        <v>61.196746279257148</v>
      </c>
      <c r="AI45" s="861">
        <f t="shared" ca="1" si="35"/>
        <v>59.703838677394792</v>
      </c>
      <c r="AJ45" s="861">
        <f t="shared" ca="1" si="35"/>
        <v>60.159922057395271</v>
      </c>
      <c r="AK45" s="861">
        <f t="shared" ca="1" si="35"/>
        <v>60.474474593244679</v>
      </c>
      <c r="AL45" s="861">
        <f t="shared" ca="1" si="35"/>
        <v>60.414282717664776</v>
      </c>
      <c r="AM45" s="861">
        <f t="shared" ca="1" si="35"/>
        <v>60.579666231654073</v>
      </c>
      <c r="AN45" s="861">
        <f t="shared" ca="1" si="36"/>
        <v>59.69944710685882</v>
      </c>
      <c r="AO45" s="861">
        <f t="shared" ca="1" si="36"/>
        <v>60.181172514443347</v>
      </c>
      <c r="AP45" s="861">
        <f t="shared" ca="1" si="36"/>
        <v>60.187223931790022</v>
      </c>
      <c r="AQ45" s="861">
        <f t="shared" ca="1" si="36"/>
        <v>60.699227191416689</v>
      </c>
      <c r="AR45" s="861">
        <f t="shared" ca="1" si="36"/>
        <v>60.389710878873295</v>
      </c>
      <c r="AS45" s="861">
        <f t="shared" ca="1" si="36"/>
        <v>60.668322178590081</v>
      </c>
      <c r="AT45" s="861">
        <f t="shared" ca="1" si="36"/>
        <v>60.794126700925133</v>
      </c>
      <c r="AU45" s="861">
        <f t="shared" ca="1" si="36"/>
        <v>60.141148846471324</v>
      </c>
      <c r="AV45" s="861">
        <f t="shared" ca="1" si="36"/>
        <v>61.079148245936182</v>
      </c>
      <c r="AW45" s="861">
        <f t="shared" ca="1" si="36"/>
        <v>60.366486368739899</v>
      </c>
      <c r="AX45" s="861">
        <f t="shared" ca="1" si="37"/>
        <v>61.36715800219536</v>
      </c>
      <c r="AY45" s="861">
        <f t="shared" ca="1" si="37"/>
        <v>60.635314403928987</v>
      </c>
      <c r="AZ45" s="861">
        <f t="shared" ca="1" si="37"/>
        <v>60.674947448038409</v>
      </c>
      <c r="BA45" s="861">
        <f t="shared" ca="1" si="37"/>
        <v>60.630073176686125</v>
      </c>
      <c r="BB45" s="861">
        <f t="shared" ca="1" si="37"/>
        <v>61.36092855902767</v>
      </c>
      <c r="BC45" s="861">
        <f t="shared" ca="1" si="37"/>
        <v>60.982476829891205</v>
      </c>
      <c r="BD45" s="861">
        <f t="shared" ca="1" si="37"/>
        <v>60.550535680908418</v>
      </c>
      <c r="BE45" s="861">
        <f t="shared" ca="1" si="37"/>
        <v>60.226100799820053</v>
      </c>
      <c r="BF45" s="861">
        <f t="shared" ca="1" si="37"/>
        <v>60.314080643951897</v>
      </c>
      <c r="BG45" s="861">
        <f t="shared" ca="1" si="37"/>
        <v>60.208956730868024</v>
      </c>
      <c r="BH45" s="861">
        <f t="shared" ca="1" si="38"/>
        <v>60.619938403263156</v>
      </c>
      <c r="BI45" s="861">
        <f t="shared" ca="1" si="38"/>
        <v>60.313232559938044</v>
      </c>
      <c r="BJ45" s="861">
        <f t="shared" ca="1" si="38"/>
        <v>60.790520797056139</v>
      </c>
      <c r="BK45" s="861">
        <f t="shared" ca="1" si="38"/>
        <v>60.441529017675883</v>
      </c>
      <c r="BL45" s="861">
        <f t="shared" ca="1" si="38"/>
        <v>60.516331720991211</v>
      </c>
      <c r="BM45" s="861">
        <f t="shared" ca="1" si="38"/>
        <v>60.729234449868088</v>
      </c>
      <c r="BN45" s="861">
        <f t="shared" ca="1" si="38"/>
        <v>60.831906581743205</v>
      </c>
      <c r="BO45" s="861">
        <f t="shared" ca="1" si="38"/>
        <v>60.085623694569378</v>
      </c>
      <c r="BP45" s="861">
        <f t="shared" ca="1" si="38"/>
        <v>60.366872469734886</v>
      </c>
      <c r="BQ45" s="861">
        <f t="shared" ca="1" si="38"/>
        <v>60.216609035136706</v>
      </c>
      <c r="BR45" s="861">
        <f t="shared" ca="1" si="39"/>
        <v>60.672779724706388</v>
      </c>
      <c r="BS45" s="861">
        <f t="shared" ca="1" si="39"/>
        <v>60.849619906000562</v>
      </c>
      <c r="BT45" s="861">
        <f t="shared" ca="1" si="39"/>
        <v>60.714942118786844</v>
      </c>
      <c r="BU45" s="861">
        <f t="shared" ca="1" si="39"/>
        <v>60.12904046296007</v>
      </c>
      <c r="BV45" s="861">
        <f t="shared" ca="1" si="39"/>
        <v>61.280507011718889</v>
      </c>
      <c r="BW45" s="861">
        <f t="shared" ca="1" si="39"/>
        <v>60.041128229668921</v>
      </c>
      <c r="BX45" s="861">
        <f t="shared" ca="1" si="39"/>
        <v>60.081275358656313</v>
      </c>
      <c r="BY45" s="861">
        <f t="shared" ca="1" si="39"/>
        <v>61.683883903351571</v>
      </c>
      <c r="BZ45" s="861">
        <f t="shared" ca="1" si="39"/>
        <v>60.09540013564191</v>
      </c>
      <c r="CA45" s="861">
        <f t="shared" ca="1" si="39"/>
        <v>60.577347701462052</v>
      </c>
      <c r="CS45" s="7"/>
      <c r="CT45" s="7"/>
      <c r="CU45" s="7"/>
      <c r="CV45" s="7"/>
      <c r="CW45" s="7"/>
      <c r="CX45" s="7"/>
      <c r="CY45" s="7"/>
      <c r="CZ45" s="101"/>
      <c r="DA45" s="7"/>
      <c r="DB45" s="63"/>
      <c r="DC45" s="67"/>
      <c r="DD45" s="67"/>
    </row>
    <row r="46" spans="1:108" s="35" customFormat="1">
      <c r="A46" s="246"/>
      <c r="B46" s="669"/>
      <c r="C46" s="669"/>
      <c r="D46" s="669"/>
      <c r="E46" s="645"/>
      <c r="F46" s="130"/>
      <c r="G46" s="556"/>
      <c r="H46" s="687"/>
      <c r="I46" s="374"/>
      <c r="L46" s="7"/>
      <c r="M46" s="351"/>
      <c r="N46" s="679"/>
      <c r="O46" s="680"/>
      <c r="P46" s="679"/>
      <c r="Q46" s="680"/>
      <c r="Z46" s="35">
        <f t="shared" si="10"/>
        <v>43</v>
      </c>
      <c r="AA46" s="672">
        <f t="shared" si="24"/>
        <v>6</v>
      </c>
      <c r="AB46" s="860">
        <f t="shared" si="18"/>
        <v>0.5</v>
      </c>
      <c r="AC46" s="860">
        <f t="shared" si="4"/>
        <v>60.562000000000005</v>
      </c>
      <c r="AD46" s="861">
        <f t="shared" ca="1" si="35"/>
        <v>60.509017012475709</v>
      </c>
      <c r="AE46" s="861">
        <f t="shared" ca="1" si="35"/>
        <v>60.985720390542411</v>
      </c>
      <c r="AF46" s="861">
        <f t="shared" ca="1" si="35"/>
        <v>60.469746957242776</v>
      </c>
      <c r="AG46" s="861">
        <f t="shared" ca="1" si="35"/>
        <v>59.773526111246071</v>
      </c>
      <c r="AH46" s="861">
        <f t="shared" ca="1" si="35"/>
        <v>60.992679301962148</v>
      </c>
      <c r="AI46" s="861">
        <f t="shared" ca="1" si="35"/>
        <v>59.941730657754185</v>
      </c>
      <c r="AJ46" s="861">
        <f t="shared" ca="1" si="35"/>
        <v>60.519007478351256</v>
      </c>
      <c r="AK46" s="861">
        <f t="shared" ca="1" si="35"/>
        <v>60.765281198217181</v>
      </c>
      <c r="AL46" s="861">
        <f t="shared" ca="1" si="35"/>
        <v>59.857907950982344</v>
      </c>
      <c r="AM46" s="861">
        <f t="shared" ca="1" si="35"/>
        <v>60.875366698412137</v>
      </c>
      <c r="AN46" s="861">
        <f t="shared" ca="1" si="36"/>
        <v>60.700691528215415</v>
      </c>
      <c r="AO46" s="861">
        <f t="shared" ca="1" si="36"/>
        <v>60.008646564637907</v>
      </c>
      <c r="AP46" s="861">
        <f t="shared" ca="1" si="36"/>
        <v>60.152725033915601</v>
      </c>
      <c r="AQ46" s="861">
        <f t="shared" ca="1" si="36"/>
        <v>60.006191236707082</v>
      </c>
      <c r="AR46" s="861">
        <f t="shared" ca="1" si="36"/>
        <v>60.599202788824336</v>
      </c>
      <c r="AS46" s="861">
        <f t="shared" ca="1" si="36"/>
        <v>61.043142729586471</v>
      </c>
      <c r="AT46" s="861">
        <f t="shared" ca="1" si="36"/>
        <v>60.964995375522861</v>
      </c>
      <c r="AU46" s="861">
        <f t="shared" ca="1" si="36"/>
        <v>60.67875432180189</v>
      </c>
      <c r="AV46" s="861">
        <f t="shared" ca="1" si="36"/>
        <v>61.545163396164966</v>
      </c>
      <c r="AW46" s="861">
        <f t="shared" ca="1" si="36"/>
        <v>61.31586769033418</v>
      </c>
      <c r="AX46" s="861">
        <f t="shared" ca="1" si="37"/>
        <v>61.065226188058098</v>
      </c>
      <c r="AY46" s="861">
        <f t="shared" ca="1" si="37"/>
        <v>60.669434275323027</v>
      </c>
      <c r="AZ46" s="861">
        <f t="shared" ca="1" si="37"/>
        <v>60.299775310612397</v>
      </c>
      <c r="BA46" s="861">
        <f t="shared" ca="1" si="37"/>
        <v>61.272889489914888</v>
      </c>
      <c r="BB46" s="861">
        <f t="shared" ca="1" si="37"/>
        <v>60.421316139083871</v>
      </c>
      <c r="BC46" s="861">
        <f t="shared" ca="1" si="37"/>
        <v>60.479861230562626</v>
      </c>
      <c r="BD46" s="861">
        <f t="shared" ca="1" si="37"/>
        <v>60.111982249941093</v>
      </c>
      <c r="BE46" s="861">
        <f t="shared" ca="1" si="37"/>
        <v>60.770473283226089</v>
      </c>
      <c r="BF46" s="861">
        <f t="shared" ca="1" si="37"/>
        <v>61.224544987042876</v>
      </c>
      <c r="BG46" s="861">
        <f t="shared" ca="1" si="37"/>
        <v>59.934008234498407</v>
      </c>
      <c r="BH46" s="861">
        <f t="shared" ca="1" si="38"/>
        <v>60.300107094971352</v>
      </c>
      <c r="BI46" s="861">
        <f t="shared" ca="1" si="38"/>
        <v>61.374898011979596</v>
      </c>
      <c r="BJ46" s="861">
        <f t="shared" ca="1" si="38"/>
        <v>60.756663957545143</v>
      </c>
      <c r="BK46" s="861">
        <f t="shared" ca="1" si="38"/>
        <v>60.696273198404057</v>
      </c>
      <c r="BL46" s="861">
        <f t="shared" ca="1" si="38"/>
        <v>60.884601372388346</v>
      </c>
      <c r="BM46" s="861">
        <f t="shared" ca="1" si="38"/>
        <v>60.108718233198708</v>
      </c>
      <c r="BN46" s="861">
        <f t="shared" ca="1" si="38"/>
        <v>60.690785159482473</v>
      </c>
      <c r="BO46" s="861">
        <f t="shared" ca="1" si="38"/>
        <v>60.234699794799042</v>
      </c>
      <c r="BP46" s="861">
        <f t="shared" ca="1" si="38"/>
        <v>60.417583259814343</v>
      </c>
      <c r="BQ46" s="861">
        <f t="shared" ca="1" si="38"/>
        <v>60.316727971170153</v>
      </c>
      <c r="BR46" s="861">
        <f t="shared" ca="1" si="39"/>
        <v>60.187913733523033</v>
      </c>
      <c r="BS46" s="861">
        <f t="shared" ca="1" si="39"/>
        <v>60.543885628890138</v>
      </c>
      <c r="BT46" s="861">
        <f t="shared" ca="1" si="39"/>
        <v>60.720127336948465</v>
      </c>
      <c r="BU46" s="861">
        <f t="shared" ca="1" si="39"/>
        <v>61.45116419682936</v>
      </c>
      <c r="BV46" s="861">
        <f t="shared" ca="1" si="39"/>
        <v>60.111273250836852</v>
      </c>
      <c r="BW46" s="861">
        <f t="shared" ca="1" si="39"/>
        <v>61.364691732379967</v>
      </c>
      <c r="BX46" s="861">
        <f t="shared" ca="1" si="39"/>
        <v>61.109045311498633</v>
      </c>
      <c r="BY46" s="861">
        <f t="shared" ca="1" si="39"/>
        <v>61.031262709346315</v>
      </c>
      <c r="BZ46" s="861">
        <f t="shared" ca="1" si="39"/>
        <v>60.805153250561673</v>
      </c>
      <c r="CA46" s="861">
        <f t="shared" ca="1" si="39"/>
        <v>60.599339895078408</v>
      </c>
      <c r="CS46" s="7"/>
      <c r="CT46" s="7"/>
      <c r="CU46" s="7"/>
      <c r="CV46" s="7"/>
      <c r="CW46" s="7"/>
      <c r="CX46" s="7"/>
      <c r="CY46" s="7"/>
      <c r="CZ46" s="101"/>
      <c r="DA46" s="7"/>
      <c r="DB46" s="63"/>
      <c r="DC46" s="67"/>
      <c r="DD46" s="67"/>
    </row>
    <row r="47" spans="1:108" s="35" customFormat="1">
      <c r="A47" s="246"/>
      <c r="B47" s="669"/>
      <c r="C47" s="669"/>
      <c r="D47" s="669"/>
      <c r="E47" s="645"/>
      <c r="F47" s="130"/>
      <c r="G47" s="556"/>
      <c r="H47" s="687"/>
      <c r="I47" s="374"/>
      <c r="L47" s="7"/>
      <c r="M47" s="351"/>
      <c r="N47" s="679"/>
      <c r="O47" s="680"/>
      <c r="P47" s="679"/>
      <c r="Q47" s="680"/>
      <c r="Z47" s="35">
        <f t="shared" si="10"/>
        <v>44</v>
      </c>
      <c r="AA47" s="672">
        <f t="shared" si="24"/>
        <v>6</v>
      </c>
      <c r="AB47" s="860">
        <f t="shared" si="18"/>
        <v>0.5</v>
      </c>
      <c r="AC47" s="860">
        <f t="shared" si="4"/>
        <v>60.562000000000005</v>
      </c>
      <c r="AD47" s="861">
        <f t="shared" ca="1" si="35"/>
        <v>60.418994270621866</v>
      </c>
      <c r="AE47" s="861">
        <f t="shared" ca="1" si="35"/>
        <v>60.324905107906027</v>
      </c>
      <c r="AF47" s="861">
        <f t="shared" ca="1" si="35"/>
        <v>60.936533700329562</v>
      </c>
      <c r="AG47" s="861">
        <f t="shared" ca="1" si="35"/>
        <v>60.501701188662786</v>
      </c>
      <c r="AH47" s="861">
        <f t="shared" ca="1" si="35"/>
        <v>60.007828530799742</v>
      </c>
      <c r="AI47" s="861">
        <f t="shared" ca="1" si="35"/>
        <v>60.968366247282141</v>
      </c>
      <c r="AJ47" s="861">
        <f t="shared" ca="1" si="35"/>
        <v>60.347013731509662</v>
      </c>
      <c r="AK47" s="861">
        <f t="shared" ca="1" si="35"/>
        <v>60.838068306900503</v>
      </c>
      <c r="AL47" s="861">
        <f t="shared" ca="1" si="35"/>
        <v>59.808005893809778</v>
      </c>
      <c r="AM47" s="861">
        <f t="shared" ca="1" si="35"/>
        <v>60.557801179361775</v>
      </c>
      <c r="AN47" s="861">
        <f t="shared" ca="1" si="36"/>
        <v>60.449656878100917</v>
      </c>
      <c r="AO47" s="861">
        <f t="shared" ca="1" si="36"/>
        <v>60.750104941136428</v>
      </c>
      <c r="AP47" s="861">
        <f t="shared" ca="1" si="36"/>
        <v>60.761291971878961</v>
      </c>
      <c r="AQ47" s="861">
        <f t="shared" ca="1" si="36"/>
        <v>59.882085530436051</v>
      </c>
      <c r="AR47" s="861">
        <f t="shared" ca="1" si="36"/>
        <v>60.060723645087911</v>
      </c>
      <c r="AS47" s="861">
        <f t="shared" ca="1" si="36"/>
        <v>60.244597262443669</v>
      </c>
      <c r="AT47" s="861">
        <f t="shared" ca="1" si="36"/>
        <v>60.819957127882766</v>
      </c>
      <c r="AU47" s="861">
        <f t="shared" ca="1" si="36"/>
        <v>60.807841153396701</v>
      </c>
      <c r="AV47" s="861">
        <f t="shared" ca="1" si="36"/>
        <v>61.005461749931676</v>
      </c>
      <c r="AW47" s="861">
        <f t="shared" ca="1" si="36"/>
        <v>60.945276571227581</v>
      </c>
      <c r="AX47" s="861">
        <f t="shared" ca="1" si="37"/>
        <v>59.917661734157235</v>
      </c>
      <c r="AY47" s="861">
        <f t="shared" ca="1" si="37"/>
        <v>60.831311498044151</v>
      </c>
      <c r="AZ47" s="861">
        <f t="shared" ca="1" si="37"/>
        <v>60.612702945074481</v>
      </c>
      <c r="BA47" s="861">
        <f t="shared" ca="1" si="37"/>
        <v>60.8099756569977</v>
      </c>
      <c r="BB47" s="861">
        <f t="shared" ca="1" si="37"/>
        <v>61.199797264695256</v>
      </c>
      <c r="BC47" s="861">
        <f t="shared" ca="1" si="37"/>
        <v>60.955644018872533</v>
      </c>
      <c r="BD47" s="861">
        <f t="shared" ca="1" si="37"/>
        <v>60.29183298308741</v>
      </c>
      <c r="BE47" s="861">
        <f t="shared" ca="1" si="37"/>
        <v>60.41214906335906</v>
      </c>
      <c r="BF47" s="861">
        <f t="shared" ca="1" si="37"/>
        <v>60.784157012395724</v>
      </c>
      <c r="BG47" s="861">
        <f t="shared" ca="1" si="37"/>
        <v>59.968776334104234</v>
      </c>
      <c r="BH47" s="861">
        <f t="shared" ca="1" si="38"/>
        <v>60.64030537090543</v>
      </c>
      <c r="BI47" s="861">
        <f t="shared" ca="1" si="38"/>
        <v>60.988721750895259</v>
      </c>
      <c r="BJ47" s="861">
        <f t="shared" ca="1" si="38"/>
        <v>60.783997144385964</v>
      </c>
      <c r="BK47" s="861">
        <f t="shared" ca="1" si="38"/>
        <v>60.250616607627983</v>
      </c>
      <c r="BL47" s="861">
        <f t="shared" ca="1" si="38"/>
        <v>60.638213533900348</v>
      </c>
      <c r="BM47" s="861">
        <f t="shared" ca="1" si="38"/>
        <v>60.173114287179288</v>
      </c>
      <c r="BN47" s="861">
        <f t="shared" ca="1" si="38"/>
        <v>60.383021754611732</v>
      </c>
      <c r="BO47" s="861">
        <f t="shared" ca="1" si="38"/>
        <v>60.19296301630839</v>
      </c>
      <c r="BP47" s="861">
        <f t="shared" ca="1" si="38"/>
        <v>60.710603886881394</v>
      </c>
      <c r="BQ47" s="861">
        <f t="shared" ca="1" si="38"/>
        <v>59.947795113017108</v>
      </c>
      <c r="BR47" s="861">
        <f t="shared" ca="1" si="39"/>
        <v>60.739003149103212</v>
      </c>
      <c r="BS47" s="861">
        <f t="shared" ca="1" si="39"/>
        <v>60.523223623035001</v>
      </c>
      <c r="BT47" s="861">
        <f t="shared" ca="1" si="39"/>
        <v>60.270851402751539</v>
      </c>
      <c r="BU47" s="861">
        <f t="shared" ca="1" si="39"/>
        <v>60.775626248525313</v>
      </c>
      <c r="BV47" s="861">
        <f t="shared" ca="1" si="39"/>
        <v>60.495034315739211</v>
      </c>
      <c r="BW47" s="861">
        <f t="shared" ca="1" si="39"/>
        <v>60.769960567565128</v>
      </c>
      <c r="BX47" s="861">
        <f t="shared" ca="1" si="39"/>
        <v>60.206705637694981</v>
      </c>
      <c r="BY47" s="861">
        <f t="shared" ca="1" si="39"/>
        <v>60.846871201276002</v>
      </c>
      <c r="BZ47" s="861">
        <f t="shared" ca="1" si="39"/>
        <v>60.009504474361336</v>
      </c>
      <c r="CA47" s="861">
        <f t="shared" ca="1" si="39"/>
        <v>59.971391385483109</v>
      </c>
      <c r="CS47" s="7"/>
      <c r="CT47" s="7"/>
      <c r="CU47" s="7"/>
      <c r="CV47" s="7"/>
      <c r="CW47" s="7"/>
      <c r="CX47" s="7"/>
      <c r="CY47" s="7"/>
      <c r="CZ47" s="101"/>
      <c r="DA47" s="7"/>
      <c r="DB47" s="63"/>
      <c r="DC47" s="67"/>
      <c r="DD47" s="67"/>
    </row>
    <row r="48" spans="1:108" s="35" customFormat="1">
      <c r="A48" s="246"/>
      <c r="B48" s="669"/>
      <c r="C48" s="669"/>
      <c r="D48" s="669"/>
      <c r="E48" s="645"/>
      <c r="F48" s="130"/>
      <c r="G48" s="556"/>
      <c r="H48" s="687"/>
      <c r="I48" s="374"/>
      <c r="L48" s="7"/>
      <c r="M48" s="351"/>
      <c r="N48" s="679"/>
      <c r="O48" s="680"/>
      <c r="P48" s="679"/>
      <c r="Q48" s="680"/>
      <c r="Z48" s="35">
        <f t="shared" si="10"/>
        <v>45</v>
      </c>
      <c r="AA48" s="672">
        <f t="shared" si="24"/>
        <v>6</v>
      </c>
      <c r="AB48" s="860">
        <f t="shared" si="18"/>
        <v>0.5</v>
      </c>
      <c r="AC48" s="860">
        <f t="shared" si="4"/>
        <v>60.562000000000005</v>
      </c>
      <c r="AD48" s="861">
        <f t="shared" ca="1" si="35"/>
        <v>61.565536726391542</v>
      </c>
      <c r="AE48" s="861">
        <f t="shared" ca="1" si="35"/>
        <v>60.252751172437037</v>
      </c>
      <c r="AF48" s="861">
        <f t="shared" ca="1" si="35"/>
        <v>60.604624074390301</v>
      </c>
      <c r="AG48" s="861">
        <f t="shared" ca="1" si="35"/>
        <v>59.962407711400594</v>
      </c>
      <c r="AH48" s="861">
        <f t="shared" ca="1" si="35"/>
        <v>61.271181611236941</v>
      </c>
      <c r="AI48" s="861">
        <f t="shared" ca="1" si="35"/>
        <v>60.570596874621209</v>
      </c>
      <c r="AJ48" s="861">
        <f t="shared" ca="1" si="35"/>
        <v>60.586876623971222</v>
      </c>
      <c r="AK48" s="861">
        <f t="shared" ca="1" si="35"/>
        <v>60.752512295798326</v>
      </c>
      <c r="AL48" s="861">
        <f t="shared" ca="1" si="35"/>
        <v>60.519215379077124</v>
      </c>
      <c r="AM48" s="861">
        <f t="shared" ca="1" si="35"/>
        <v>60.937176517216031</v>
      </c>
      <c r="AN48" s="861">
        <f t="shared" ca="1" si="36"/>
        <v>60.714374441319549</v>
      </c>
      <c r="AO48" s="861">
        <f t="shared" ca="1" si="36"/>
        <v>61.167807952147086</v>
      </c>
      <c r="AP48" s="861">
        <f t="shared" ca="1" si="36"/>
        <v>60.269305327358332</v>
      </c>
      <c r="AQ48" s="861">
        <f t="shared" ca="1" si="36"/>
        <v>60.288344496273425</v>
      </c>
      <c r="AR48" s="861">
        <f t="shared" ca="1" si="36"/>
        <v>60.377047240806355</v>
      </c>
      <c r="AS48" s="861">
        <f t="shared" ca="1" si="36"/>
        <v>60.563296027409343</v>
      </c>
      <c r="AT48" s="861">
        <f t="shared" ca="1" si="36"/>
        <v>60.823082516107043</v>
      </c>
      <c r="AU48" s="861">
        <f t="shared" ca="1" si="36"/>
        <v>60.60308205565142</v>
      </c>
      <c r="AV48" s="861">
        <f t="shared" ca="1" si="36"/>
        <v>61.338545906700482</v>
      </c>
      <c r="AW48" s="861">
        <f t="shared" ca="1" si="36"/>
        <v>60.920955250004127</v>
      </c>
      <c r="AX48" s="861">
        <f t="shared" ca="1" si="37"/>
        <v>61.025571074103368</v>
      </c>
      <c r="AY48" s="861">
        <f t="shared" ca="1" si="37"/>
        <v>60.722050767182772</v>
      </c>
      <c r="AZ48" s="861">
        <f t="shared" ca="1" si="37"/>
        <v>60.266161818126243</v>
      </c>
      <c r="BA48" s="861">
        <f t="shared" ca="1" si="37"/>
        <v>59.829524130407904</v>
      </c>
      <c r="BB48" s="861">
        <f t="shared" ca="1" si="37"/>
        <v>59.803242936309445</v>
      </c>
      <c r="BC48" s="861">
        <f t="shared" ca="1" si="37"/>
        <v>60.318453961960316</v>
      </c>
      <c r="BD48" s="861">
        <f t="shared" ca="1" si="37"/>
        <v>61.080734009549616</v>
      </c>
      <c r="BE48" s="861">
        <f t="shared" ca="1" si="37"/>
        <v>60.428969232761538</v>
      </c>
      <c r="BF48" s="861">
        <f t="shared" ca="1" si="37"/>
        <v>60.325002293941239</v>
      </c>
      <c r="BG48" s="861">
        <f t="shared" ca="1" si="37"/>
        <v>60.60871185564735</v>
      </c>
      <c r="BH48" s="861">
        <f t="shared" ca="1" si="38"/>
        <v>60.305257713661909</v>
      </c>
      <c r="BI48" s="861">
        <f t="shared" ca="1" si="38"/>
        <v>59.938280125423148</v>
      </c>
      <c r="BJ48" s="861">
        <f t="shared" ca="1" si="38"/>
        <v>60.708564184823658</v>
      </c>
      <c r="BK48" s="861">
        <f t="shared" ca="1" si="38"/>
        <v>60.532803656780423</v>
      </c>
      <c r="BL48" s="861">
        <f t="shared" ca="1" si="38"/>
        <v>60.649157599004518</v>
      </c>
      <c r="BM48" s="861">
        <f t="shared" ca="1" si="38"/>
        <v>60.283544802321686</v>
      </c>
      <c r="BN48" s="861">
        <f t="shared" ca="1" si="38"/>
        <v>61.134536524738536</v>
      </c>
      <c r="BO48" s="861">
        <f t="shared" ca="1" si="38"/>
        <v>60.621896627566208</v>
      </c>
      <c r="BP48" s="861">
        <f t="shared" ca="1" si="38"/>
        <v>60.726661042068002</v>
      </c>
      <c r="BQ48" s="861">
        <f t="shared" ca="1" si="38"/>
        <v>60.544216049911775</v>
      </c>
      <c r="BR48" s="861">
        <f t="shared" ca="1" si="39"/>
        <v>60.558421427282767</v>
      </c>
      <c r="BS48" s="861">
        <f t="shared" ca="1" si="39"/>
        <v>60.452756068386421</v>
      </c>
      <c r="BT48" s="861">
        <f t="shared" ca="1" si="39"/>
        <v>59.889858761993942</v>
      </c>
      <c r="BU48" s="861">
        <f t="shared" ca="1" si="39"/>
        <v>60.261251002505688</v>
      </c>
      <c r="BV48" s="861">
        <f t="shared" ca="1" si="39"/>
        <v>60.627024365613053</v>
      </c>
      <c r="BW48" s="861">
        <f t="shared" ca="1" si="39"/>
        <v>60.440341037388883</v>
      </c>
      <c r="BX48" s="861">
        <f t="shared" ca="1" si="39"/>
        <v>60.902558119603356</v>
      </c>
      <c r="BY48" s="861">
        <f t="shared" ca="1" si="39"/>
        <v>60.62845283371928</v>
      </c>
      <c r="BZ48" s="861">
        <f t="shared" ca="1" si="39"/>
        <v>60.248898434485753</v>
      </c>
      <c r="CA48" s="861">
        <f t="shared" ca="1" si="39"/>
        <v>60.401018854768523</v>
      </c>
      <c r="CS48" s="7"/>
      <c r="CT48" s="7"/>
      <c r="CU48" s="7"/>
      <c r="CV48" s="7"/>
      <c r="CW48" s="7"/>
      <c r="CX48" s="7"/>
      <c r="CY48" s="7"/>
      <c r="CZ48" s="101"/>
      <c r="DA48" s="7"/>
      <c r="DB48" s="63"/>
      <c r="DC48" s="67"/>
      <c r="DD48" s="67"/>
    </row>
    <row r="49" spans="1:108" s="35" customFormat="1">
      <c r="A49" s="246"/>
      <c r="B49" s="669"/>
      <c r="C49" s="669"/>
      <c r="D49" s="669"/>
      <c r="E49" s="645"/>
      <c r="F49" s="130"/>
      <c r="G49" s="556"/>
      <c r="H49" s="687"/>
      <c r="I49" s="374"/>
      <c r="L49" s="7"/>
      <c r="M49" s="351"/>
      <c r="N49" s="679"/>
      <c r="O49" s="680"/>
      <c r="P49" s="679"/>
      <c r="Q49" s="680"/>
      <c r="Z49" s="35">
        <f t="shared" si="10"/>
        <v>46</v>
      </c>
      <c r="AA49" s="672">
        <f t="shared" si="24"/>
        <v>6</v>
      </c>
      <c r="AB49" s="860">
        <f t="shared" si="18"/>
        <v>0.5</v>
      </c>
      <c r="AC49" s="860">
        <f t="shared" si="4"/>
        <v>60.562000000000005</v>
      </c>
      <c r="AD49" s="861">
        <f t="shared" ca="1" si="35"/>
        <v>59.639143505365141</v>
      </c>
      <c r="AE49" s="861">
        <f t="shared" ca="1" si="35"/>
        <v>60.566262609313547</v>
      </c>
      <c r="AF49" s="861">
        <f t="shared" ca="1" si="35"/>
        <v>60.251506373625283</v>
      </c>
      <c r="AG49" s="861">
        <f t="shared" ca="1" si="35"/>
        <v>60.673128691704328</v>
      </c>
      <c r="AH49" s="861">
        <f t="shared" ca="1" si="35"/>
        <v>60.777829360501705</v>
      </c>
      <c r="AI49" s="861">
        <f t="shared" ca="1" si="35"/>
        <v>60.605265885468214</v>
      </c>
      <c r="AJ49" s="861">
        <f t="shared" ca="1" si="35"/>
        <v>60.479784862133819</v>
      </c>
      <c r="AK49" s="861">
        <f t="shared" ca="1" si="35"/>
        <v>60.503951403255144</v>
      </c>
      <c r="AL49" s="861">
        <f t="shared" ca="1" si="35"/>
        <v>60.49475735453683</v>
      </c>
      <c r="AM49" s="861">
        <f t="shared" ca="1" si="35"/>
        <v>60.698035187031081</v>
      </c>
      <c r="AN49" s="861">
        <f t="shared" ca="1" si="36"/>
        <v>60.54848247042159</v>
      </c>
      <c r="AO49" s="861">
        <f t="shared" ca="1" si="36"/>
        <v>60.239947719928395</v>
      </c>
      <c r="AP49" s="861">
        <f t="shared" ca="1" si="36"/>
        <v>60.387833010335598</v>
      </c>
      <c r="AQ49" s="861">
        <f t="shared" ca="1" si="36"/>
        <v>60.815801082665217</v>
      </c>
      <c r="AR49" s="861">
        <f t="shared" ca="1" si="36"/>
        <v>60.418472513049593</v>
      </c>
      <c r="AS49" s="861">
        <f t="shared" ca="1" si="36"/>
        <v>59.881836503055226</v>
      </c>
      <c r="AT49" s="861">
        <f t="shared" ca="1" si="36"/>
        <v>61.021742450847725</v>
      </c>
      <c r="AU49" s="861">
        <f t="shared" ca="1" si="36"/>
        <v>60.773220263576469</v>
      </c>
      <c r="AV49" s="861">
        <f t="shared" ca="1" si="36"/>
        <v>60.45935724617685</v>
      </c>
      <c r="AW49" s="861">
        <f t="shared" ca="1" si="36"/>
        <v>60.534894474884183</v>
      </c>
      <c r="AX49" s="861">
        <f t="shared" ca="1" si="37"/>
        <v>60.348394964963049</v>
      </c>
      <c r="AY49" s="861">
        <f t="shared" ca="1" si="37"/>
        <v>60.456797616908617</v>
      </c>
      <c r="AZ49" s="861">
        <f t="shared" ca="1" si="37"/>
        <v>61.11539249629881</v>
      </c>
      <c r="BA49" s="861">
        <f t="shared" ca="1" si="37"/>
        <v>60.958578806806869</v>
      </c>
      <c r="BB49" s="861">
        <f t="shared" ca="1" si="37"/>
        <v>60.003689931641034</v>
      </c>
      <c r="BC49" s="861">
        <f t="shared" ca="1" si="37"/>
        <v>61.173600326554357</v>
      </c>
      <c r="BD49" s="861">
        <f t="shared" ca="1" si="37"/>
        <v>60.861233129304416</v>
      </c>
      <c r="BE49" s="861">
        <f t="shared" ca="1" si="37"/>
        <v>60.497243134965906</v>
      </c>
      <c r="BF49" s="861">
        <f t="shared" ca="1" si="37"/>
        <v>59.995176595218012</v>
      </c>
      <c r="BG49" s="861">
        <f t="shared" ca="1" si="37"/>
        <v>60.509045275731708</v>
      </c>
      <c r="BH49" s="861">
        <f t="shared" ca="1" si="38"/>
        <v>61.231867992063052</v>
      </c>
      <c r="BI49" s="861">
        <f t="shared" ca="1" si="38"/>
        <v>60.45583213793779</v>
      </c>
      <c r="BJ49" s="861">
        <f t="shared" ca="1" si="38"/>
        <v>60.262557304537921</v>
      </c>
      <c r="BK49" s="861">
        <f t="shared" ca="1" si="38"/>
        <v>60.735969927117537</v>
      </c>
      <c r="BL49" s="861">
        <f t="shared" ca="1" si="38"/>
        <v>60.269337727545199</v>
      </c>
      <c r="BM49" s="861">
        <f t="shared" ca="1" si="38"/>
        <v>60.280688731523817</v>
      </c>
      <c r="BN49" s="861">
        <f t="shared" ca="1" si="38"/>
        <v>60.998128065470191</v>
      </c>
      <c r="BO49" s="861">
        <f t="shared" ca="1" si="38"/>
        <v>60.537000835044722</v>
      </c>
      <c r="BP49" s="861">
        <f t="shared" ca="1" si="38"/>
        <v>60.478095081323737</v>
      </c>
      <c r="BQ49" s="861">
        <f t="shared" ca="1" si="38"/>
        <v>60.122235646990184</v>
      </c>
      <c r="BR49" s="861">
        <f t="shared" ca="1" si="39"/>
        <v>60.453245747669953</v>
      </c>
      <c r="BS49" s="861">
        <f t="shared" ca="1" si="39"/>
        <v>60.65646665437567</v>
      </c>
      <c r="BT49" s="861">
        <f t="shared" ca="1" si="39"/>
        <v>60.387448975371093</v>
      </c>
      <c r="BU49" s="861">
        <f t="shared" ca="1" si="39"/>
        <v>60.096126526303131</v>
      </c>
      <c r="BV49" s="861">
        <f t="shared" ca="1" si="39"/>
        <v>60.963955129984853</v>
      </c>
      <c r="BW49" s="861">
        <f t="shared" ca="1" si="39"/>
        <v>60.58234461441036</v>
      </c>
      <c r="BX49" s="861">
        <f t="shared" ca="1" si="39"/>
        <v>60.315835260955453</v>
      </c>
      <c r="BY49" s="861">
        <f t="shared" ca="1" si="39"/>
        <v>60.573269467454466</v>
      </c>
      <c r="BZ49" s="861">
        <f t="shared" ca="1" si="39"/>
        <v>60.928364070973011</v>
      </c>
      <c r="CA49" s="861">
        <f t="shared" ca="1" si="39"/>
        <v>60.194115064404393</v>
      </c>
      <c r="CS49" s="7"/>
      <c r="CT49" s="7"/>
      <c r="CU49" s="7"/>
      <c r="CV49" s="7"/>
      <c r="CW49" s="7"/>
      <c r="CX49" s="7"/>
      <c r="CY49" s="7"/>
      <c r="CZ49" s="101"/>
      <c r="DA49" s="7"/>
      <c r="DB49" s="63"/>
      <c r="DC49" s="67"/>
      <c r="DD49" s="67"/>
    </row>
    <row r="50" spans="1:108" s="35" customFormat="1">
      <c r="A50" s="246"/>
      <c r="B50" s="669"/>
      <c r="C50" s="669"/>
      <c r="D50" s="669"/>
      <c r="E50" s="645"/>
      <c r="F50" s="130"/>
      <c r="G50" s="556"/>
      <c r="H50" s="687"/>
      <c r="I50" s="374"/>
      <c r="L50" s="7"/>
      <c r="M50" s="351"/>
      <c r="N50" s="679"/>
      <c r="O50" s="680"/>
      <c r="P50" s="679"/>
      <c r="Q50" s="680"/>
      <c r="Z50" s="35">
        <f t="shared" si="10"/>
        <v>47</v>
      </c>
      <c r="AA50" s="672">
        <f t="shared" si="24"/>
        <v>6</v>
      </c>
      <c r="AB50" s="860">
        <f t="shared" si="18"/>
        <v>0.5</v>
      </c>
      <c r="AC50" s="860">
        <f t="shared" si="4"/>
        <v>60.562000000000005</v>
      </c>
      <c r="AD50" s="861">
        <f t="shared" ca="1" si="35"/>
        <v>60.720538782567523</v>
      </c>
      <c r="AE50" s="861">
        <f t="shared" ca="1" si="35"/>
        <v>60.326415680122189</v>
      </c>
      <c r="AF50" s="861">
        <f t="shared" ca="1" si="35"/>
        <v>60.96494101106039</v>
      </c>
      <c r="AG50" s="861">
        <f t="shared" ca="1" si="35"/>
        <v>61.245415134523768</v>
      </c>
      <c r="AH50" s="861">
        <f t="shared" ca="1" si="35"/>
        <v>60.785476078761711</v>
      </c>
      <c r="AI50" s="861">
        <f t="shared" ca="1" si="35"/>
        <v>60.408390488983528</v>
      </c>
      <c r="AJ50" s="861">
        <f t="shared" ca="1" si="35"/>
        <v>61.288518074211758</v>
      </c>
      <c r="AK50" s="861">
        <f t="shared" ca="1" si="35"/>
        <v>60.223057545349064</v>
      </c>
      <c r="AL50" s="861">
        <f t="shared" ca="1" si="35"/>
        <v>59.65291198939336</v>
      </c>
      <c r="AM50" s="861">
        <f t="shared" ca="1" si="35"/>
        <v>60.542092254082092</v>
      </c>
      <c r="AN50" s="861">
        <f t="shared" ca="1" si="36"/>
        <v>59.984460401524188</v>
      </c>
      <c r="AO50" s="861">
        <f t="shared" ca="1" si="36"/>
        <v>60.531055666867807</v>
      </c>
      <c r="AP50" s="861">
        <f t="shared" ca="1" si="36"/>
        <v>60.541075113939733</v>
      </c>
      <c r="AQ50" s="861">
        <f t="shared" ca="1" si="36"/>
        <v>60.873564811187386</v>
      </c>
      <c r="AR50" s="861">
        <f t="shared" ca="1" si="36"/>
        <v>61.354985085441214</v>
      </c>
      <c r="AS50" s="861">
        <f t="shared" ca="1" si="36"/>
        <v>60.401741796481467</v>
      </c>
      <c r="AT50" s="861">
        <f t="shared" ca="1" si="36"/>
        <v>61.288042971116745</v>
      </c>
      <c r="AU50" s="861">
        <f t="shared" ca="1" si="36"/>
        <v>60.673786960104941</v>
      </c>
      <c r="AV50" s="861">
        <f t="shared" ca="1" si="36"/>
        <v>60.306525343215334</v>
      </c>
      <c r="AW50" s="861">
        <f t="shared" ca="1" si="36"/>
        <v>60.980618825196906</v>
      </c>
      <c r="AX50" s="861">
        <f t="shared" ca="1" si="37"/>
        <v>61.072244682874349</v>
      </c>
      <c r="AY50" s="861">
        <f t="shared" ca="1" si="37"/>
        <v>61.070599631285489</v>
      </c>
      <c r="AZ50" s="861">
        <f t="shared" ca="1" si="37"/>
        <v>61.151164503333135</v>
      </c>
      <c r="BA50" s="861">
        <f t="shared" ca="1" si="37"/>
        <v>60.785868468332495</v>
      </c>
      <c r="BB50" s="861">
        <f t="shared" ca="1" si="37"/>
        <v>61.591445625827802</v>
      </c>
      <c r="BC50" s="861">
        <f t="shared" ca="1" si="37"/>
        <v>61.742170084602662</v>
      </c>
      <c r="BD50" s="861">
        <f t="shared" ca="1" si="37"/>
        <v>60.846627851245351</v>
      </c>
      <c r="BE50" s="861">
        <f t="shared" ca="1" si="37"/>
        <v>60.779492043465616</v>
      </c>
      <c r="BF50" s="861">
        <f t="shared" ca="1" si="37"/>
        <v>59.624316605436391</v>
      </c>
      <c r="BG50" s="861">
        <f t="shared" ca="1" si="37"/>
        <v>60.426585972918019</v>
      </c>
      <c r="BH50" s="861">
        <f t="shared" ca="1" si="38"/>
        <v>60.880268731121099</v>
      </c>
      <c r="BI50" s="861">
        <f t="shared" ca="1" si="38"/>
        <v>60.884666486821665</v>
      </c>
      <c r="BJ50" s="861">
        <f t="shared" ca="1" si="38"/>
        <v>60.420269738829859</v>
      </c>
      <c r="BK50" s="861">
        <f t="shared" ca="1" si="38"/>
        <v>61.226833112013985</v>
      </c>
      <c r="BL50" s="861">
        <f t="shared" ca="1" si="38"/>
        <v>60.546931504821309</v>
      </c>
      <c r="BM50" s="861">
        <f t="shared" ca="1" si="38"/>
        <v>60.417429855731257</v>
      </c>
      <c r="BN50" s="861">
        <f t="shared" ca="1" si="38"/>
        <v>60.692257362776573</v>
      </c>
      <c r="BO50" s="861">
        <f t="shared" ca="1" si="38"/>
        <v>60.923334888986055</v>
      </c>
      <c r="BP50" s="861">
        <f t="shared" ca="1" si="38"/>
        <v>60.753487264178169</v>
      </c>
      <c r="BQ50" s="861">
        <f t="shared" ca="1" si="38"/>
        <v>61.048867924525219</v>
      </c>
      <c r="BR50" s="861">
        <f t="shared" ca="1" si="39"/>
        <v>60.289324314201771</v>
      </c>
      <c r="BS50" s="861">
        <f t="shared" ca="1" si="39"/>
        <v>60.141131213388761</v>
      </c>
      <c r="BT50" s="861">
        <f t="shared" ca="1" si="39"/>
        <v>60.769227180952647</v>
      </c>
      <c r="BU50" s="861">
        <f t="shared" ca="1" si="39"/>
        <v>60.226802665284801</v>
      </c>
      <c r="BV50" s="861">
        <f t="shared" ca="1" si="39"/>
        <v>60.740767169174433</v>
      </c>
      <c r="BW50" s="861">
        <f t="shared" ca="1" si="39"/>
        <v>60.601143391593155</v>
      </c>
      <c r="BX50" s="861">
        <f t="shared" ca="1" si="39"/>
        <v>60.567483033575094</v>
      </c>
      <c r="BY50" s="861">
        <f t="shared" ca="1" si="39"/>
        <v>60.319756332799429</v>
      </c>
      <c r="BZ50" s="861">
        <f t="shared" ca="1" si="39"/>
        <v>60.580824381477683</v>
      </c>
      <c r="CA50" s="861">
        <f t="shared" ca="1" si="39"/>
        <v>60.464030687774645</v>
      </c>
      <c r="CS50" s="7"/>
      <c r="CT50" s="7"/>
      <c r="CU50" s="7"/>
      <c r="CV50" s="7"/>
      <c r="CW50" s="7"/>
      <c r="CX50" s="7"/>
      <c r="CY50" s="7"/>
      <c r="CZ50" s="101"/>
      <c r="DA50" s="7"/>
      <c r="DB50" s="63"/>
      <c r="DC50" s="67"/>
      <c r="DD50" s="67"/>
    </row>
    <row r="51" spans="1:108" s="35" customFormat="1">
      <c r="A51" s="246"/>
      <c r="B51" s="669"/>
      <c r="C51" s="669"/>
      <c r="D51" s="669"/>
      <c r="E51" s="645"/>
      <c r="F51" s="130"/>
      <c r="G51" s="556"/>
      <c r="H51" s="687"/>
      <c r="I51" s="374"/>
      <c r="L51" s="7"/>
      <c r="M51" s="351"/>
      <c r="N51" s="679"/>
      <c r="O51" s="680"/>
      <c r="P51" s="679"/>
      <c r="Q51" s="680"/>
      <c r="Z51" s="35">
        <f t="shared" si="10"/>
        <v>48</v>
      </c>
      <c r="AA51" s="672">
        <f t="shared" si="24"/>
        <v>6</v>
      </c>
      <c r="AB51" s="860">
        <f t="shared" si="18"/>
        <v>0.5</v>
      </c>
      <c r="AC51" s="860">
        <f t="shared" si="4"/>
        <v>60.562000000000005</v>
      </c>
      <c r="AD51" s="861">
        <f t="shared" ca="1" si="35"/>
        <v>60.54237329175897</v>
      </c>
      <c r="AE51" s="861">
        <f t="shared" ca="1" si="35"/>
        <v>60.38569027364597</v>
      </c>
      <c r="AF51" s="861">
        <f t="shared" ca="1" si="35"/>
        <v>61.326987808132536</v>
      </c>
      <c r="AG51" s="861">
        <f t="shared" ca="1" si="35"/>
        <v>60.74237924973842</v>
      </c>
      <c r="AH51" s="861">
        <f t="shared" ca="1" si="35"/>
        <v>60.360818428289612</v>
      </c>
      <c r="AI51" s="861">
        <f t="shared" ca="1" si="35"/>
        <v>60.377694173024956</v>
      </c>
      <c r="AJ51" s="861">
        <f t="shared" ca="1" si="35"/>
        <v>59.718838439565154</v>
      </c>
      <c r="AK51" s="861">
        <f t="shared" ca="1" si="35"/>
        <v>60.486527751229453</v>
      </c>
      <c r="AL51" s="861">
        <f t="shared" ca="1" si="35"/>
        <v>60.148988256020239</v>
      </c>
      <c r="AM51" s="861">
        <f t="shared" ca="1" si="35"/>
        <v>59.804474174409123</v>
      </c>
      <c r="AN51" s="861">
        <f t="shared" ca="1" si="36"/>
        <v>60.859295863226272</v>
      </c>
      <c r="AO51" s="861">
        <f t="shared" ca="1" si="36"/>
        <v>59.715934083588138</v>
      </c>
      <c r="AP51" s="861">
        <f t="shared" ca="1" si="36"/>
        <v>60.502674273051944</v>
      </c>
      <c r="AQ51" s="861">
        <f t="shared" ca="1" si="36"/>
        <v>60.426766736348043</v>
      </c>
      <c r="AR51" s="861">
        <f t="shared" ca="1" si="36"/>
        <v>60.52846201685049</v>
      </c>
      <c r="AS51" s="861">
        <f t="shared" ca="1" si="36"/>
        <v>60.367120299689269</v>
      </c>
      <c r="AT51" s="861">
        <f t="shared" ca="1" si="36"/>
        <v>60.664260823483687</v>
      </c>
      <c r="AU51" s="861">
        <f t="shared" ca="1" si="36"/>
        <v>60.365034365071949</v>
      </c>
      <c r="AV51" s="861">
        <f t="shared" ca="1" si="36"/>
        <v>60.21451135462565</v>
      </c>
      <c r="AW51" s="861">
        <f t="shared" ca="1" si="36"/>
        <v>60.202538676984425</v>
      </c>
      <c r="AX51" s="861">
        <f t="shared" ca="1" si="37"/>
        <v>60.516514777436583</v>
      </c>
      <c r="AY51" s="861">
        <f t="shared" ca="1" si="37"/>
        <v>60.459041262576484</v>
      </c>
      <c r="AZ51" s="861">
        <f t="shared" ca="1" si="37"/>
        <v>60.473764478506382</v>
      </c>
      <c r="BA51" s="861">
        <f t="shared" ca="1" si="37"/>
        <v>61.087777867585565</v>
      </c>
      <c r="BB51" s="861">
        <f t="shared" ca="1" si="37"/>
        <v>60.676528886989793</v>
      </c>
      <c r="BC51" s="861">
        <f t="shared" ca="1" si="37"/>
        <v>60.695415060819286</v>
      </c>
      <c r="BD51" s="861">
        <f t="shared" ca="1" si="37"/>
        <v>60.811600476509426</v>
      </c>
      <c r="BE51" s="861">
        <f t="shared" ca="1" si="37"/>
        <v>60.382836090029436</v>
      </c>
      <c r="BF51" s="861">
        <f t="shared" ca="1" si="37"/>
        <v>60.198531872271772</v>
      </c>
      <c r="BG51" s="861">
        <f t="shared" ca="1" si="37"/>
        <v>60.964221413249057</v>
      </c>
      <c r="BH51" s="861">
        <f t="shared" ca="1" si="38"/>
        <v>60.520649168907227</v>
      </c>
      <c r="BI51" s="861">
        <f t="shared" ca="1" si="38"/>
        <v>60.839361096515695</v>
      </c>
      <c r="BJ51" s="861">
        <f t="shared" ca="1" si="38"/>
        <v>61.129308789702208</v>
      </c>
      <c r="BK51" s="861">
        <f t="shared" ca="1" si="38"/>
        <v>60.444419276107951</v>
      </c>
      <c r="BL51" s="861">
        <f t="shared" ca="1" si="38"/>
        <v>60.180205108137415</v>
      </c>
      <c r="BM51" s="861">
        <f t="shared" ca="1" si="38"/>
        <v>59.972570745153142</v>
      </c>
      <c r="BN51" s="861">
        <f t="shared" ca="1" si="38"/>
        <v>60.791717551332937</v>
      </c>
      <c r="BO51" s="861">
        <f t="shared" ca="1" si="38"/>
        <v>60.377585379464648</v>
      </c>
      <c r="BP51" s="861">
        <f t="shared" ca="1" si="38"/>
        <v>61.095440403041778</v>
      </c>
      <c r="BQ51" s="861">
        <f t="shared" ca="1" si="38"/>
        <v>60.87180377191649</v>
      </c>
      <c r="BR51" s="861">
        <f t="shared" ca="1" si="39"/>
        <v>60.415873842403364</v>
      </c>
      <c r="BS51" s="861">
        <f t="shared" ca="1" si="39"/>
        <v>60.028792964793382</v>
      </c>
      <c r="BT51" s="861">
        <f t="shared" ca="1" si="39"/>
        <v>60.105922188072441</v>
      </c>
      <c r="BU51" s="861">
        <f t="shared" ca="1" si="39"/>
        <v>60.187580346755432</v>
      </c>
      <c r="BV51" s="861">
        <f t="shared" ca="1" si="39"/>
        <v>60.406741290108677</v>
      </c>
      <c r="BW51" s="861">
        <f t="shared" ca="1" si="39"/>
        <v>60.638597642647348</v>
      </c>
      <c r="BX51" s="861">
        <f t="shared" ca="1" si="39"/>
        <v>61.382839127831851</v>
      </c>
      <c r="BY51" s="861">
        <f t="shared" ca="1" si="39"/>
        <v>60.606535151945053</v>
      </c>
      <c r="BZ51" s="861">
        <f t="shared" ca="1" si="39"/>
        <v>60.887651178167005</v>
      </c>
      <c r="CA51" s="861">
        <f t="shared" ca="1" si="39"/>
        <v>60.13055759027219</v>
      </c>
      <c r="CS51" s="7"/>
      <c r="CT51" s="7"/>
      <c r="CU51" s="7"/>
      <c r="CV51" s="7"/>
      <c r="CW51" s="7"/>
      <c r="CX51" s="7"/>
      <c r="CY51" s="7"/>
      <c r="CZ51" s="101"/>
      <c r="DA51" s="7"/>
      <c r="DB51" s="63"/>
      <c r="DC51" s="67"/>
      <c r="DD51" s="67"/>
    </row>
    <row r="52" spans="1:108" s="35" customFormat="1">
      <c r="A52" s="246"/>
      <c r="B52" s="669"/>
      <c r="C52" s="669"/>
      <c r="D52" s="669"/>
      <c r="E52" s="645"/>
      <c r="F52" s="130"/>
      <c r="G52" s="556"/>
      <c r="H52" s="687"/>
      <c r="I52" s="374"/>
      <c r="L52" s="7"/>
      <c r="M52" s="351"/>
      <c r="N52" s="679"/>
      <c r="O52" s="680"/>
      <c r="P52" s="679"/>
      <c r="Q52" s="680"/>
      <c r="AA52" s="160"/>
      <c r="AB52" s="160"/>
      <c r="AC52" s="160"/>
      <c r="AD52" s="858"/>
      <c r="AE52" s="859"/>
      <c r="AF52" s="859"/>
      <c r="AG52" s="859"/>
      <c r="AH52" s="859"/>
      <c r="AI52" s="859"/>
      <c r="AJ52" s="859"/>
      <c r="AK52" s="859"/>
      <c r="AL52" s="859"/>
      <c r="AM52" s="859"/>
      <c r="AN52" s="859"/>
      <c r="AO52" s="859"/>
      <c r="AP52" s="859"/>
      <c r="AQ52" s="859"/>
      <c r="AR52" s="859"/>
      <c r="AS52" s="859"/>
      <c r="AT52" s="859"/>
      <c r="AU52" s="859"/>
      <c r="AV52" s="859"/>
      <c r="AW52" s="859"/>
      <c r="AX52" s="859"/>
      <c r="AY52" s="859"/>
      <c r="AZ52" s="859"/>
      <c r="BA52" s="859"/>
      <c r="BB52" s="859"/>
      <c r="BC52" s="859"/>
      <c r="BD52" s="859"/>
      <c r="BE52" s="859"/>
      <c r="BF52" s="859"/>
      <c r="BG52" s="859"/>
      <c r="BH52" s="859"/>
      <c r="BI52" s="859"/>
      <c r="BJ52" s="859"/>
      <c r="BK52" s="859"/>
      <c r="BL52" s="859"/>
      <c r="BM52" s="859"/>
      <c r="BN52" s="859"/>
      <c r="BO52" s="859"/>
      <c r="BP52" s="859"/>
      <c r="BQ52" s="859"/>
      <c r="BR52" s="859"/>
      <c r="BS52" s="859"/>
      <c r="BT52" s="859"/>
      <c r="BU52" s="859"/>
      <c r="BV52" s="859"/>
      <c r="BW52" s="859"/>
      <c r="BX52" s="859"/>
      <c r="BY52" s="859"/>
      <c r="BZ52" s="859"/>
      <c r="CA52" s="859"/>
      <c r="CS52" s="7"/>
      <c r="CT52" s="7"/>
      <c r="CU52" s="7"/>
      <c r="CV52" s="7"/>
      <c r="CW52" s="7"/>
      <c r="CX52" s="7"/>
      <c r="CY52" s="7"/>
      <c r="CZ52" s="101"/>
      <c r="DA52" s="7"/>
      <c r="DB52" s="63"/>
      <c r="DC52" s="67"/>
      <c r="DD52" s="67"/>
    </row>
    <row r="53" spans="1:108" s="35" customFormat="1">
      <c r="A53" s="246"/>
      <c r="B53" s="669"/>
      <c r="C53" s="669"/>
      <c r="D53" s="669"/>
      <c r="E53" s="645"/>
      <c r="F53" s="130"/>
      <c r="G53" s="556"/>
      <c r="H53" s="687"/>
      <c r="I53" s="374"/>
      <c r="L53" s="7"/>
      <c r="M53" s="351"/>
      <c r="N53" s="679"/>
      <c r="O53" s="680"/>
      <c r="P53" s="679"/>
      <c r="Q53" s="680"/>
      <c r="AA53" s="160"/>
      <c r="AB53" s="160"/>
      <c r="AC53" s="160"/>
      <c r="AD53" s="858"/>
      <c r="AE53" s="859"/>
      <c r="AF53" s="859"/>
      <c r="AG53" s="859"/>
      <c r="AH53" s="859"/>
      <c r="AI53" s="859"/>
      <c r="AJ53" s="859"/>
      <c r="AK53" s="859"/>
      <c r="AL53" s="859"/>
      <c r="AM53" s="859"/>
      <c r="AN53" s="859"/>
      <c r="AO53" s="859"/>
      <c r="AP53" s="859"/>
      <c r="AQ53" s="859"/>
      <c r="AR53" s="859"/>
      <c r="AS53" s="859"/>
      <c r="AT53" s="859"/>
      <c r="AU53" s="859"/>
      <c r="AV53" s="859"/>
      <c r="AW53" s="859"/>
      <c r="AX53" s="859"/>
      <c r="AY53" s="859"/>
      <c r="AZ53" s="859"/>
      <c r="BA53" s="859"/>
      <c r="BB53" s="859"/>
      <c r="BC53" s="859"/>
      <c r="BD53" s="859"/>
      <c r="BE53" s="859"/>
      <c r="BF53" s="859"/>
      <c r="BG53" s="859"/>
      <c r="BH53" s="859"/>
      <c r="BI53" s="859"/>
      <c r="BJ53" s="859"/>
      <c r="BK53" s="859"/>
      <c r="BL53" s="859"/>
      <c r="BM53" s="859"/>
      <c r="BN53" s="859"/>
      <c r="BO53" s="859"/>
      <c r="BP53" s="859"/>
      <c r="BQ53" s="859"/>
      <c r="BR53" s="859"/>
      <c r="BS53" s="859"/>
      <c r="BT53" s="859"/>
      <c r="BU53" s="859"/>
      <c r="BV53" s="859"/>
      <c r="BW53" s="859"/>
      <c r="BX53" s="859"/>
      <c r="BY53" s="859"/>
      <c r="BZ53" s="859"/>
      <c r="CA53" s="859"/>
      <c r="CS53" s="7"/>
      <c r="CT53" s="7"/>
      <c r="CU53" s="7"/>
      <c r="CV53" s="7"/>
      <c r="CW53" s="7"/>
      <c r="CX53" s="7"/>
      <c r="CY53" s="7"/>
      <c r="CZ53" s="101"/>
      <c r="DA53" s="7"/>
      <c r="DB53" s="63"/>
      <c r="DC53" s="67"/>
      <c r="DD53" s="67"/>
    </row>
    <row r="54" spans="1:108" s="35" customFormat="1">
      <c r="A54" s="246"/>
      <c r="B54" s="669"/>
      <c r="C54" s="669"/>
      <c r="D54" s="669"/>
      <c r="E54" s="645"/>
      <c r="F54" s="130"/>
      <c r="G54" s="556"/>
      <c r="H54" s="687"/>
      <c r="I54" s="374"/>
      <c r="L54" s="7"/>
      <c r="M54" s="351"/>
      <c r="N54" s="679"/>
      <c r="O54" s="680"/>
      <c r="P54" s="679"/>
      <c r="Q54" s="680"/>
      <c r="Z54" s="24"/>
      <c r="AA54" s="160"/>
      <c r="AD54" s="359">
        <f ca="1">STEYX(AD4:AD51,$AB4:$AB51)</f>
        <v>0.46118752167698157</v>
      </c>
      <c r="AE54" s="359">
        <f t="shared" ref="AE54:CA54" ca="1" si="40">STEYX(AE4:AE51,$AB4:$AB51)</f>
        <v>0.36417994617637506</v>
      </c>
      <c r="AF54" s="359">
        <f t="shared" ca="1" si="40"/>
        <v>0.36313819627569249</v>
      </c>
      <c r="AG54" s="359">
        <f t="shared" ca="1" si="40"/>
        <v>0.49806958368482285</v>
      </c>
      <c r="AH54" s="359">
        <f t="shared" ca="1" si="40"/>
        <v>0.29899270103947645</v>
      </c>
      <c r="AI54" s="359">
        <f t="shared" ca="1" si="40"/>
        <v>0.49077187619267576</v>
      </c>
      <c r="AJ54" s="359">
        <f t="shared" ca="1" si="40"/>
        <v>0.40853194060115922</v>
      </c>
      <c r="AK54" s="359">
        <f t="shared" ca="1" si="40"/>
        <v>0.30550514353687008</v>
      </c>
      <c r="AL54" s="359">
        <f t="shared" ca="1" si="40"/>
        <v>0.41295428944503743</v>
      </c>
      <c r="AM54" s="359">
        <f t="shared" ca="1" si="40"/>
        <v>0.45401729533230184</v>
      </c>
      <c r="AN54" s="359">
        <f t="shared" ca="1" si="40"/>
        <v>0.43156021428550939</v>
      </c>
      <c r="AO54" s="359">
        <f t="shared" ca="1" si="40"/>
        <v>0.40976524759118255</v>
      </c>
      <c r="AP54" s="359">
        <f t="shared" ca="1" si="40"/>
        <v>0.35616699547287645</v>
      </c>
      <c r="AQ54" s="359">
        <f t="shared" ca="1" si="40"/>
        <v>0.33882034657291588</v>
      </c>
      <c r="AR54" s="359">
        <f t="shared" ca="1" si="40"/>
        <v>0.32632552856980956</v>
      </c>
      <c r="AS54" s="359">
        <f t="shared" ca="1" si="40"/>
        <v>0.3682993056669327</v>
      </c>
      <c r="AT54" s="359">
        <f t="shared" ca="1" si="40"/>
        <v>0.34346589719944498</v>
      </c>
      <c r="AU54" s="359">
        <f t="shared" ca="1" si="40"/>
        <v>0.35621376966226842</v>
      </c>
      <c r="AV54" s="359">
        <f t="shared" ca="1" si="40"/>
        <v>0.43959830642845582</v>
      </c>
      <c r="AW54" s="359">
        <f t="shared" ca="1" si="40"/>
        <v>0.42396814837954566</v>
      </c>
      <c r="AX54" s="359">
        <f t="shared" ca="1" si="40"/>
        <v>0.3948913683189828</v>
      </c>
      <c r="AY54" s="359">
        <f t="shared" ca="1" si="40"/>
        <v>0.37427352008268738</v>
      </c>
      <c r="AZ54" s="359">
        <f t="shared" ca="1" si="40"/>
        <v>0.37385685577987565</v>
      </c>
      <c r="BA54" s="359">
        <f t="shared" ca="1" si="40"/>
        <v>0.38134575085153932</v>
      </c>
      <c r="BB54" s="359">
        <f t="shared" ca="1" si="40"/>
        <v>0.51529182741787938</v>
      </c>
      <c r="BC54" s="359">
        <f t="shared" ca="1" si="40"/>
        <v>0.45765653946753415</v>
      </c>
      <c r="BD54" s="359">
        <f t="shared" ca="1" si="40"/>
        <v>0.41031460318795565</v>
      </c>
      <c r="BE54" s="359">
        <f t="shared" ca="1" si="40"/>
        <v>0.47417795351156666</v>
      </c>
      <c r="BF54" s="359">
        <f t="shared" ca="1" si="40"/>
        <v>0.42048405107431458</v>
      </c>
      <c r="BG54" s="359">
        <f t="shared" ca="1" si="40"/>
        <v>0.39576368496788727</v>
      </c>
      <c r="BH54" s="359">
        <f t="shared" ca="1" si="40"/>
        <v>0.38974047824995212</v>
      </c>
      <c r="BI54" s="359">
        <f t="shared" ca="1" si="40"/>
        <v>0.47089663309729135</v>
      </c>
      <c r="BJ54" s="359">
        <f t="shared" ca="1" si="40"/>
        <v>0.44642533038976717</v>
      </c>
      <c r="BK54" s="359">
        <f t="shared" ca="1" si="40"/>
        <v>0.42818499531404342</v>
      </c>
      <c r="BL54" s="359">
        <f t="shared" ca="1" si="40"/>
        <v>0.35915842594000263</v>
      </c>
      <c r="BM54" s="359">
        <f t="shared" ca="1" si="40"/>
        <v>0.44826051810888345</v>
      </c>
      <c r="BN54" s="359">
        <f t="shared" ca="1" si="40"/>
        <v>0.40127136336689417</v>
      </c>
      <c r="BO54" s="359">
        <f t="shared" ca="1" si="40"/>
        <v>0.38544902764522354</v>
      </c>
      <c r="BP54" s="359">
        <f t="shared" ca="1" si="40"/>
        <v>0.36656285365115726</v>
      </c>
      <c r="BQ54" s="359">
        <f t="shared" ca="1" si="40"/>
        <v>0.42471554055352284</v>
      </c>
      <c r="BR54" s="359">
        <f t="shared" ca="1" si="40"/>
        <v>0.36598872227765145</v>
      </c>
      <c r="BS54" s="359">
        <f t="shared" ca="1" si="40"/>
        <v>0.35535185973409139</v>
      </c>
      <c r="BT54" s="359">
        <f t="shared" ca="1" si="40"/>
        <v>0.43043574879060303</v>
      </c>
      <c r="BU54" s="359">
        <f t="shared" ca="1" si="40"/>
        <v>0.39952634045525809</v>
      </c>
      <c r="BV54" s="359">
        <f t="shared" ca="1" si="40"/>
        <v>0.37702308951243285</v>
      </c>
      <c r="BW54" s="359">
        <f t="shared" ca="1" si="40"/>
        <v>0.37061538634315228</v>
      </c>
      <c r="BX54" s="359">
        <f t="shared" ca="1" si="40"/>
        <v>0.43747160311620781</v>
      </c>
      <c r="BY54" s="359">
        <f t="shared" ca="1" si="40"/>
        <v>0.44514526096882828</v>
      </c>
      <c r="BZ54" s="359">
        <f t="shared" ca="1" si="40"/>
        <v>0.41704989951434379</v>
      </c>
      <c r="CA54" s="359">
        <f t="shared" ca="1" si="40"/>
        <v>0.35068079589041379</v>
      </c>
      <c r="CB54" s="35">
        <f ca="1">AVERAGE(AD54:CA54)</f>
        <v>0.40239084562740568</v>
      </c>
      <c r="CS54" s="7"/>
      <c r="CT54" s="7"/>
      <c r="CU54" s="7"/>
      <c r="CV54" s="7"/>
      <c r="CW54" s="7"/>
      <c r="CX54" s="7"/>
      <c r="CY54" s="7"/>
      <c r="CZ54" s="101"/>
      <c r="DA54" s="7"/>
      <c r="DB54" s="63"/>
      <c r="DC54" s="67"/>
      <c r="DD54" s="67"/>
    </row>
    <row r="55" spans="1:108" s="35" customFormat="1">
      <c r="A55" s="246"/>
      <c r="B55" s="669"/>
      <c r="C55" s="669"/>
      <c r="D55" s="669"/>
      <c r="E55" s="645"/>
      <c r="F55" s="130"/>
      <c r="G55" s="556"/>
      <c r="H55" s="687"/>
      <c r="I55" s="374"/>
      <c r="L55" s="7"/>
      <c r="M55" s="351"/>
      <c r="N55" s="679"/>
      <c r="O55" s="680"/>
      <c r="P55" s="679"/>
      <c r="Q55" s="680"/>
      <c r="Z55" s="24"/>
      <c r="AA55" s="160"/>
      <c r="AB55" s="160"/>
      <c r="AC55" s="160"/>
      <c r="AD55" s="359">
        <f ca="1">RSQ(AD4:AD51,$AB4:$AB51)</f>
        <v>0.99952258703732311</v>
      </c>
      <c r="AE55" s="359">
        <f t="shared" ref="AE55:CA55" ca="1" si="41">RSQ(AE4:AE51,$AB4:$AB51)</f>
        <v>0.99969673780403356</v>
      </c>
      <c r="AF55" s="359">
        <f t="shared" ca="1" si="41"/>
        <v>0.99970190123316593</v>
      </c>
      <c r="AG55" s="359">
        <f t="shared" ca="1" si="41"/>
        <v>0.99944087927198089</v>
      </c>
      <c r="AH55" s="359">
        <f t="shared" ca="1" si="41"/>
        <v>0.99979869270895394</v>
      </c>
      <c r="AI55" s="359">
        <f t="shared" ca="1" si="41"/>
        <v>0.99945633369389086</v>
      </c>
      <c r="AJ55" s="359">
        <f t="shared" ca="1" si="41"/>
        <v>0.99962151350795514</v>
      </c>
      <c r="AK55" s="359">
        <f t="shared" ca="1" si="41"/>
        <v>0.99978981296558289</v>
      </c>
      <c r="AL55" s="359">
        <f t="shared" ca="1" si="41"/>
        <v>0.99961315776841564</v>
      </c>
      <c r="AM55" s="359">
        <f t="shared" ca="1" si="41"/>
        <v>0.99953540277542063</v>
      </c>
      <c r="AN55" s="359">
        <f t="shared" ca="1" si="41"/>
        <v>0.99958423658294537</v>
      </c>
      <c r="AO55" s="359">
        <f t="shared" ca="1" si="41"/>
        <v>0.99961986536351477</v>
      </c>
      <c r="AP55" s="359">
        <f t="shared" ca="1" si="41"/>
        <v>0.99971106582489966</v>
      </c>
      <c r="AQ55" s="359">
        <f t="shared" ca="1" si="41"/>
        <v>0.99974051831788857</v>
      </c>
      <c r="AR55" s="359">
        <f t="shared" ca="1" si="41"/>
        <v>0.99976021884722865</v>
      </c>
      <c r="AS55" s="359">
        <f t="shared" ca="1" si="41"/>
        <v>0.99969331783861859</v>
      </c>
      <c r="AT55" s="359">
        <f t="shared" ca="1" si="41"/>
        <v>0.9997361429832814</v>
      </c>
      <c r="AU55" s="359">
        <f t="shared" ca="1" si="41"/>
        <v>0.99971591561291151</v>
      </c>
      <c r="AV55" s="359">
        <f t="shared" ca="1" si="41"/>
        <v>0.99956659416293303</v>
      </c>
      <c r="AW55" s="359">
        <f t="shared" ca="1" si="41"/>
        <v>0.99959709171400601</v>
      </c>
      <c r="AX55" s="359">
        <f t="shared" ca="1" si="41"/>
        <v>0.99964832271264203</v>
      </c>
      <c r="AY55" s="359">
        <f t="shared" ca="1" si="41"/>
        <v>0.99968699162581898</v>
      </c>
      <c r="AZ55" s="359">
        <f t="shared" ca="1" si="41"/>
        <v>0.99968190188705808</v>
      </c>
      <c r="BA55" s="359">
        <f t="shared" ca="1" si="41"/>
        <v>0.99967389748131585</v>
      </c>
      <c r="BB55" s="359">
        <f t="shared" ca="1" si="41"/>
        <v>0.999404085716604</v>
      </c>
      <c r="BC55" s="359">
        <f t="shared" ca="1" si="41"/>
        <v>0.99953020981588836</v>
      </c>
      <c r="BD55" s="359">
        <f t="shared" ca="1" si="41"/>
        <v>0.99961971864964116</v>
      </c>
      <c r="BE55" s="359">
        <f t="shared" ca="1" si="41"/>
        <v>0.99949570990837833</v>
      </c>
      <c r="BF55" s="359">
        <f t="shared" ca="1" si="41"/>
        <v>0.99959957320606818</v>
      </c>
      <c r="BG55" s="359">
        <f t="shared" ca="1" si="41"/>
        <v>0.99964661566259694</v>
      </c>
      <c r="BH55" s="359">
        <f t="shared" ca="1" si="41"/>
        <v>0.99965766449226445</v>
      </c>
      <c r="BI55" s="359">
        <f t="shared" ca="1" si="41"/>
        <v>0.99949962482457255</v>
      </c>
      <c r="BJ55" s="359">
        <f t="shared" ca="1" si="41"/>
        <v>0.99955730528025655</v>
      </c>
      <c r="BK55" s="359">
        <f t="shared" ca="1" si="41"/>
        <v>0.99958560714315325</v>
      </c>
      <c r="BL55" s="359">
        <f t="shared" ca="1" si="41"/>
        <v>0.99970846455855034</v>
      </c>
      <c r="BM55" s="359">
        <f t="shared" ca="1" si="41"/>
        <v>0.99954280999934608</v>
      </c>
      <c r="BN55" s="359">
        <f t="shared" ca="1" si="41"/>
        <v>0.99963858680309459</v>
      </c>
      <c r="BO55" s="359">
        <f t="shared" ca="1" si="41"/>
        <v>0.99966420376406351</v>
      </c>
      <c r="BP55" s="359">
        <f t="shared" ca="1" si="41"/>
        <v>0.99969789668958708</v>
      </c>
      <c r="BQ55" s="359">
        <f t="shared" ca="1" si="41"/>
        <v>0.99959107178636109</v>
      </c>
      <c r="BR55" s="359">
        <f t="shared" ca="1" si="41"/>
        <v>0.99969838134117883</v>
      </c>
      <c r="BS55" s="359">
        <f t="shared" ca="1" si="41"/>
        <v>0.99971732300691629</v>
      </c>
      <c r="BT55" s="359">
        <f t="shared" ca="1" si="41"/>
        <v>0.99958074496164395</v>
      </c>
      <c r="BU55" s="359">
        <f t="shared" ca="1" si="41"/>
        <v>0.99963771394474643</v>
      </c>
      <c r="BV55" s="359">
        <f t="shared" ca="1" si="41"/>
        <v>0.99968207979243329</v>
      </c>
      <c r="BW55" s="359">
        <f t="shared" ca="1" si="41"/>
        <v>0.99969284876266162</v>
      </c>
      <c r="BX55" s="359">
        <f t="shared" ca="1" si="41"/>
        <v>0.99956832140767837</v>
      </c>
      <c r="BY55" s="359">
        <f t="shared" ca="1" si="41"/>
        <v>0.99955569690948787</v>
      </c>
      <c r="BZ55" s="359">
        <f t="shared" ca="1" si="41"/>
        <v>0.99960651000710932</v>
      </c>
      <c r="CA55" s="359">
        <f t="shared" ca="1" si="41"/>
        <v>0.99972022739550925</v>
      </c>
      <c r="CB55" s="35">
        <f ca="1">AVERAGE(AD55:CA55)</f>
        <v>0.99962984191103166</v>
      </c>
      <c r="CS55" s="7"/>
      <c r="CT55" s="7"/>
      <c r="CU55" s="7"/>
      <c r="CV55" s="7"/>
      <c r="CW55" s="7"/>
      <c r="CX55" s="7"/>
      <c r="CY55" s="7"/>
      <c r="CZ55" s="101"/>
      <c r="DA55" s="7"/>
      <c r="DB55" s="63"/>
      <c r="DC55" s="67"/>
      <c r="DD55" s="67"/>
    </row>
    <row r="56" spans="1:108" s="35" customFormat="1">
      <c r="A56" s="246"/>
      <c r="B56" s="669"/>
      <c r="C56" s="669"/>
      <c r="D56" s="669"/>
      <c r="E56" s="645"/>
      <c r="F56" s="130"/>
      <c r="G56" s="556"/>
      <c r="H56" s="687"/>
      <c r="I56" s="374"/>
      <c r="L56" s="7"/>
      <c r="M56" s="351"/>
      <c r="N56" s="679"/>
      <c r="O56" s="680"/>
      <c r="P56" s="679"/>
      <c r="Q56" s="680"/>
      <c r="Z56" s="24"/>
      <c r="AA56" s="160"/>
      <c r="AB56" s="160"/>
      <c r="AC56" s="160"/>
      <c r="AD56" s="858"/>
      <c r="AE56" s="859"/>
      <c r="AF56" s="859"/>
      <c r="AG56" s="859"/>
      <c r="AH56" s="859"/>
      <c r="AI56" s="859"/>
      <c r="AJ56" s="859"/>
      <c r="AK56" s="859"/>
      <c r="AL56" s="859"/>
      <c r="AM56" s="859"/>
      <c r="AN56" s="859"/>
      <c r="AO56" s="859"/>
      <c r="AP56" s="859"/>
      <c r="AQ56" s="859"/>
      <c r="AR56" s="859"/>
      <c r="AS56" s="859"/>
      <c r="AT56" s="859"/>
      <c r="AU56" s="859"/>
      <c r="AV56" s="859"/>
      <c r="AW56" s="859"/>
      <c r="AX56" s="859"/>
      <c r="AY56" s="859"/>
      <c r="AZ56" s="859"/>
      <c r="BA56" s="859"/>
      <c r="BB56" s="859"/>
      <c r="BC56" s="859"/>
      <c r="BD56" s="859"/>
      <c r="BE56" s="859"/>
      <c r="BF56" s="859"/>
      <c r="BG56" s="859"/>
      <c r="BH56" s="859"/>
      <c r="BI56" s="859"/>
      <c r="BJ56" s="859"/>
      <c r="BK56" s="859"/>
      <c r="BL56" s="859"/>
      <c r="BM56" s="859"/>
      <c r="BN56" s="859"/>
      <c r="BO56" s="859"/>
      <c r="BP56" s="859"/>
      <c r="BQ56" s="859"/>
      <c r="BR56" s="859"/>
      <c r="BS56" s="859"/>
      <c r="BT56" s="859"/>
      <c r="BU56" s="859"/>
      <c r="BV56" s="859"/>
      <c r="BW56" s="859"/>
      <c r="BX56" s="859"/>
      <c r="BY56" s="859"/>
      <c r="BZ56" s="859"/>
      <c r="CA56" s="359"/>
      <c r="CS56" s="7"/>
      <c r="CT56" s="7"/>
      <c r="CU56" s="7"/>
      <c r="CV56" s="7"/>
      <c r="CW56" s="7"/>
      <c r="CX56" s="7"/>
      <c r="CY56" s="7"/>
      <c r="CZ56" s="101"/>
      <c r="DA56" s="7"/>
      <c r="DB56" s="63"/>
      <c r="DC56" s="67"/>
      <c r="DD56" s="67"/>
    </row>
    <row r="57" spans="1:108" s="35" customFormat="1">
      <c r="A57" s="246"/>
      <c r="B57" s="669"/>
      <c r="C57" s="669"/>
      <c r="D57" s="669"/>
      <c r="E57" s="645"/>
      <c r="F57" s="130"/>
      <c r="G57" s="556"/>
      <c r="H57" s="687"/>
      <c r="I57" s="374"/>
      <c r="L57" s="7"/>
      <c r="M57" s="351"/>
      <c r="N57" s="679"/>
      <c r="O57" s="680"/>
      <c r="P57" s="679"/>
      <c r="Q57" s="680"/>
      <c r="Z57" s="24"/>
      <c r="AA57" s="160"/>
      <c r="AB57" s="160"/>
      <c r="AC57" s="160"/>
      <c r="AD57" s="858"/>
      <c r="AE57" s="859"/>
      <c r="AF57" s="859"/>
      <c r="AG57" s="859"/>
      <c r="AH57" s="859"/>
      <c r="AI57" s="859"/>
      <c r="AJ57" s="859"/>
      <c r="AK57" s="859"/>
      <c r="AL57" s="859"/>
      <c r="AM57" s="859"/>
      <c r="AN57" s="859"/>
      <c r="AO57" s="859"/>
      <c r="AP57" s="859"/>
      <c r="AQ57" s="859"/>
      <c r="AR57" s="859"/>
      <c r="AS57" s="859"/>
      <c r="AT57" s="859"/>
      <c r="AU57" s="859"/>
      <c r="AV57" s="859"/>
      <c r="AW57" s="859"/>
      <c r="AX57" s="859"/>
      <c r="AY57" s="859"/>
      <c r="AZ57" s="859"/>
      <c r="BA57" s="859"/>
      <c r="BB57" s="859"/>
      <c r="BC57" s="859"/>
      <c r="BD57" s="859"/>
      <c r="BE57" s="859"/>
      <c r="BF57" s="859"/>
      <c r="BG57" s="859"/>
      <c r="BH57" s="859"/>
      <c r="BI57" s="859"/>
      <c r="BJ57" s="859"/>
      <c r="BK57" s="859"/>
      <c r="BL57" s="859"/>
      <c r="BM57" s="859"/>
      <c r="BN57" s="859"/>
      <c r="BO57" s="859"/>
      <c r="BP57" s="859"/>
      <c r="BQ57" s="859"/>
      <c r="BR57" s="859"/>
      <c r="BS57" s="859"/>
      <c r="BT57" s="859"/>
      <c r="BU57" s="859"/>
      <c r="BV57" s="859"/>
      <c r="BW57" s="859"/>
      <c r="BX57" s="859"/>
      <c r="BY57" s="859"/>
      <c r="BZ57" s="859"/>
      <c r="CA57" s="859"/>
      <c r="CS57" s="7"/>
      <c r="CT57" s="7"/>
      <c r="CU57" s="7"/>
      <c r="CV57" s="7"/>
      <c r="CW57" s="7"/>
      <c r="CX57" s="7"/>
      <c r="CY57" s="7"/>
      <c r="CZ57" s="101"/>
      <c r="DA57" s="7"/>
      <c r="DB57" s="63"/>
      <c r="DC57" s="67"/>
      <c r="DD57" s="67"/>
    </row>
    <row r="58" spans="1:108" s="35" customFormat="1">
      <c r="A58" s="246"/>
      <c r="B58" s="669"/>
      <c r="C58" s="669"/>
      <c r="D58" s="669"/>
      <c r="E58" s="645"/>
      <c r="F58" s="130"/>
      <c r="G58" s="556"/>
      <c r="H58" s="687"/>
      <c r="I58" s="374"/>
      <c r="L58" s="7"/>
      <c r="M58" s="351"/>
      <c r="N58" s="679"/>
      <c r="O58" s="680"/>
      <c r="P58" s="679"/>
      <c r="Q58" s="680"/>
      <c r="Z58" s="24"/>
      <c r="AA58" s="160"/>
      <c r="AB58" s="160"/>
      <c r="AC58" s="160"/>
      <c r="AD58" s="858"/>
      <c r="AE58" s="859"/>
      <c r="AF58" s="859"/>
      <c r="AG58" s="859"/>
      <c r="AH58" s="859"/>
      <c r="AI58" s="859"/>
      <c r="AJ58" s="859"/>
      <c r="AK58" s="859"/>
      <c r="AL58" s="859"/>
      <c r="AM58" s="859"/>
      <c r="AN58" s="859"/>
      <c r="AO58" s="859"/>
      <c r="AP58" s="859"/>
      <c r="AQ58" s="859"/>
      <c r="AR58" s="859"/>
      <c r="AS58" s="859"/>
      <c r="AT58" s="859"/>
      <c r="AU58" s="859"/>
      <c r="AV58" s="859"/>
      <c r="AW58" s="859"/>
      <c r="AX58" s="859"/>
      <c r="AY58" s="859"/>
      <c r="AZ58" s="859"/>
      <c r="BA58" s="859"/>
      <c r="BB58" s="859"/>
      <c r="BC58" s="859"/>
      <c r="BD58" s="859"/>
      <c r="BE58" s="859"/>
      <c r="BF58" s="859"/>
      <c r="BG58" s="859"/>
      <c r="BH58" s="859"/>
      <c r="BI58" s="859"/>
      <c r="BJ58" s="859"/>
      <c r="BK58" s="859"/>
      <c r="BL58" s="859"/>
      <c r="BM58" s="859"/>
      <c r="BN58" s="859"/>
      <c r="BO58" s="859"/>
      <c r="BP58" s="859"/>
      <c r="BQ58" s="859"/>
      <c r="BR58" s="859"/>
      <c r="BS58" s="859"/>
      <c r="BT58" s="859"/>
      <c r="BU58" s="859"/>
      <c r="BV58" s="859"/>
      <c r="BW58" s="859"/>
      <c r="BX58" s="859"/>
      <c r="BY58" s="859"/>
      <c r="BZ58" s="859"/>
      <c r="CA58" s="859"/>
      <c r="CS58" s="7"/>
      <c r="CT58" s="7"/>
      <c r="CU58" s="7"/>
      <c r="CV58" s="7"/>
      <c r="CW58" s="7"/>
      <c r="CX58" s="7"/>
      <c r="CY58" s="7"/>
      <c r="CZ58" s="101"/>
      <c r="DA58" s="7"/>
      <c r="DB58" s="63"/>
      <c r="DC58" s="67"/>
      <c r="DD58" s="67"/>
    </row>
    <row r="59" spans="1:108" s="35" customFormat="1">
      <c r="A59" s="246"/>
      <c r="B59" s="669"/>
      <c r="C59" s="669"/>
      <c r="D59" s="669"/>
      <c r="E59" s="645"/>
      <c r="F59" s="130"/>
      <c r="G59" s="556"/>
      <c r="H59" s="687"/>
      <c r="I59" s="374"/>
      <c r="L59" s="7"/>
      <c r="M59" s="351"/>
      <c r="N59" s="679"/>
      <c r="O59" s="680"/>
      <c r="P59" s="679"/>
      <c r="Q59" s="680"/>
      <c r="Z59" s="24"/>
      <c r="AA59" s="160"/>
      <c r="AB59" s="160"/>
      <c r="AC59" s="160"/>
      <c r="AD59" s="858"/>
      <c r="AE59" s="859"/>
      <c r="AF59" s="859"/>
      <c r="AG59" s="859"/>
      <c r="AH59" s="859"/>
      <c r="AI59" s="859"/>
      <c r="AJ59" s="859"/>
      <c r="AK59" s="859"/>
      <c r="AL59" s="859"/>
      <c r="AM59" s="859"/>
      <c r="AN59" s="859"/>
      <c r="AO59" s="859"/>
      <c r="AP59" s="859"/>
      <c r="AQ59" s="859"/>
      <c r="AR59" s="859"/>
      <c r="AS59" s="859"/>
      <c r="AT59" s="859"/>
      <c r="AU59" s="859"/>
      <c r="AV59" s="859"/>
      <c r="AW59" s="859"/>
      <c r="AX59" s="859"/>
      <c r="AY59" s="859"/>
      <c r="AZ59" s="859"/>
      <c r="BA59" s="859"/>
      <c r="BB59" s="859"/>
      <c r="BC59" s="859"/>
      <c r="BD59" s="859"/>
      <c r="BE59" s="859"/>
      <c r="BF59" s="859"/>
      <c r="BG59" s="859"/>
      <c r="BH59" s="859"/>
      <c r="BI59" s="859"/>
      <c r="BJ59" s="859"/>
      <c r="BK59" s="859"/>
      <c r="BL59" s="859"/>
      <c r="BM59" s="859"/>
      <c r="BN59" s="859"/>
      <c r="BO59" s="859"/>
      <c r="BP59" s="859"/>
      <c r="BQ59" s="859"/>
      <c r="BR59" s="859"/>
      <c r="BS59" s="859"/>
      <c r="BT59" s="859"/>
      <c r="BU59" s="859"/>
      <c r="BV59" s="859"/>
      <c r="BW59" s="859"/>
      <c r="BX59" s="859"/>
      <c r="BY59" s="859"/>
      <c r="BZ59" s="859"/>
      <c r="CA59" s="859"/>
      <c r="CS59" s="7"/>
      <c r="CT59" s="7"/>
      <c r="CU59" s="7"/>
      <c r="CV59" s="7"/>
      <c r="CW59" s="7"/>
      <c r="CX59" s="7"/>
      <c r="CY59" s="7"/>
      <c r="CZ59" s="101"/>
      <c r="DA59" s="7"/>
      <c r="DB59" s="63"/>
      <c r="DC59" s="67"/>
      <c r="DD59" s="67"/>
    </row>
    <row r="60" spans="1:108" s="35" customFormat="1">
      <c r="A60" s="246"/>
      <c r="B60" s="669"/>
      <c r="C60" s="669"/>
      <c r="D60" s="669"/>
      <c r="E60" s="645"/>
      <c r="F60" s="130"/>
      <c r="G60" s="556"/>
      <c r="H60" s="687"/>
      <c r="I60" s="374"/>
      <c r="L60" s="7"/>
      <c r="M60" s="351"/>
      <c r="N60" s="679"/>
      <c r="O60" s="680"/>
      <c r="P60" s="679"/>
      <c r="Q60" s="680"/>
      <c r="Z60" s="24"/>
      <c r="AA60" s="160"/>
      <c r="AB60" s="160"/>
      <c r="AC60" s="160"/>
      <c r="AD60" s="858"/>
      <c r="AE60" s="859"/>
      <c r="AF60" s="859"/>
      <c r="AG60" s="859"/>
      <c r="AH60" s="859"/>
      <c r="AI60" s="859"/>
      <c r="AJ60" s="859"/>
      <c r="AK60" s="859"/>
      <c r="AL60" s="859"/>
      <c r="AM60" s="859"/>
      <c r="AN60" s="859"/>
      <c r="AO60" s="859"/>
      <c r="AP60" s="859"/>
      <c r="AQ60" s="859"/>
      <c r="AR60" s="859"/>
      <c r="AS60" s="859"/>
      <c r="AT60" s="859"/>
      <c r="AU60" s="859"/>
      <c r="AV60" s="859"/>
      <c r="AW60" s="859"/>
      <c r="AX60" s="859"/>
      <c r="AY60" s="859"/>
      <c r="AZ60" s="859"/>
      <c r="BA60" s="859"/>
      <c r="BB60" s="859"/>
      <c r="BC60" s="859"/>
      <c r="BD60" s="859"/>
      <c r="BE60" s="859"/>
      <c r="BF60" s="859"/>
      <c r="BG60" s="859"/>
      <c r="BH60" s="859"/>
      <c r="BI60" s="859"/>
      <c r="BJ60" s="859"/>
      <c r="BK60" s="859"/>
      <c r="BL60" s="859"/>
      <c r="BM60" s="859"/>
      <c r="BN60" s="859"/>
      <c r="BO60" s="859"/>
      <c r="BP60" s="859"/>
      <c r="BQ60" s="859"/>
      <c r="BR60" s="859"/>
      <c r="BS60" s="859"/>
      <c r="BT60" s="859"/>
      <c r="BU60" s="859"/>
      <c r="BV60" s="859"/>
      <c r="BW60" s="859"/>
      <c r="BX60" s="859"/>
      <c r="BY60" s="859"/>
      <c r="BZ60" s="859"/>
      <c r="CA60" s="859"/>
      <c r="CS60" s="7"/>
      <c r="CT60" s="7"/>
      <c r="CU60" s="7"/>
      <c r="CV60" s="7"/>
      <c r="CW60" s="7"/>
      <c r="CX60" s="7"/>
      <c r="CY60" s="7"/>
      <c r="CZ60" s="101"/>
      <c r="DA60" s="7"/>
      <c r="DB60" s="63"/>
      <c r="DC60" s="67"/>
      <c r="DD60" s="67"/>
    </row>
    <row r="61" spans="1:108" s="35" customFormat="1">
      <c r="A61" s="246"/>
      <c r="B61" s="669"/>
      <c r="C61" s="669"/>
      <c r="D61" s="669"/>
      <c r="E61" s="645"/>
      <c r="F61" s="130"/>
      <c r="G61" s="556"/>
      <c r="H61" s="687"/>
      <c r="I61" s="374"/>
      <c r="L61" s="7"/>
      <c r="M61" s="351"/>
      <c r="N61" s="679"/>
      <c r="O61" s="680"/>
      <c r="P61" s="679"/>
      <c r="Q61" s="680"/>
      <c r="Z61" s="24"/>
      <c r="AA61" s="160"/>
      <c r="AB61" s="160"/>
      <c r="AC61" s="160"/>
      <c r="AD61" s="858"/>
      <c r="AE61" s="859"/>
      <c r="AF61" s="859"/>
      <c r="AG61" s="859"/>
      <c r="AH61" s="859"/>
      <c r="AI61" s="859"/>
      <c r="AJ61" s="859"/>
      <c r="AK61" s="859"/>
      <c r="AL61" s="859"/>
      <c r="AM61" s="859"/>
      <c r="AN61" s="859"/>
      <c r="AO61" s="859"/>
      <c r="AP61" s="859"/>
      <c r="AQ61" s="859"/>
      <c r="AR61" s="859"/>
      <c r="AS61" s="859"/>
      <c r="AT61" s="859"/>
      <c r="AU61" s="859"/>
      <c r="AV61" s="859"/>
      <c r="AW61" s="859"/>
      <c r="AX61" s="859"/>
      <c r="AY61" s="859"/>
      <c r="AZ61" s="859"/>
      <c r="BA61" s="859"/>
      <c r="BB61" s="859"/>
      <c r="BC61" s="859"/>
      <c r="BD61" s="859"/>
      <c r="BE61" s="859"/>
      <c r="BF61" s="859"/>
      <c r="BG61" s="859"/>
      <c r="BH61" s="859"/>
      <c r="BI61" s="859"/>
      <c r="BJ61" s="859"/>
      <c r="BK61" s="859"/>
      <c r="BL61" s="859"/>
      <c r="BM61" s="859"/>
      <c r="BN61" s="859"/>
      <c r="BO61" s="859"/>
      <c r="BP61" s="859"/>
      <c r="BQ61" s="859"/>
      <c r="BR61" s="859"/>
      <c r="BS61" s="859"/>
      <c r="BT61" s="859"/>
      <c r="BU61" s="859"/>
      <c r="BV61" s="859"/>
      <c r="BW61" s="859"/>
      <c r="BX61" s="859"/>
      <c r="BY61" s="859"/>
      <c r="BZ61" s="859"/>
      <c r="CA61" s="859"/>
      <c r="CS61" s="7"/>
      <c r="CT61" s="7"/>
      <c r="CU61" s="7"/>
      <c r="CV61" s="7"/>
      <c r="CW61" s="7"/>
      <c r="CX61" s="7"/>
      <c r="CY61" s="7"/>
      <c r="CZ61" s="101"/>
      <c r="DA61" s="7"/>
      <c r="DB61" s="63"/>
      <c r="DC61" s="67"/>
      <c r="DD61" s="67"/>
    </row>
    <row r="62" spans="1:108" s="35" customFormat="1">
      <c r="A62" s="246"/>
      <c r="B62" s="669"/>
      <c r="C62" s="669"/>
      <c r="D62" s="669"/>
      <c r="E62" s="645"/>
      <c r="F62" s="130"/>
      <c r="G62" s="556"/>
      <c r="H62" s="687"/>
      <c r="I62" s="374"/>
      <c r="L62" s="7"/>
      <c r="M62" s="351"/>
      <c r="N62" s="679"/>
      <c r="O62" s="680"/>
      <c r="P62" s="679"/>
      <c r="Q62" s="680"/>
      <c r="Z62" s="24"/>
      <c r="AA62" s="160"/>
      <c r="AB62" s="160"/>
      <c r="AC62" s="160"/>
      <c r="AD62" s="858"/>
      <c r="AE62" s="859"/>
      <c r="AF62" s="859"/>
      <c r="AG62" s="859"/>
      <c r="AH62" s="859"/>
      <c r="AI62" s="859"/>
      <c r="AJ62" s="859"/>
      <c r="AK62" s="859"/>
      <c r="AL62" s="859"/>
      <c r="AM62" s="859"/>
      <c r="AN62" s="859"/>
      <c r="AO62" s="859"/>
      <c r="AP62" s="859"/>
      <c r="AQ62" s="859"/>
      <c r="AR62" s="859"/>
      <c r="AS62" s="859"/>
      <c r="AT62" s="859"/>
      <c r="AU62" s="859"/>
      <c r="AV62" s="859"/>
      <c r="AW62" s="859"/>
      <c r="AX62" s="859"/>
      <c r="AY62" s="859"/>
      <c r="AZ62" s="859"/>
      <c r="BA62" s="859"/>
      <c r="BB62" s="859"/>
      <c r="BC62" s="859"/>
      <c r="BD62" s="859"/>
      <c r="BE62" s="859"/>
      <c r="BF62" s="859"/>
      <c r="BG62" s="859"/>
      <c r="BH62" s="859"/>
      <c r="BI62" s="859"/>
      <c r="BJ62" s="859"/>
      <c r="BK62" s="859"/>
      <c r="BL62" s="859"/>
      <c r="BM62" s="859"/>
      <c r="BN62" s="859"/>
      <c r="BO62" s="859"/>
      <c r="BP62" s="859"/>
      <c r="BQ62" s="859"/>
      <c r="BR62" s="859"/>
      <c r="BS62" s="859"/>
      <c r="BT62" s="859"/>
      <c r="BU62" s="859"/>
      <c r="BV62" s="859"/>
      <c r="BW62" s="859"/>
      <c r="BX62" s="859"/>
      <c r="BY62" s="859"/>
      <c r="BZ62" s="859"/>
      <c r="CA62" s="859"/>
      <c r="CS62" s="7"/>
      <c r="CT62" s="7"/>
      <c r="CU62" s="7"/>
      <c r="CV62" s="7"/>
      <c r="CW62" s="7"/>
      <c r="CX62" s="7"/>
      <c r="CY62" s="7"/>
      <c r="CZ62" s="101"/>
      <c r="DA62" s="7"/>
      <c r="DB62" s="63"/>
      <c r="DC62" s="67"/>
      <c r="DD62" s="67"/>
    </row>
    <row r="63" spans="1:108" s="35" customFormat="1">
      <c r="A63" s="246"/>
      <c r="B63" s="669"/>
      <c r="C63" s="669"/>
      <c r="D63" s="669"/>
      <c r="E63" s="645"/>
      <c r="F63" s="130"/>
      <c r="G63" s="556"/>
      <c r="H63" s="687"/>
      <c r="I63" s="374"/>
      <c r="L63" s="7"/>
      <c r="M63" s="351"/>
      <c r="N63" s="679"/>
      <c r="O63" s="680"/>
      <c r="P63" s="679"/>
      <c r="Q63" s="680"/>
      <c r="Z63" s="24"/>
      <c r="AA63" s="160"/>
      <c r="AB63" s="160"/>
      <c r="AC63" s="160"/>
      <c r="AD63" s="858"/>
      <c r="AE63" s="859"/>
      <c r="AF63" s="859"/>
      <c r="AG63" s="859"/>
      <c r="AH63" s="859"/>
      <c r="AI63" s="859"/>
      <c r="AJ63" s="859"/>
      <c r="AK63" s="859"/>
      <c r="AL63" s="859"/>
      <c r="AM63" s="859"/>
      <c r="AN63" s="859"/>
      <c r="AO63" s="859"/>
      <c r="AP63" s="859"/>
      <c r="AQ63" s="859"/>
      <c r="AR63" s="859"/>
      <c r="AS63" s="859"/>
      <c r="AT63" s="859"/>
      <c r="AU63" s="859"/>
      <c r="AV63" s="859"/>
      <c r="AW63" s="859"/>
      <c r="AX63" s="859"/>
      <c r="AY63" s="859"/>
      <c r="AZ63" s="859"/>
      <c r="BA63" s="859"/>
      <c r="BB63" s="859"/>
      <c r="BC63" s="859"/>
      <c r="BD63" s="859"/>
      <c r="BE63" s="859"/>
      <c r="BF63" s="859"/>
      <c r="BG63" s="859"/>
      <c r="BH63" s="859"/>
      <c r="BI63" s="859"/>
      <c r="BJ63" s="859"/>
      <c r="BK63" s="859"/>
      <c r="BL63" s="859"/>
      <c r="BM63" s="859"/>
      <c r="BN63" s="859"/>
      <c r="BO63" s="859"/>
      <c r="BP63" s="859"/>
      <c r="BQ63" s="859"/>
      <c r="BR63" s="859"/>
      <c r="BS63" s="859"/>
      <c r="BT63" s="859"/>
      <c r="BU63" s="859"/>
      <c r="BV63" s="859"/>
      <c r="BW63" s="859"/>
      <c r="BX63" s="859"/>
      <c r="BY63" s="859"/>
      <c r="BZ63" s="859"/>
      <c r="CA63" s="859"/>
      <c r="CS63" s="7"/>
      <c r="CT63" s="7"/>
      <c r="CU63" s="7"/>
      <c r="CV63" s="7"/>
      <c r="CW63" s="7"/>
      <c r="CX63" s="7"/>
      <c r="CY63" s="7"/>
      <c r="CZ63" s="101"/>
      <c r="DA63" s="7"/>
      <c r="DB63" s="63"/>
      <c r="DC63" s="67"/>
      <c r="DD63" s="67"/>
    </row>
    <row r="64" spans="1:108" s="35" customFormat="1">
      <c r="A64" s="246"/>
      <c r="B64" s="669"/>
      <c r="C64" s="669"/>
      <c r="D64" s="669"/>
      <c r="E64" s="645"/>
      <c r="F64" s="130"/>
      <c r="G64" s="556"/>
      <c r="H64" s="687"/>
      <c r="I64" s="374"/>
      <c r="L64" s="7"/>
      <c r="M64" s="351"/>
      <c r="N64" s="679"/>
      <c r="O64" s="680"/>
      <c r="P64" s="679"/>
      <c r="Q64" s="680"/>
      <c r="Z64" s="24"/>
      <c r="AA64" s="160"/>
      <c r="AB64" s="160"/>
      <c r="AC64" s="160"/>
      <c r="AD64" s="858"/>
      <c r="AE64" s="859"/>
      <c r="AF64" s="859"/>
      <c r="AG64" s="859"/>
      <c r="AH64" s="859"/>
      <c r="AI64" s="859"/>
      <c r="AJ64" s="859"/>
      <c r="AK64" s="859"/>
      <c r="AL64" s="859"/>
      <c r="AM64" s="859"/>
      <c r="AN64" s="859"/>
      <c r="AO64" s="859"/>
      <c r="AP64" s="859"/>
      <c r="AQ64" s="859"/>
      <c r="AR64" s="859"/>
      <c r="AS64" s="859"/>
      <c r="AT64" s="859"/>
      <c r="AU64" s="859"/>
      <c r="AV64" s="859"/>
      <c r="AW64" s="859"/>
      <c r="AX64" s="859"/>
      <c r="AY64" s="859"/>
      <c r="AZ64" s="859"/>
      <c r="BA64" s="859"/>
      <c r="BB64" s="859"/>
      <c r="BC64" s="859"/>
      <c r="BD64" s="859"/>
      <c r="BE64" s="859"/>
      <c r="BF64" s="859"/>
      <c r="BG64" s="859"/>
      <c r="BH64" s="859"/>
      <c r="BI64" s="859"/>
      <c r="BJ64" s="859"/>
      <c r="BK64" s="859"/>
      <c r="BL64" s="859"/>
      <c r="BM64" s="859"/>
      <c r="BN64" s="859"/>
      <c r="BO64" s="859"/>
      <c r="BP64" s="859"/>
      <c r="BQ64" s="859"/>
      <c r="BR64" s="859"/>
      <c r="BS64" s="859"/>
      <c r="BT64" s="859"/>
      <c r="BU64" s="859"/>
      <c r="BV64" s="859"/>
      <c r="BW64" s="859"/>
      <c r="BX64" s="859"/>
      <c r="BY64" s="859"/>
      <c r="BZ64" s="859"/>
      <c r="CA64" s="859"/>
      <c r="CQ64" s="7"/>
      <c r="CR64" s="7"/>
      <c r="CS64" s="7"/>
      <c r="CT64" s="7"/>
      <c r="CU64" s="7"/>
      <c r="CV64" s="7"/>
      <c r="CW64" s="7"/>
      <c r="CX64" s="101"/>
      <c r="CY64" s="7"/>
      <c r="CZ64" s="63"/>
      <c r="DA64" s="67"/>
      <c r="DB64" s="67"/>
    </row>
    <row r="65" spans="1:112" s="35" customFormat="1">
      <c r="A65" s="246"/>
      <c r="B65" s="669"/>
      <c r="C65" s="669"/>
      <c r="D65" s="669"/>
      <c r="E65" s="645"/>
      <c r="F65" s="130"/>
      <c r="G65" s="556"/>
      <c r="H65" s="687"/>
      <c r="I65" s="374"/>
      <c r="L65" s="7"/>
      <c r="M65" s="351"/>
      <c r="N65" s="679"/>
      <c r="O65" s="680"/>
      <c r="P65" s="679"/>
      <c r="Q65" s="680"/>
      <c r="Z65" s="24"/>
      <c r="AA65" s="160"/>
      <c r="AB65" s="160"/>
      <c r="AC65" s="160"/>
      <c r="AD65" s="858"/>
      <c r="AE65" s="859"/>
      <c r="AF65" s="859"/>
      <c r="AG65" s="859"/>
      <c r="AH65" s="859"/>
      <c r="AI65" s="859"/>
      <c r="AJ65" s="859"/>
      <c r="AK65" s="859"/>
      <c r="AL65" s="859"/>
      <c r="AM65" s="859"/>
      <c r="AN65" s="859"/>
      <c r="AO65" s="859"/>
      <c r="AP65" s="859"/>
      <c r="AQ65" s="859"/>
      <c r="AR65" s="859"/>
      <c r="AS65" s="859"/>
      <c r="AT65" s="859"/>
      <c r="AU65" s="859"/>
      <c r="AV65" s="859"/>
      <c r="AW65" s="859"/>
      <c r="AX65" s="859"/>
      <c r="AY65" s="859"/>
      <c r="AZ65" s="859"/>
      <c r="BA65" s="859"/>
      <c r="BB65" s="859"/>
      <c r="BC65" s="859"/>
      <c r="BD65" s="859"/>
      <c r="BE65" s="859"/>
      <c r="BF65" s="859"/>
      <c r="BG65" s="859"/>
      <c r="BH65" s="859"/>
      <c r="BI65" s="859"/>
      <c r="BJ65" s="859"/>
      <c r="BK65" s="859"/>
      <c r="BL65" s="859"/>
      <c r="BM65" s="859"/>
      <c r="BN65" s="859"/>
      <c r="BO65" s="859"/>
      <c r="BP65" s="859"/>
      <c r="BQ65" s="859"/>
      <c r="BR65" s="859"/>
      <c r="BS65" s="859"/>
      <c r="BT65" s="859"/>
      <c r="BU65" s="859"/>
      <c r="BV65" s="859"/>
      <c r="BW65" s="859"/>
      <c r="BX65" s="859"/>
      <c r="BY65" s="859"/>
      <c r="BZ65" s="859"/>
      <c r="CA65" s="859"/>
      <c r="CS65" s="7"/>
      <c r="CT65" s="7"/>
      <c r="CU65" s="7"/>
      <c r="CV65" s="7"/>
      <c r="CW65" s="7"/>
      <c r="CX65" s="7"/>
      <c r="CY65" s="7"/>
      <c r="CZ65" s="101"/>
      <c r="DA65" s="7"/>
      <c r="DB65" s="63"/>
      <c r="DC65" s="67"/>
      <c r="DD65" s="67"/>
    </row>
    <row r="66" spans="1:112" s="35" customFormat="1">
      <c r="A66" s="246"/>
      <c r="B66" s="669"/>
      <c r="C66" s="669"/>
      <c r="D66" s="669"/>
      <c r="E66" s="645"/>
      <c r="F66" s="130"/>
      <c r="G66" s="556"/>
      <c r="H66" s="687"/>
      <c r="I66" s="374"/>
      <c r="L66" s="7"/>
      <c r="M66" s="351"/>
      <c r="N66" s="679"/>
      <c r="O66" s="680"/>
      <c r="P66" s="679"/>
      <c r="Q66" s="680"/>
      <c r="Z66" s="24"/>
      <c r="AA66" s="160"/>
      <c r="AB66" s="160"/>
      <c r="AC66" s="160"/>
      <c r="AD66" s="858"/>
      <c r="AE66" s="859"/>
      <c r="AF66" s="859"/>
      <c r="AG66" s="859"/>
      <c r="AH66" s="859"/>
      <c r="AI66" s="859"/>
      <c r="AJ66" s="859"/>
      <c r="AK66" s="859"/>
      <c r="AL66" s="859"/>
      <c r="AM66" s="859"/>
      <c r="AN66" s="859"/>
      <c r="AO66" s="859"/>
      <c r="AP66" s="859"/>
      <c r="AQ66" s="859"/>
      <c r="AR66" s="859"/>
      <c r="AS66" s="859"/>
      <c r="AT66" s="859"/>
      <c r="AU66" s="859"/>
      <c r="AV66" s="859"/>
      <c r="AW66" s="859"/>
      <c r="AX66" s="859"/>
      <c r="AY66" s="859"/>
      <c r="AZ66" s="859"/>
      <c r="BA66" s="859"/>
      <c r="BB66" s="859"/>
      <c r="BC66" s="859"/>
      <c r="BD66" s="859"/>
      <c r="BE66" s="859"/>
      <c r="BF66" s="859"/>
      <c r="BG66" s="859"/>
      <c r="BH66" s="859"/>
      <c r="BI66" s="859"/>
      <c r="BJ66" s="859"/>
      <c r="BK66" s="859"/>
      <c r="BL66" s="859"/>
      <c r="BM66" s="859"/>
      <c r="BN66" s="859"/>
      <c r="BO66" s="859"/>
      <c r="BP66" s="859"/>
      <c r="BQ66" s="859"/>
      <c r="BR66" s="859"/>
      <c r="BS66" s="859"/>
      <c r="BT66" s="859"/>
      <c r="BU66" s="859"/>
      <c r="BV66" s="859"/>
      <c r="BW66" s="859"/>
      <c r="BX66" s="859"/>
      <c r="BY66" s="859"/>
      <c r="BZ66" s="859"/>
      <c r="CA66" s="859"/>
      <c r="CS66" s="7"/>
      <c r="CT66" s="7"/>
      <c r="CU66" s="7"/>
      <c r="CV66" s="7"/>
      <c r="CW66" s="7"/>
      <c r="CX66" s="7"/>
      <c r="CY66" s="7"/>
      <c r="CZ66" s="101"/>
      <c r="DA66" s="7"/>
      <c r="DB66" s="63"/>
      <c r="DC66" s="67"/>
      <c r="DD66" s="67"/>
    </row>
    <row r="67" spans="1:112" s="35" customFormat="1">
      <c r="A67" s="246"/>
      <c r="B67" s="669"/>
      <c r="C67" s="669"/>
      <c r="D67" s="669"/>
      <c r="E67" s="645"/>
      <c r="F67" s="130"/>
      <c r="G67" s="556"/>
      <c r="H67" s="687"/>
      <c r="I67" s="374"/>
      <c r="L67" s="7"/>
      <c r="M67" s="351"/>
      <c r="N67" s="679"/>
      <c r="O67" s="680"/>
      <c r="P67" s="679"/>
      <c r="Q67" s="680"/>
      <c r="Z67" s="24"/>
      <c r="AA67" s="160"/>
      <c r="AB67" s="160"/>
      <c r="AC67" s="160"/>
      <c r="AD67" s="858"/>
      <c r="AE67" s="859"/>
      <c r="AF67" s="859"/>
      <c r="AG67" s="859"/>
      <c r="AH67" s="859"/>
      <c r="AI67" s="859"/>
      <c r="AJ67" s="859"/>
      <c r="AK67" s="859"/>
      <c r="AL67" s="859"/>
      <c r="AM67" s="859"/>
      <c r="AN67" s="859"/>
      <c r="AO67" s="859"/>
      <c r="AP67" s="859"/>
      <c r="AQ67" s="859"/>
      <c r="AR67" s="859"/>
      <c r="AS67" s="859"/>
      <c r="AT67" s="859"/>
      <c r="AU67" s="859"/>
      <c r="AV67" s="859"/>
      <c r="AW67" s="859"/>
      <c r="AX67" s="859"/>
      <c r="AY67" s="859"/>
      <c r="AZ67" s="859"/>
      <c r="BA67" s="859"/>
      <c r="BB67" s="859"/>
      <c r="BC67" s="859"/>
      <c r="BD67" s="859"/>
      <c r="BE67" s="859"/>
      <c r="BF67" s="859"/>
      <c r="BG67" s="859"/>
      <c r="BH67" s="859"/>
      <c r="BI67" s="859"/>
      <c r="BJ67" s="859"/>
      <c r="BK67" s="859"/>
      <c r="BL67" s="859"/>
      <c r="BM67" s="859"/>
      <c r="BN67" s="859"/>
      <c r="BO67" s="859"/>
      <c r="BP67" s="859"/>
      <c r="BQ67" s="859"/>
      <c r="BR67" s="859"/>
      <c r="BS67" s="859"/>
      <c r="BT67" s="859"/>
      <c r="BU67" s="859"/>
      <c r="BV67" s="859"/>
      <c r="BW67" s="859"/>
      <c r="BX67" s="859"/>
      <c r="BY67" s="859"/>
      <c r="BZ67" s="859"/>
      <c r="CA67" s="859"/>
      <c r="CS67" s="7"/>
      <c r="CT67" s="7"/>
      <c r="CU67" s="7"/>
      <c r="CV67" s="7"/>
      <c r="CW67" s="7"/>
      <c r="CX67" s="7"/>
      <c r="CY67" s="7"/>
      <c r="CZ67" s="101"/>
      <c r="DA67" s="7"/>
      <c r="DB67" s="63"/>
      <c r="DC67" s="67"/>
      <c r="DD67" s="67"/>
    </row>
    <row r="68" spans="1:112" s="35" customFormat="1">
      <c r="A68" s="246"/>
      <c r="B68" s="669"/>
      <c r="C68" s="669"/>
      <c r="D68" s="669"/>
      <c r="E68" s="645"/>
      <c r="F68" s="130"/>
      <c r="G68" s="556"/>
      <c r="H68" s="687"/>
      <c r="I68" s="374"/>
      <c r="L68" s="7"/>
      <c r="M68" s="351"/>
      <c r="N68" s="679"/>
      <c r="O68" s="680"/>
      <c r="P68" s="679"/>
      <c r="Q68" s="680"/>
      <c r="Z68" s="23"/>
      <c r="AA68" s="160"/>
      <c r="AB68" s="160"/>
      <c r="AC68" s="160"/>
      <c r="AD68" s="858"/>
      <c r="AE68" s="859"/>
      <c r="AF68" s="859"/>
      <c r="AG68" s="859"/>
      <c r="AH68" s="859"/>
      <c r="AI68" s="859"/>
      <c r="AJ68" s="859"/>
      <c r="AK68" s="859"/>
      <c r="AL68" s="859"/>
      <c r="AM68" s="859"/>
      <c r="AN68" s="859"/>
      <c r="AO68" s="859"/>
      <c r="AP68" s="859"/>
      <c r="AQ68" s="859"/>
      <c r="AR68" s="859"/>
      <c r="AS68" s="859"/>
      <c r="AT68" s="859"/>
      <c r="AU68" s="859"/>
      <c r="AV68" s="859"/>
      <c r="AW68" s="859"/>
      <c r="AX68" s="859"/>
      <c r="AY68" s="859"/>
      <c r="AZ68" s="859"/>
      <c r="BA68" s="859"/>
      <c r="BB68" s="859"/>
      <c r="BC68" s="859"/>
      <c r="BD68" s="859"/>
      <c r="BE68" s="859"/>
      <c r="BF68" s="859"/>
      <c r="BG68" s="859"/>
      <c r="BH68" s="859"/>
      <c r="BI68" s="859"/>
      <c r="BJ68" s="859"/>
      <c r="BK68" s="859"/>
      <c r="BL68" s="859"/>
      <c r="BM68" s="859"/>
      <c r="BN68" s="859"/>
      <c r="BO68" s="859"/>
      <c r="BP68" s="859"/>
      <c r="BQ68" s="859"/>
      <c r="BR68" s="859"/>
      <c r="BS68" s="859"/>
      <c r="BT68" s="859"/>
      <c r="BU68" s="859"/>
      <c r="BV68" s="859"/>
      <c r="BW68" s="859"/>
      <c r="BX68" s="859"/>
      <c r="BY68" s="859"/>
      <c r="BZ68" s="859"/>
      <c r="CA68" s="859"/>
      <c r="CS68" s="7"/>
      <c r="CT68" s="7"/>
      <c r="CU68" s="7"/>
      <c r="CV68" s="7"/>
      <c r="CW68" s="7"/>
      <c r="CX68" s="7"/>
      <c r="CY68" s="7"/>
      <c r="CZ68" s="101"/>
      <c r="DA68" s="7"/>
      <c r="DB68" s="63"/>
      <c r="DC68" s="67"/>
      <c r="DD68" s="67"/>
    </row>
    <row r="69" spans="1:112" s="35" customFormat="1">
      <c r="A69" s="246"/>
      <c r="B69" s="669"/>
      <c r="C69" s="669"/>
      <c r="D69" s="669"/>
      <c r="E69" s="645"/>
      <c r="F69" s="130"/>
      <c r="G69" s="556"/>
      <c r="H69" s="687"/>
      <c r="I69" s="374"/>
      <c r="L69" s="7"/>
      <c r="M69" s="351"/>
      <c r="N69" s="679"/>
      <c r="O69" s="680"/>
      <c r="P69" s="679"/>
      <c r="Q69" s="680"/>
      <c r="Z69" s="70"/>
      <c r="AA69" s="70"/>
      <c r="AB69" s="24"/>
      <c r="AC69" s="24"/>
      <c r="AD69" s="859"/>
      <c r="AE69" s="859"/>
      <c r="AF69" s="859"/>
      <c r="AG69" s="858"/>
      <c r="AH69" s="859"/>
      <c r="AI69" s="859"/>
      <c r="AJ69" s="859"/>
      <c r="AK69" s="859"/>
      <c r="AL69" s="859"/>
      <c r="AM69" s="859"/>
      <c r="AN69" s="859"/>
      <c r="AO69" s="859"/>
      <c r="AP69" s="859"/>
      <c r="AQ69" s="859"/>
      <c r="AR69" s="859"/>
      <c r="AS69" s="859"/>
      <c r="AT69" s="859"/>
      <c r="AU69" s="859"/>
      <c r="AV69" s="859"/>
      <c r="AW69" s="859"/>
      <c r="AX69" s="859"/>
      <c r="AY69" s="859"/>
      <c r="AZ69" s="859"/>
      <c r="BA69" s="859"/>
      <c r="BB69" s="859"/>
      <c r="BC69" s="859"/>
      <c r="BD69" s="859"/>
      <c r="BE69" s="859"/>
      <c r="BF69" s="859"/>
      <c r="BG69" s="859"/>
      <c r="BH69" s="859"/>
      <c r="BI69" s="859"/>
      <c r="BJ69" s="859"/>
      <c r="BK69" s="859"/>
      <c r="BL69" s="859"/>
      <c r="BM69" s="859"/>
      <c r="BN69" s="859"/>
      <c r="BO69" s="859"/>
      <c r="BP69" s="859"/>
      <c r="BQ69" s="859"/>
      <c r="BR69" s="859"/>
      <c r="BS69" s="859"/>
      <c r="BT69" s="859"/>
      <c r="BU69" s="859"/>
      <c r="BV69" s="859"/>
      <c r="BW69" s="859"/>
      <c r="BX69" s="859"/>
      <c r="BY69" s="859"/>
      <c r="BZ69" s="859"/>
      <c r="CA69" s="859"/>
      <c r="CB69" s="160"/>
      <c r="CC69" s="160"/>
      <c r="CD69" s="160"/>
      <c r="CS69" s="7"/>
      <c r="CT69" s="7"/>
      <c r="CU69" s="7"/>
      <c r="CV69" s="7"/>
      <c r="CW69" s="7"/>
      <c r="CX69" s="7"/>
      <c r="CY69" s="7"/>
      <c r="CZ69" s="101"/>
      <c r="DA69" s="7"/>
      <c r="DB69" s="63"/>
      <c r="DC69" s="67"/>
      <c r="DD69" s="67"/>
    </row>
    <row r="70" spans="1:112" s="35" customFormat="1">
      <c r="A70" s="246"/>
      <c r="B70" s="669"/>
      <c r="C70" s="669"/>
      <c r="D70" s="669"/>
      <c r="E70" s="645"/>
      <c r="F70" s="130"/>
      <c r="G70" s="556"/>
      <c r="H70" s="687"/>
      <c r="I70" s="374"/>
      <c r="L70" s="7"/>
      <c r="M70" s="351"/>
      <c r="N70" s="679"/>
      <c r="O70" s="680"/>
      <c r="P70" s="679"/>
      <c r="Q70" s="680"/>
      <c r="Z70" s="70"/>
      <c r="AA70" s="70"/>
      <c r="AB70" s="24"/>
      <c r="AC70" s="24"/>
      <c r="AD70" s="859"/>
      <c r="AE70" s="859"/>
      <c r="AF70" s="859"/>
      <c r="AG70" s="858"/>
      <c r="AH70" s="859"/>
      <c r="AI70" s="859"/>
      <c r="AJ70" s="859"/>
      <c r="AK70" s="859"/>
      <c r="AL70" s="859"/>
      <c r="AM70" s="859"/>
      <c r="AN70" s="859"/>
      <c r="AO70" s="859"/>
      <c r="AP70" s="859"/>
      <c r="AQ70" s="859"/>
      <c r="AR70" s="859"/>
      <c r="AS70" s="859"/>
      <c r="AT70" s="859"/>
      <c r="AU70" s="859"/>
      <c r="AV70" s="859"/>
      <c r="AW70" s="859"/>
      <c r="AX70" s="859"/>
      <c r="AY70" s="859"/>
      <c r="AZ70" s="859"/>
      <c r="BA70" s="859"/>
      <c r="BB70" s="859"/>
      <c r="BC70" s="859"/>
      <c r="BD70" s="859"/>
      <c r="BE70" s="859"/>
      <c r="BF70" s="859"/>
      <c r="BG70" s="859"/>
      <c r="BH70" s="859"/>
      <c r="BI70" s="859"/>
      <c r="BJ70" s="859"/>
      <c r="BK70" s="859"/>
      <c r="BL70" s="859"/>
      <c r="BM70" s="859"/>
      <c r="BN70" s="859"/>
      <c r="BO70" s="859"/>
      <c r="BP70" s="859"/>
      <c r="BQ70" s="859"/>
      <c r="BR70" s="859"/>
      <c r="BS70" s="859"/>
      <c r="BT70" s="859"/>
      <c r="BU70" s="859"/>
      <c r="BV70" s="859"/>
      <c r="BW70" s="859"/>
      <c r="BX70" s="859"/>
      <c r="BY70" s="859"/>
      <c r="BZ70" s="859"/>
      <c r="CA70" s="859"/>
      <c r="CB70" s="160"/>
      <c r="CC70" s="160"/>
      <c r="CD70" s="160"/>
      <c r="CS70" s="7"/>
      <c r="CT70" s="7"/>
      <c r="CU70" s="7"/>
      <c r="CV70" s="7"/>
      <c r="CW70" s="7"/>
      <c r="CX70" s="7"/>
      <c r="CY70" s="7"/>
      <c r="CZ70" s="101"/>
      <c r="DA70" s="7"/>
      <c r="DB70" s="63"/>
      <c r="DC70" s="67"/>
      <c r="DD70" s="67"/>
    </row>
    <row r="71" spans="1:112" s="35" customFormat="1">
      <c r="A71" s="246"/>
      <c r="B71" s="669"/>
      <c r="C71" s="669"/>
      <c r="D71" s="669"/>
      <c r="E71" s="645"/>
      <c r="F71" s="130"/>
      <c r="G71" s="556"/>
      <c r="H71" s="687"/>
      <c r="I71" s="374"/>
      <c r="L71" s="7"/>
      <c r="M71" s="351"/>
      <c r="N71" s="679"/>
      <c r="O71" s="680"/>
      <c r="P71" s="679"/>
      <c r="Q71" s="680"/>
      <c r="Z71" s="70"/>
      <c r="AA71" s="70"/>
      <c r="AB71" s="24"/>
      <c r="AC71" s="24"/>
      <c r="AD71" s="859"/>
      <c r="AE71" s="859"/>
      <c r="AF71" s="859"/>
      <c r="AG71" s="858"/>
      <c r="AH71" s="859"/>
      <c r="AI71" s="859"/>
      <c r="AJ71" s="859"/>
      <c r="AK71" s="859"/>
      <c r="AL71" s="859"/>
      <c r="AM71" s="859"/>
      <c r="AN71" s="859"/>
      <c r="AO71" s="859"/>
      <c r="AP71" s="859"/>
      <c r="AQ71" s="859"/>
      <c r="AR71" s="859"/>
      <c r="AS71" s="859"/>
      <c r="AT71" s="859"/>
      <c r="AU71" s="859"/>
      <c r="AV71" s="859"/>
      <c r="AW71" s="859"/>
      <c r="AX71" s="859"/>
      <c r="AY71" s="859"/>
      <c r="AZ71" s="859"/>
      <c r="BA71" s="859"/>
      <c r="BB71" s="859"/>
      <c r="BC71" s="859"/>
      <c r="BD71" s="859"/>
      <c r="BE71" s="859"/>
      <c r="BF71" s="859"/>
      <c r="BG71" s="859"/>
      <c r="BH71" s="859"/>
      <c r="BI71" s="859"/>
      <c r="BJ71" s="859"/>
      <c r="BK71" s="859"/>
      <c r="BL71" s="859"/>
      <c r="BM71" s="859"/>
      <c r="BN71" s="859"/>
      <c r="BO71" s="859"/>
      <c r="BP71" s="859"/>
      <c r="BQ71" s="859"/>
      <c r="BR71" s="859"/>
      <c r="BS71" s="859"/>
      <c r="BT71" s="859"/>
      <c r="BU71" s="859"/>
      <c r="BV71" s="859"/>
      <c r="BW71" s="859"/>
      <c r="BX71" s="859"/>
      <c r="BY71" s="859"/>
      <c r="BZ71" s="859"/>
      <c r="CA71" s="859"/>
      <c r="CB71" s="160"/>
      <c r="CC71" s="160"/>
      <c r="CD71" s="160"/>
      <c r="CS71" s="7"/>
      <c r="CT71" s="7"/>
      <c r="CU71" s="7"/>
      <c r="CV71" s="7"/>
      <c r="CW71" s="7"/>
      <c r="CX71" s="7"/>
      <c r="CY71" s="7"/>
      <c r="CZ71" s="101"/>
      <c r="DA71" s="7"/>
      <c r="DB71" s="63"/>
      <c r="DC71" s="67"/>
      <c r="DD71" s="67"/>
    </row>
    <row r="72" spans="1:112" s="35" customFormat="1">
      <c r="A72" s="246"/>
      <c r="B72" s="669"/>
      <c r="C72" s="669"/>
      <c r="D72" s="669"/>
      <c r="E72" s="645"/>
      <c r="F72" s="130"/>
      <c r="G72" s="556"/>
      <c r="H72" s="687"/>
      <c r="I72" s="374"/>
      <c r="L72" s="7"/>
      <c r="M72" s="351"/>
      <c r="N72" s="679"/>
      <c r="O72" s="680"/>
      <c r="P72" s="679"/>
      <c r="Q72" s="680"/>
      <c r="Z72" s="70"/>
      <c r="AA72" s="70"/>
      <c r="AB72" s="24"/>
      <c r="AC72" s="24"/>
      <c r="AD72" s="859"/>
      <c r="AE72" s="859"/>
      <c r="AF72" s="859"/>
      <c r="AG72" s="858"/>
      <c r="AH72" s="859"/>
      <c r="AI72" s="859"/>
      <c r="AJ72" s="859"/>
      <c r="AK72" s="859"/>
      <c r="AL72" s="859"/>
      <c r="AM72" s="859"/>
      <c r="AN72" s="859"/>
      <c r="AO72" s="859"/>
      <c r="AP72" s="859"/>
      <c r="AQ72" s="859"/>
      <c r="AR72" s="859"/>
      <c r="AS72" s="859"/>
      <c r="AT72" s="859"/>
      <c r="AU72" s="859"/>
      <c r="AV72" s="859"/>
      <c r="AW72" s="859"/>
      <c r="AX72" s="859"/>
      <c r="AY72" s="859"/>
      <c r="AZ72" s="859"/>
      <c r="BA72" s="859"/>
      <c r="BB72" s="859"/>
      <c r="BC72" s="859"/>
      <c r="BD72" s="859"/>
      <c r="BE72" s="859"/>
      <c r="BF72" s="859"/>
      <c r="BG72" s="859"/>
      <c r="BH72" s="859"/>
      <c r="BI72" s="859"/>
      <c r="BJ72" s="859"/>
      <c r="BK72" s="859"/>
      <c r="BL72" s="859"/>
      <c r="BM72" s="859"/>
      <c r="BN72" s="859"/>
      <c r="BO72" s="859"/>
      <c r="BP72" s="859"/>
      <c r="BQ72" s="859"/>
      <c r="BR72" s="859"/>
      <c r="BS72" s="859"/>
      <c r="BT72" s="859"/>
      <c r="BU72" s="859"/>
      <c r="BV72" s="859"/>
      <c r="BW72" s="859"/>
      <c r="BX72" s="859"/>
      <c r="BY72" s="859"/>
      <c r="BZ72" s="859"/>
      <c r="CA72" s="859"/>
      <c r="CB72" s="160"/>
      <c r="CC72" s="160"/>
      <c r="CD72" s="160"/>
      <c r="CE72" s="55"/>
      <c r="CF72" s="55"/>
      <c r="CS72" s="7"/>
      <c r="CT72" s="7"/>
      <c r="CU72" s="7"/>
      <c r="CV72" s="7"/>
      <c r="CW72" s="7"/>
      <c r="CX72" s="7"/>
      <c r="CY72" s="7"/>
      <c r="CZ72" s="101"/>
      <c r="DA72" s="7"/>
      <c r="DB72" s="63"/>
      <c r="DC72" s="67"/>
      <c r="DD72" s="67"/>
    </row>
    <row r="73" spans="1:112" s="35" customFormat="1">
      <c r="A73" s="246"/>
      <c r="B73" s="669"/>
      <c r="C73" s="669"/>
      <c r="D73" s="669"/>
      <c r="E73" s="645"/>
      <c r="F73" s="130"/>
      <c r="G73" s="556"/>
      <c r="H73" s="687"/>
      <c r="I73" s="374"/>
      <c r="L73" s="7"/>
      <c r="M73" s="351"/>
      <c r="N73" s="679"/>
      <c r="O73" s="680"/>
      <c r="P73" s="679"/>
      <c r="Q73" s="680"/>
      <c r="Z73" s="70"/>
      <c r="AA73" s="70"/>
      <c r="AB73" s="24"/>
      <c r="AC73" s="24"/>
      <c r="AD73" s="859"/>
      <c r="AE73" s="859"/>
      <c r="AF73" s="859"/>
      <c r="AG73" s="858"/>
      <c r="AH73" s="859"/>
      <c r="AI73" s="859"/>
      <c r="AJ73" s="859"/>
      <c r="AK73" s="859"/>
      <c r="AL73" s="859"/>
      <c r="AM73" s="859"/>
      <c r="AN73" s="859"/>
      <c r="AO73" s="859"/>
      <c r="AP73" s="859"/>
      <c r="AQ73" s="859"/>
      <c r="AR73" s="859"/>
      <c r="AS73" s="859"/>
      <c r="AT73" s="859"/>
      <c r="AU73" s="859"/>
      <c r="AV73" s="859"/>
      <c r="AW73" s="859"/>
      <c r="AX73" s="859"/>
      <c r="AY73" s="859"/>
      <c r="AZ73" s="859"/>
      <c r="BA73" s="859"/>
      <c r="BB73" s="859"/>
      <c r="BC73" s="859"/>
      <c r="BD73" s="859"/>
      <c r="BE73" s="859"/>
      <c r="BF73" s="859"/>
      <c r="BG73" s="859"/>
      <c r="BH73" s="859"/>
      <c r="BI73" s="859"/>
      <c r="BJ73" s="859"/>
      <c r="BK73" s="859"/>
      <c r="BL73" s="859"/>
      <c r="BM73" s="859"/>
      <c r="BN73" s="859"/>
      <c r="BO73" s="859"/>
      <c r="BP73" s="859"/>
      <c r="BQ73" s="859"/>
      <c r="BR73" s="859"/>
      <c r="BS73" s="859"/>
      <c r="BT73" s="859"/>
      <c r="BU73" s="859"/>
      <c r="BV73" s="859"/>
      <c r="BW73" s="859"/>
      <c r="BX73" s="859"/>
      <c r="BY73" s="859"/>
      <c r="BZ73" s="859"/>
      <c r="CA73" s="859"/>
      <c r="CB73" s="160"/>
      <c r="CC73" s="160"/>
      <c r="CD73" s="160"/>
      <c r="CE73" s="55"/>
      <c r="CF73" s="55"/>
      <c r="CS73" s="7"/>
      <c r="CT73" s="7"/>
      <c r="CU73" s="7"/>
      <c r="CV73" s="7"/>
      <c r="CW73" s="7"/>
      <c r="CX73" s="7"/>
      <c r="CY73" s="7"/>
      <c r="CZ73" s="101"/>
      <c r="DA73" s="7"/>
      <c r="DB73" s="63"/>
      <c r="DC73" s="67"/>
      <c r="DD73" s="67"/>
    </row>
    <row r="74" spans="1:112" s="35" customFormat="1">
      <c r="A74" s="246"/>
      <c r="B74" s="669"/>
      <c r="C74" s="669"/>
      <c r="D74" s="669"/>
      <c r="E74" s="645"/>
      <c r="F74" s="130"/>
      <c r="G74" s="556"/>
      <c r="H74" s="687"/>
      <c r="I74" s="374"/>
      <c r="L74" s="7"/>
      <c r="M74" s="351"/>
      <c r="N74" s="679"/>
      <c r="O74" s="680"/>
      <c r="P74" s="679"/>
      <c r="Q74" s="680"/>
      <c r="Z74" s="70"/>
      <c r="AA74" s="70"/>
      <c r="AB74" s="24"/>
      <c r="AC74" s="24"/>
      <c r="AD74" s="859"/>
      <c r="AE74" s="859"/>
      <c r="AF74" s="859"/>
      <c r="AG74" s="858"/>
      <c r="AH74" s="859"/>
      <c r="AI74" s="859"/>
      <c r="AJ74" s="859"/>
      <c r="AK74" s="859"/>
      <c r="AL74" s="859"/>
      <c r="AM74" s="859"/>
      <c r="AN74" s="859"/>
      <c r="AO74" s="859"/>
      <c r="AP74" s="859"/>
      <c r="AQ74" s="859"/>
      <c r="AR74" s="859"/>
      <c r="AS74" s="859"/>
      <c r="AT74" s="859"/>
      <c r="AU74" s="859"/>
      <c r="AV74" s="859"/>
      <c r="AW74" s="859"/>
      <c r="AX74" s="859"/>
      <c r="AY74" s="859"/>
      <c r="AZ74" s="859"/>
      <c r="BA74" s="859"/>
      <c r="BB74" s="859"/>
      <c r="BC74" s="859"/>
      <c r="BD74" s="859"/>
      <c r="BE74" s="859"/>
      <c r="BF74" s="859"/>
      <c r="BG74" s="859"/>
      <c r="BH74" s="859"/>
      <c r="BI74" s="859"/>
      <c r="BJ74" s="859"/>
      <c r="BK74" s="859"/>
      <c r="BL74" s="859"/>
      <c r="BM74" s="859"/>
      <c r="BN74" s="859"/>
      <c r="BO74" s="859"/>
      <c r="BP74" s="859"/>
      <c r="BQ74" s="859"/>
      <c r="BR74" s="859"/>
      <c r="BS74" s="859"/>
      <c r="BT74" s="859"/>
      <c r="BU74" s="859"/>
      <c r="BV74" s="859"/>
      <c r="BW74" s="859"/>
      <c r="BX74" s="859"/>
      <c r="BY74" s="859"/>
      <c r="BZ74" s="859"/>
      <c r="CA74" s="859"/>
      <c r="CB74" s="160"/>
      <c r="CC74" s="160"/>
      <c r="CD74" s="160"/>
      <c r="CS74" s="7"/>
      <c r="CT74" s="7"/>
      <c r="CU74" s="7"/>
      <c r="CV74" s="7"/>
      <c r="CW74" s="7"/>
      <c r="CX74" s="7"/>
      <c r="CY74" s="7"/>
      <c r="CZ74" s="101"/>
      <c r="DA74" s="7"/>
      <c r="DB74" s="63"/>
      <c r="DC74" s="67"/>
      <c r="DD74" s="67"/>
    </row>
    <row r="75" spans="1:112" s="35" customFormat="1">
      <c r="A75" s="246"/>
      <c r="B75" s="669"/>
      <c r="C75" s="669"/>
      <c r="D75" s="669"/>
      <c r="E75" s="645"/>
      <c r="F75" s="130"/>
      <c r="G75" s="556"/>
      <c r="H75" s="687"/>
      <c r="I75" s="374"/>
      <c r="L75" s="7"/>
      <c r="M75" s="351"/>
      <c r="N75" s="679"/>
      <c r="O75" s="680"/>
      <c r="P75" s="679"/>
      <c r="Q75" s="680"/>
      <c r="Z75" s="70"/>
      <c r="AA75" s="70"/>
      <c r="AB75" s="24"/>
      <c r="AC75" s="24"/>
      <c r="AD75" s="859"/>
      <c r="AE75" s="859"/>
      <c r="AF75" s="859"/>
      <c r="AG75" s="858"/>
      <c r="AH75" s="859"/>
      <c r="AI75" s="859"/>
      <c r="AJ75" s="859"/>
      <c r="AK75" s="859"/>
      <c r="AL75" s="859"/>
      <c r="AM75" s="859"/>
      <c r="AN75" s="859"/>
      <c r="AO75" s="859"/>
      <c r="AP75" s="859"/>
      <c r="AQ75" s="859"/>
      <c r="AR75" s="859"/>
      <c r="AS75" s="859"/>
      <c r="AT75" s="859"/>
      <c r="AU75" s="859"/>
      <c r="AV75" s="859"/>
      <c r="AW75" s="859"/>
      <c r="AX75" s="859"/>
      <c r="AY75" s="859"/>
      <c r="AZ75" s="859"/>
      <c r="BA75" s="859"/>
      <c r="BB75" s="859"/>
      <c r="BC75" s="859"/>
      <c r="BD75" s="859"/>
      <c r="BE75" s="859"/>
      <c r="BF75" s="859"/>
      <c r="BG75" s="859"/>
      <c r="BH75" s="859"/>
      <c r="BI75" s="859"/>
      <c r="BJ75" s="859"/>
      <c r="BK75" s="859"/>
      <c r="BL75" s="859"/>
      <c r="BM75" s="859"/>
      <c r="BN75" s="859"/>
      <c r="BO75" s="859"/>
      <c r="BP75" s="859"/>
      <c r="BQ75" s="859"/>
      <c r="BR75" s="859"/>
      <c r="BS75" s="859"/>
      <c r="BT75" s="859"/>
      <c r="BU75" s="859"/>
      <c r="BV75" s="859"/>
      <c r="BW75" s="859"/>
      <c r="BX75" s="859"/>
      <c r="BY75" s="859"/>
      <c r="BZ75" s="859"/>
      <c r="CA75" s="859"/>
      <c r="CB75" s="160"/>
      <c r="CC75" s="160"/>
      <c r="CD75" s="160"/>
      <c r="CS75" s="7"/>
      <c r="CT75" s="7"/>
      <c r="CU75" s="7"/>
      <c r="CV75" s="7"/>
      <c r="CW75" s="7"/>
      <c r="CX75" s="7"/>
      <c r="CY75" s="7"/>
      <c r="CZ75" s="101"/>
      <c r="DA75" s="7"/>
      <c r="DB75" s="63"/>
      <c r="DC75" s="67"/>
      <c r="DD75" s="67"/>
    </row>
    <row r="76" spans="1:112" s="35" customFormat="1">
      <c r="A76" s="246"/>
      <c r="B76" s="669"/>
      <c r="C76" s="669"/>
      <c r="D76" s="669"/>
      <c r="E76" s="645"/>
      <c r="F76" s="130"/>
      <c r="G76" s="556"/>
      <c r="H76" s="687"/>
      <c r="I76" s="374"/>
      <c r="L76" s="7"/>
      <c r="M76" s="351"/>
      <c r="N76" s="679"/>
      <c r="O76" s="680"/>
      <c r="P76" s="679"/>
      <c r="Q76" s="680"/>
      <c r="Z76" s="70"/>
      <c r="AA76" s="70"/>
      <c r="AB76" s="24"/>
      <c r="AC76" s="24"/>
      <c r="AD76" s="859"/>
      <c r="AE76" s="859"/>
      <c r="AF76" s="859"/>
      <c r="AG76" s="858"/>
      <c r="AH76" s="859"/>
      <c r="AI76" s="859"/>
      <c r="AJ76" s="859"/>
      <c r="AK76" s="859"/>
      <c r="AL76" s="859"/>
      <c r="AM76" s="859"/>
      <c r="AN76" s="859"/>
      <c r="AO76" s="859"/>
      <c r="AP76" s="859"/>
      <c r="AQ76" s="859"/>
      <c r="AR76" s="859"/>
      <c r="AS76" s="859"/>
      <c r="AT76" s="859"/>
      <c r="AU76" s="859"/>
      <c r="AV76" s="859"/>
      <c r="AW76" s="859"/>
      <c r="AX76" s="859"/>
      <c r="AY76" s="859"/>
      <c r="AZ76" s="859"/>
      <c r="BA76" s="859"/>
      <c r="BB76" s="859"/>
      <c r="BC76" s="859"/>
      <c r="BD76" s="859"/>
      <c r="BE76" s="859"/>
      <c r="BF76" s="859"/>
      <c r="BG76" s="859"/>
      <c r="BH76" s="859"/>
      <c r="BI76" s="859"/>
      <c r="BJ76" s="859"/>
      <c r="BK76" s="859"/>
      <c r="BL76" s="859"/>
      <c r="BM76" s="859"/>
      <c r="BN76" s="859"/>
      <c r="BO76" s="859"/>
      <c r="BP76" s="859"/>
      <c r="BQ76" s="859"/>
      <c r="BR76" s="859"/>
      <c r="BS76" s="859"/>
      <c r="BT76" s="859"/>
      <c r="BU76" s="859"/>
      <c r="BV76" s="859"/>
      <c r="BW76" s="859"/>
      <c r="BX76" s="859"/>
      <c r="BY76" s="859"/>
      <c r="BZ76" s="859"/>
      <c r="CA76" s="859"/>
      <c r="CB76" s="160"/>
      <c r="CC76" s="160"/>
      <c r="CD76" s="160"/>
      <c r="CS76" s="7"/>
      <c r="CT76" s="7"/>
      <c r="CU76" s="7"/>
      <c r="CV76" s="7"/>
      <c r="CW76" s="7"/>
      <c r="CX76" s="7"/>
      <c r="CY76" s="7"/>
      <c r="CZ76" s="101"/>
      <c r="DA76" s="7"/>
      <c r="DB76" s="63"/>
      <c r="DC76" s="67"/>
      <c r="DD76" s="67"/>
    </row>
    <row r="77" spans="1:112" s="35" customFormat="1">
      <c r="A77" s="246"/>
      <c r="B77" s="669"/>
      <c r="C77" s="669"/>
      <c r="D77" s="669"/>
      <c r="E77" s="645"/>
      <c r="F77" s="130"/>
      <c r="G77" s="556"/>
      <c r="H77" s="687"/>
      <c r="I77" s="374"/>
      <c r="L77" s="7"/>
      <c r="M77" s="351"/>
      <c r="N77" s="679"/>
      <c r="O77" s="680"/>
      <c r="P77" s="679"/>
      <c r="Q77" s="680"/>
      <c r="Z77" s="70"/>
      <c r="AA77" s="70"/>
      <c r="AB77" s="24"/>
      <c r="AC77" s="24"/>
      <c r="AD77" s="859"/>
      <c r="AE77" s="859"/>
      <c r="AF77" s="859"/>
      <c r="AG77" s="858"/>
      <c r="AH77" s="859"/>
      <c r="AI77" s="859"/>
      <c r="AJ77" s="859"/>
      <c r="AK77" s="859"/>
      <c r="AL77" s="859"/>
      <c r="AM77" s="859"/>
      <c r="AN77" s="859"/>
      <c r="AO77" s="859"/>
      <c r="AP77" s="859"/>
      <c r="AQ77" s="859"/>
      <c r="AR77" s="859"/>
      <c r="AS77" s="859"/>
      <c r="AT77" s="859"/>
      <c r="AU77" s="859"/>
      <c r="AV77" s="859"/>
      <c r="AW77" s="859"/>
      <c r="AX77" s="859"/>
      <c r="AY77" s="859"/>
      <c r="AZ77" s="859"/>
      <c r="BA77" s="859"/>
      <c r="BB77" s="859"/>
      <c r="BC77" s="859"/>
      <c r="BD77" s="859"/>
      <c r="BE77" s="859"/>
      <c r="BF77" s="859"/>
      <c r="BG77" s="859"/>
      <c r="BH77" s="859"/>
      <c r="BI77" s="859"/>
      <c r="BJ77" s="859"/>
      <c r="BK77" s="859"/>
      <c r="BL77" s="859"/>
      <c r="BM77" s="859"/>
      <c r="BN77" s="859"/>
      <c r="BO77" s="859"/>
      <c r="BP77" s="859"/>
      <c r="BQ77" s="859"/>
      <c r="BR77" s="859"/>
      <c r="BS77" s="859"/>
      <c r="BT77" s="859"/>
      <c r="BU77" s="859"/>
      <c r="BV77" s="859"/>
      <c r="BW77" s="859"/>
      <c r="BX77" s="859"/>
      <c r="BY77" s="859"/>
      <c r="BZ77" s="859"/>
      <c r="CA77" s="859"/>
      <c r="CB77" s="160"/>
      <c r="CC77" s="160"/>
      <c r="CD77" s="160"/>
      <c r="CS77" s="7"/>
      <c r="CT77" s="7"/>
      <c r="CU77" s="7"/>
      <c r="CV77" s="7"/>
      <c r="CW77" s="7"/>
      <c r="CX77" s="7"/>
      <c r="CY77" s="7"/>
      <c r="CZ77" s="101"/>
      <c r="DA77" s="7"/>
      <c r="DB77" s="63"/>
      <c r="DC77" s="67"/>
      <c r="DD77" s="67"/>
    </row>
    <row r="78" spans="1:112" s="35" customFormat="1">
      <c r="A78" s="246"/>
      <c r="B78" s="637"/>
      <c r="C78" s="637"/>
      <c r="D78" s="637"/>
      <c r="E78" s="645"/>
      <c r="F78" s="124"/>
      <c r="I78" s="374"/>
      <c r="L78" s="7"/>
      <c r="M78" s="351"/>
      <c r="N78" s="679"/>
      <c r="O78" s="680"/>
      <c r="P78" s="679"/>
      <c r="Q78" s="680"/>
      <c r="Z78" s="70"/>
      <c r="AA78" s="70"/>
      <c r="AB78" s="24"/>
      <c r="AC78" s="24"/>
      <c r="AD78" s="859"/>
      <c r="AE78" s="859"/>
      <c r="AF78" s="859"/>
      <c r="AG78" s="858"/>
      <c r="AH78" s="859"/>
      <c r="AI78" s="859"/>
      <c r="AJ78" s="859"/>
      <c r="AK78" s="859"/>
      <c r="AL78" s="859"/>
      <c r="AM78" s="859"/>
      <c r="AN78" s="859"/>
      <c r="AO78" s="859"/>
      <c r="AP78" s="859"/>
      <c r="AQ78" s="859"/>
      <c r="AR78" s="859"/>
      <c r="AS78" s="859"/>
      <c r="AT78" s="859"/>
      <c r="AU78" s="859"/>
      <c r="AV78" s="859"/>
      <c r="AW78" s="859"/>
      <c r="AX78" s="859"/>
      <c r="AY78" s="859"/>
      <c r="AZ78" s="859"/>
      <c r="BA78" s="859"/>
      <c r="BB78" s="859"/>
      <c r="BC78" s="859"/>
      <c r="BD78" s="859"/>
      <c r="BE78" s="859"/>
      <c r="BF78" s="859"/>
      <c r="BG78" s="859"/>
      <c r="BH78" s="859"/>
      <c r="BI78" s="859"/>
      <c r="BJ78" s="859"/>
      <c r="BK78" s="859"/>
      <c r="BL78" s="859"/>
      <c r="BM78" s="859"/>
      <c r="BN78" s="859"/>
      <c r="BO78" s="859"/>
      <c r="BP78" s="859"/>
      <c r="BQ78" s="859"/>
      <c r="BR78" s="859"/>
      <c r="BS78" s="859"/>
      <c r="BT78" s="859"/>
      <c r="BU78" s="859"/>
      <c r="BV78" s="859"/>
      <c r="BW78" s="859"/>
      <c r="BX78" s="859"/>
      <c r="BY78" s="859"/>
      <c r="BZ78" s="859"/>
      <c r="CA78" s="859"/>
      <c r="CB78" s="160"/>
      <c r="CC78" s="160"/>
      <c r="CD78" s="160"/>
      <c r="CS78" s="7"/>
      <c r="CT78" s="7"/>
      <c r="CU78" s="7"/>
      <c r="CV78" s="7"/>
      <c r="CW78" s="7"/>
      <c r="CX78" s="7"/>
      <c r="CY78" s="7"/>
      <c r="CZ78" s="101"/>
      <c r="DA78" s="7"/>
      <c r="DB78" s="63"/>
      <c r="DC78" s="67"/>
      <c r="DD78" s="67"/>
    </row>
    <row r="79" spans="1:112" s="35" customFormat="1">
      <c r="A79" s="246"/>
      <c r="B79" s="1012" t="s">
        <v>26</v>
      </c>
      <c r="C79" s="1012"/>
      <c r="D79" s="1013" t="s">
        <v>241</v>
      </c>
      <c r="E79" s="1011"/>
      <c r="J79" s="246"/>
      <c r="K79" s="663"/>
      <c r="L79" s="7"/>
      <c r="M79" s="7"/>
      <c r="Z79" s="70"/>
      <c r="AA79" s="70"/>
      <c r="AB79" s="24"/>
      <c r="AC79" s="24"/>
      <c r="AD79" s="859"/>
      <c r="AE79" s="859"/>
      <c r="AF79" s="859"/>
      <c r="AG79" s="858"/>
      <c r="AH79" s="859"/>
      <c r="AI79" s="859"/>
      <c r="AJ79" s="859"/>
      <c r="AK79" s="859"/>
      <c r="AL79" s="859"/>
      <c r="AM79" s="859"/>
      <c r="AN79" s="859"/>
      <c r="AO79" s="859"/>
      <c r="AP79" s="859"/>
      <c r="AQ79" s="859"/>
      <c r="AR79" s="859"/>
      <c r="AS79" s="859"/>
      <c r="AT79" s="859"/>
      <c r="AU79" s="859"/>
      <c r="AV79" s="859"/>
      <c r="AW79" s="859"/>
      <c r="AX79" s="859"/>
      <c r="AY79" s="859"/>
      <c r="AZ79" s="859"/>
      <c r="BA79" s="859"/>
      <c r="BB79" s="859"/>
      <c r="BC79" s="859"/>
      <c r="BD79" s="859"/>
      <c r="BE79" s="859"/>
      <c r="BF79" s="859"/>
      <c r="BG79" s="859"/>
      <c r="BH79" s="859"/>
      <c r="BI79" s="859"/>
      <c r="BJ79" s="859"/>
      <c r="BK79" s="859"/>
      <c r="BL79" s="859"/>
      <c r="BM79" s="859"/>
      <c r="BN79" s="859"/>
      <c r="BO79" s="859"/>
      <c r="BP79" s="859"/>
      <c r="BQ79" s="859"/>
      <c r="BR79" s="859"/>
      <c r="BS79" s="859"/>
      <c r="BT79" s="859"/>
      <c r="BU79" s="859"/>
      <c r="BV79" s="859"/>
      <c r="BW79" s="859"/>
      <c r="BX79" s="859"/>
      <c r="BY79" s="859"/>
      <c r="BZ79" s="859"/>
      <c r="CA79" s="859"/>
      <c r="CB79" s="160"/>
      <c r="CC79" s="160"/>
      <c r="CD79" s="160"/>
      <c r="CV79" s="7"/>
      <c r="CW79" s="7"/>
      <c r="CX79" s="7"/>
      <c r="CY79" s="7"/>
      <c r="CZ79" s="7"/>
      <c r="DA79" s="7"/>
      <c r="DB79" s="7"/>
      <c r="DC79" s="101"/>
      <c r="DD79" s="7"/>
      <c r="DE79" s="63"/>
      <c r="DF79" s="67"/>
      <c r="DG79" s="67"/>
    </row>
    <row r="80" spans="1:112" s="35" customFormat="1" ht="24.95" customHeight="1" thickBot="1">
      <c r="A80" s="246"/>
      <c r="B80" s="1012"/>
      <c r="C80" s="1012"/>
      <c r="D80" s="1013"/>
      <c r="E80" s="1011"/>
      <c r="F80" s="7"/>
      <c r="G80" s="246"/>
      <c r="H80" s="246"/>
      <c r="J80" s="246"/>
      <c r="K80" s="663"/>
      <c r="L80" s="7"/>
      <c r="M80" s="7"/>
      <c r="Z80" s="70"/>
      <c r="AA80" s="70"/>
      <c r="AB80" s="24"/>
      <c r="AC80" s="24"/>
      <c r="AD80" s="859"/>
      <c r="AE80" s="859"/>
      <c r="AF80" s="859"/>
      <c r="AG80" s="858"/>
      <c r="AH80" s="859"/>
      <c r="AI80" s="859"/>
      <c r="AJ80" s="859"/>
      <c r="AK80" s="859"/>
      <c r="AL80" s="859"/>
      <c r="AM80" s="859"/>
      <c r="AN80" s="859"/>
      <c r="AO80" s="859"/>
      <c r="AP80" s="859"/>
      <c r="AQ80" s="859"/>
      <c r="AR80" s="859"/>
      <c r="AS80" s="859"/>
      <c r="AT80" s="859"/>
      <c r="AU80" s="859"/>
      <c r="AV80" s="859"/>
      <c r="AW80" s="859"/>
      <c r="AX80" s="859"/>
      <c r="AY80" s="859"/>
      <c r="AZ80" s="859"/>
      <c r="BA80" s="859"/>
      <c r="BB80" s="859"/>
      <c r="BC80" s="859"/>
      <c r="BD80" s="859"/>
      <c r="BE80" s="859"/>
      <c r="BF80" s="859"/>
      <c r="BG80" s="859"/>
      <c r="BH80" s="859"/>
      <c r="BI80" s="859"/>
      <c r="BJ80" s="859"/>
      <c r="BK80" s="859"/>
      <c r="BL80" s="859"/>
      <c r="BM80" s="859"/>
      <c r="BN80" s="859"/>
      <c r="BO80" s="859"/>
      <c r="BP80" s="859"/>
      <c r="BQ80" s="859"/>
      <c r="BR80" s="859"/>
      <c r="BS80" s="859"/>
      <c r="BT80" s="859"/>
      <c r="BU80" s="859"/>
      <c r="BV80" s="859"/>
      <c r="BW80" s="859"/>
      <c r="BX80" s="859"/>
      <c r="BY80" s="859"/>
      <c r="BZ80" s="859"/>
      <c r="CA80" s="859"/>
      <c r="CB80" s="160"/>
      <c r="CC80" s="160"/>
      <c r="CD80" s="160"/>
      <c r="CV80" s="7"/>
      <c r="CW80" s="7"/>
      <c r="CX80" s="7"/>
      <c r="CY80" s="7"/>
      <c r="CZ80" s="7"/>
      <c r="DA80" s="7"/>
      <c r="DB80" s="7"/>
      <c r="DC80" s="361"/>
      <c r="DD80" s="360"/>
      <c r="DE80" s="328"/>
      <c r="DF80" s="328"/>
      <c r="DG80" s="328"/>
      <c r="DH80" s="359"/>
    </row>
    <row r="81" spans="1:113" s="35" customFormat="1" ht="26.25">
      <c r="A81" s="246"/>
      <c r="B81" s="638" t="s">
        <v>0</v>
      </c>
      <c r="C81" s="93" t="s">
        <v>1</v>
      </c>
      <c r="D81" s="1013"/>
      <c r="E81" s="55"/>
      <c r="F81" s="32"/>
      <c r="G81" s="1002" t="s">
        <v>4</v>
      </c>
      <c r="H81" s="668"/>
      <c r="I81" s="246"/>
      <c r="J81" s="246"/>
      <c r="K81" s="246"/>
      <c r="L81" s="997" t="s">
        <v>61</v>
      </c>
      <c r="M81" s="998"/>
      <c r="Z81" s="70"/>
      <c r="AA81" s="70"/>
      <c r="AB81" s="24"/>
      <c r="AC81" s="24"/>
      <c r="AD81" s="859"/>
      <c r="AE81" s="859"/>
      <c r="AF81" s="859"/>
      <c r="AG81" s="858"/>
      <c r="AH81" s="859"/>
      <c r="AI81" s="859"/>
      <c r="AJ81" s="859"/>
      <c r="AK81" s="859"/>
      <c r="AL81" s="859"/>
      <c r="AM81" s="859"/>
      <c r="AN81" s="859"/>
      <c r="AO81" s="859"/>
      <c r="AP81" s="859"/>
      <c r="AQ81" s="859"/>
      <c r="AR81" s="859"/>
      <c r="AS81" s="859"/>
      <c r="AT81" s="859"/>
      <c r="AU81" s="859"/>
      <c r="AV81" s="859"/>
      <c r="AW81" s="859"/>
      <c r="AX81" s="859"/>
      <c r="AY81" s="859"/>
      <c r="AZ81" s="859"/>
      <c r="BA81" s="859"/>
      <c r="BB81" s="859"/>
      <c r="BC81" s="859"/>
      <c r="BD81" s="859"/>
      <c r="BE81" s="859"/>
      <c r="BF81" s="859"/>
      <c r="BG81" s="859"/>
      <c r="BH81" s="859"/>
      <c r="BI81" s="859"/>
      <c r="BJ81" s="859"/>
      <c r="BK81" s="859"/>
      <c r="BL81" s="859"/>
      <c r="BM81" s="859"/>
      <c r="BN81" s="859"/>
      <c r="BO81" s="859"/>
      <c r="BP81" s="859"/>
      <c r="BQ81" s="859"/>
      <c r="BR81" s="859"/>
      <c r="BS81" s="859"/>
      <c r="BT81" s="859"/>
      <c r="BU81" s="859"/>
      <c r="BV81" s="859"/>
      <c r="BW81" s="859"/>
      <c r="BX81" s="859"/>
      <c r="BY81" s="859"/>
      <c r="BZ81" s="859"/>
      <c r="CA81" s="859"/>
      <c r="CB81" s="160"/>
      <c r="CC81" s="160"/>
      <c r="CD81" s="160"/>
      <c r="CV81" s="637"/>
      <c r="CW81" s="637"/>
      <c r="CX81" s="637"/>
      <c r="CY81" s="637"/>
      <c r="CZ81" s="637"/>
      <c r="DA81" s="637"/>
      <c r="DB81" s="637"/>
      <c r="DC81" s="361"/>
      <c r="DE81" s="328"/>
      <c r="DF81" s="328"/>
      <c r="DG81" s="328"/>
      <c r="DH81" s="366"/>
    </row>
    <row r="82" spans="1:113" s="55" customFormat="1" ht="27" customHeight="1">
      <c r="A82" s="638" t="s">
        <v>37</v>
      </c>
      <c r="B82" s="638" t="s">
        <v>2</v>
      </c>
      <c r="C82" s="93" t="s">
        <v>3</v>
      </c>
      <c r="D82" s="93" t="s">
        <v>89</v>
      </c>
      <c r="E82" s="93"/>
      <c r="F82" s="32"/>
      <c r="G82" s="1002"/>
      <c r="H82" s="668"/>
      <c r="I82" s="1002" t="s">
        <v>5</v>
      </c>
      <c r="J82" s="1002" t="s">
        <v>14</v>
      </c>
      <c r="K82" s="1003" t="s">
        <v>18</v>
      </c>
      <c r="L82" s="33" t="s">
        <v>6</v>
      </c>
      <c r="M82" s="1003" t="s">
        <v>8</v>
      </c>
      <c r="Z82" s="70"/>
      <c r="AA82" s="70"/>
      <c r="AB82" s="24"/>
      <c r="AC82" s="24"/>
      <c r="AD82" s="859"/>
      <c r="AE82" s="859"/>
      <c r="AF82" s="859"/>
      <c r="AG82" s="858"/>
      <c r="AH82" s="859"/>
      <c r="AI82" s="859"/>
      <c r="AJ82" s="859"/>
      <c r="AK82" s="859"/>
      <c r="AL82" s="859"/>
      <c r="AM82" s="859"/>
      <c r="AN82" s="859"/>
      <c r="AO82" s="859"/>
      <c r="AP82" s="859"/>
      <c r="AQ82" s="859"/>
      <c r="AR82" s="859"/>
      <c r="AS82" s="859"/>
      <c r="AT82" s="859"/>
      <c r="AU82" s="859"/>
      <c r="AV82" s="859"/>
      <c r="AW82" s="859"/>
      <c r="AX82" s="859"/>
      <c r="AY82" s="859"/>
      <c r="AZ82" s="859"/>
      <c r="BA82" s="859"/>
      <c r="BB82" s="859"/>
      <c r="BC82" s="859"/>
      <c r="BD82" s="859"/>
      <c r="BE82" s="859"/>
      <c r="BF82" s="859"/>
      <c r="BG82" s="859"/>
      <c r="BH82" s="859"/>
      <c r="BI82" s="859"/>
      <c r="BJ82" s="859"/>
      <c r="BK82" s="859"/>
      <c r="BL82" s="859"/>
      <c r="BM82" s="859"/>
      <c r="BN82" s="859"/>
      <c r="BO82" s="859"/>
      <c r="BP82" s="859"/>
      <c r="BQ82" s="859"/>
      <c r="BR82" s="859"/>
      <c r="BS82" s="859"/>
      <c r="BT82" s="859"/>
      <c r="BU82" s="859"/>
      <c r="BV82" s="859"/>
      <c r="BW82" s="859"/>
      <c r="BX82" s="859"/>
      <c r="BY82" s="859"/>
      <c r="BZ82" s="859"/>
      <c r="CA82" s="859"/>
      <c r="CB82" s="160"/>
      <c r="CC82" s="160"/>
      <c r="CD82" s="160"/>
      <c r="CE82" s="35"/>
      <c r="CF82" s="35"/>
      <c r="CV82" s="639"/>
      <c r="CW82" s="639"/>
      <c r="CX82" s="639"/>
      <c r="CY82" s="639"/>
      <c r="CZ82" s="639"/>
      <c r="DA82" s="639"/>
      <c r="DB82" s="639"/>
      <c r="DC82" s="362"/>
      <c r="DE82" s="324"/>
      <c r="DF82" s="364"/>
      <c r="DG82" s="324"/>
      <c r="DH82" s="359"/>
    </row>
    <row r="83" spans="1:113" s="55" customFormat="1" ht="27" thickBot="1">
      <c r="A83" s="21">
        <v>1</v>
      </c>
      <c r="B83" s="357">
        <f>'Abductive (Graybill) Method'!B22</f>
        <v>135</v>
      </c>
      <c r="C83" s="357">
        <f>'Abductive (Graybill) Method'!C22</f>
        <v>22.007189934092271</v>
      </c>
      <c r="D83" s="99">
        <f>IF('Inputs &amp; Summary'!F5="","",'Inputs &amp; Summary'!F5)</f>
        <v>20.698499999999999</v>
      </c>
      <c r="E83" s="468"/>
      <c r="F83" s="107"/>
      <c r="G83" s="246">
        <f t="shared" ref="G83:G132" si="42">IF(C83="","",C83*B83)</f>
        <v>2970.9706411024567</v>
      </c>
      <c r="H83" s="246"/>
      <c r="I83" s="1002"/>
      <c r="J83" s="1002"/>
      <c r="K83" s="1003"/>
      <c r="L83" s="34" t="s">
        <v>49</v>
      </c>
      <c r="M83" s="1014"/>
      <c r="Z83" s="70"/>
      <c r="AA83" s="70"/>
      <c r="AB83" s="24"/>
      <c r="AC83" s="24"/>
      <c r="AD83" s="859"/>
      <c r="AE83" s="859"/>
      <c r="AF83" s="859"/>
      <c r="AG83" s="858"/>
      <c r="AH83" s="859"/>
      <c r="AI83" s="859"/>
      <c r="AJ83" s="859"/>
      <c r="AK83" s="859"/>
      <c r="AL83" s="859"/>
      <c r="AM83" s="859"/>
      <c r="AN83" s="859"/>
      <c r="AO83" s="859"/>
      <c r="AP83" s="859"/>
      <c r="AQ83" s="859"/>
      <c r="AR83" s="859"/>
      <c r="AS83" s="859"/>
      <c r="AT83" s="859"/>
      <c r="AU83" s="859"/>
      <c r="AV83" s="859"/>
      <c r="AW83" s="859"/>
      <c r="AX83" s="859"/>
      <c r="AY83" s="859"/>
      <c r="AZ83" s="859"/>
      <c r="BA83" s="859"/>
      <c r="BB83" s="859"/>
      <c r="BC83" s="859"/>
      <c r="BD83" s="859"/>
      <c r="BE83" s="859"/>
      <c r="BF83" s="859"/>
      <c r="BG83" s="859"/>
      <c r="BH83" s="859"/>
      <c r="BI83" s="859"/>
      <c r="BJ83" s="859"/>
      <c r="BK83" s="859"/>
      <c r="BL83" s="859"/>
      <c r="BM83" s="859"/>
      <c r="BN83" s="859"/>
      <c r="BO83" s="859"/>
      <c r="BP83" s="859"/>
      <c r="BQ83" s="859"/>
      <c r="BR83" s="859"/>
      <c r="BS83" s="859"/>
      <c r="BT83" s="859"/>
      <c r="BU83" s="859"/>
      <c r="BV83" s="859"/>
      <c r="BW83" s="859"/>
      <c r="BX83" s="859"/>
      <c r="BY83" s="859"/>
      <c r="BZ83" s="859"/>
      <c r="CA83" s="859"/>
      <c r="CB83" s="160"/>
      <c r="CC83" s="160"/>
      <c r="CD83" s="160"/>
      <c r="CE83" s="35"/>
      <c r="CF83" s="35"/>
      <c r="CV83" s="639"/>
      <c r="CW83" s="639"/>
      <c r="CX83" s="639"/>
      <c r="CY83" s="639"/>
      <c r="CZ83" s="639"/>
      <c r="DA83" s="639"/>
      <c r="DB83" s="639"/>
      <c r="DC83" s="362"/>
      <c r="DE83" s="365"/>
      <c r="DF83" s="365"/>
      <c r="DG83" s="365"/>
      <c r="DH83" s="359"/>
    </row>
    <row r="84" spans="1:113" s="35" customFormat="1">
      <c r="A84" s="21">
        <f>A83+1</f>
        <v>2</v>
      </c>
      <c r="B84" s="357">
        <f>'Abductive (Graybill) Method'!B23</f>
        <v>135</v>
      </c>
      <c r="C84" s="357">
        <f>'Abductive (Graybill) Method'!C23</f>
        <v>22.261356814088455</v>
      </c>
      <c r="D84" s="99">
        <f>IF('Inputs &amp; Summary'!F6="","",'Inputs &amp; Summary'!F6)</f>
        <v>20.36214</v>
      </c>
      <c r="E84" s="468"/>
      <c r="F84" s="368"/>
      <c r="G84" s="246">
        <f t="shared" si="42"/>
        <v>3005.2831699019412</v>
      </c>
      <c r="H84" s="246"/>
      <c r="I84" s="246">
        <f t="shared" ref="I84:I115" si="43">IF(B83="","",B83^2)</f>
        <v>18225</v>
      </c>
      <c r="J84" s="119">
        <f t="shared" ref="J84:J115" si="44">IF(B83="","",B83-$B$137)</f>
        <v>51.833333333333329</v>
      </c>
      <c r="K84" s="246">
        <f t="shared" ref="K84:K115" si="45">IF(B83="","",J84*J84)</f>
        <v>2686.6944444444439</v>
      </c>
      <c r="L84" s="246">
        <f t="shared" ref="L84:L115" si="46">IF(B83="","",$F$10+B83*$F$9)</f>
        <v>22.583201978973293</v>
      </c>
      <c r="M84" s="246">
        <f t="shared" ref="M84:M115" si="47">IF(B83="","",(C83-L84)^2)</f>
        <v>0.3317898758480165</v>
      </c>
      <c r="Z84" s="70"/>
      <c r="AA84" s="70"/>
      <c r="AB84" s="24"/>
      <c r="AC84" s="24"/>
      <c r="AD84" s="859"/>
      <c r="AE84" s="859"/>
      <c r="AF84" s="859"/>
      <c r="AG84" s="858"/>
      <c r="AH84" s="859"/>
      <c r="AI84" s="859"/>
      <c r="AJ84" s="859"/>
      <c r="AK84" s="859"/>
      <c r="AL84" s="859"/>
      <c r="AM84" s="859"/>
      <c r="AN84" s="859"/>
      <c r="AO84" s="859"/>
      <c r="AP84" s="859"/>
      <c r="AQ84" s="859"/>
      <c r="AR84" s="859"/>
      <c r="AS84" s="859"/>
      <c r="AT84" s="859"/>
      <c r="AU84" s="859"/>
      <c r="AV84" s="859"/>
      <c r="AW84" s="859"/>
      <c r="AX84" s="859"/>
      <c r="AY84" s="859"/>
      <c r="AZ84" s="859"/>
      <c r="BA84" s="859"/>
      <c r="BB84" s="859"/>
      <c r="BC84" s="859"/>
      <c r="BD84" s="859"/>
      <c r="BE84" s="859"/>
      <c r="BF84" s="859"/>
      <c r="BG84" s="859"/>
      <c r="BH84" s="859"/>
      <c r="BI84" s="859"/>
      <c r="BJ84" s="859"/>
      <c r="BK84" s="859"/>
      <c r="BL84" s="859"/>
      <c r="BM84" s="859"/>
      <c r="BN84" s="859"/>
      <c r="BO84" s="859"/>
      <c r="BP84" s="859"/>
      <c r="BQ84" s="859"/>
      <c r="BR84" s="859"/>
      <c r="BS84" s="859"/>
      <c r="BT84" s="859"/>
      <c r="BU84" s="859"/>
      <c r="BV84" s="859"/>
      <c r="BW84" s="859"/>
      <c r="BX84" s="859"/>
      <c r="BY84" s="859"/>
      <c r="BZ84" s="859"/>
      <c r="CA84" s="859"/>
      <c r="CB84" s="160"/>
      <c r="CC84" s="160"/>
      <c r="CD84" s="160"/>
      <c r="CV84" s="246"/>
      <c r="CW84" s="246"/>
      <c r="CX84" s="246"/>
      <c r="CY84" s="246"/>
      <c r="CZ84" s="246"/>
      <c r="DA84" s="246"/>
      <c r="DB84" s="246"/>
      <c r="DC84" s="361"/>
      <c r="DE84" s="328"/>
      <c r="DF84" s="328"/>
      <c r="DG84" s="328"/>
      <c r="DH84" s="359"/>
    </row>
    <row r="85" spans="1:113" s="35" customFormat="1">
      <c r="A85" s="21">
        <f t="shared" ref="A85:A132" si="48">A84+1</f>
        <v>3</v>
      </c>
      <c r="B85" s="357">
        <f>'Abductive (Graybill) Method'!B24</f>
        <v>135</v>
      </c>
      <c r="C85" s="357">
        <f>'Abductive (Graybill) Method'!C24</f>
        <v>21.684347477982389</v>
      </c>
      <c r="D85" s="99">
        <f>IF('Inputs &amp; Summary'!F7="","",'Inputs &amp; Summary'!F7)</f>
        <v>23.718962755306368</v>
      </c>
      <c r="E85" s="468"/>
      <c r="F85" s="368"/>
      <c r="G85" s="246">
        <f t="shared" si="42"/>
        <v>2927.3869095276223</v>
      </c>
      <c r="H85" s="246"/>
      <c r="I85" s="246">
        <f t="shared" si="43"/>
        <v>18225</v>
      </c>
      <c r="J85" s="119">
        <f t="shared" si="44"/>
        <v>51.833333333333329</v>
      </c>
      <c r="K85" s="246">
        <f t="shared" si="45"/>
        <v>2686.6944444444439</v>
      </c>
      <c r="L85" s="246">
        <f t="shared" si="46"/>
        <v>22.583201978973293</v>
      </c>
      <c r="M85" s="246">
        <f t="shared" si="47"/>
        <v>0.10358431015974852</v>
      </c>
      <c r="Z85" s="70"/>
      <c r="AA85" s="70"/>
      <c r="AB85" s="24"/>
      <c r="AC85" s="24"/>
      <c r="AD85" s="859"/>
      <c r="AE85" s="859"/>
      <c r="AF85" s="859"/>
      <c r="AG85" s="858"/>
      <c r="AH85" s="859"/>
      <c r="AI85" s="859"/>
      <c r="AJ85" s="859"/>
      <c r="AK85" s="859"/>
      <c r="AL85" s="859"/>
      <c r="AM85" s="859"/>
      <c r="AN85" s="859"/>
      <c r="AO85" s="859"/>
      <c r="AP85" s="859"/>
      <c r="AQ85" s="859"/>
      <c r="AR85" s="859"/>
      <c r="AS85" s="859"/>
      <c r="AT85" s="859"/>
      <c r="AU85" s="859"/>
      <c r="AV85" s="859"/>
      <c r="AW85" s="859"/>
      <c r="AX85" s="859"/>
      <c r="AY85" s="859"/>
      <c r="AZ85" s="859"/>
      <c r="BA85" s="859"/>
      <c r="BB85" s="859"/>
      <c r="BC85" s="859"/>
      <c r="BD85" s="859"/>
      <c r="BE85" s="859"/>
      <c r="BF85" s="859"/>
      <c r="BG85" s="859"/>
      <c r="BH85" s="859"/>
      <c r="BI85" s="859"/>
      <c r="BJ85" s="859"/>
      <c r="BK85" s="859"/>
      <c r="BL85" s="859"/>
      <c r="BM85" s="859"/>
      <c r="BN85" s="859"/>
      <c r="BO85" s="859"/>
      <c r="BP85" s="859"/>
      <c r="BQ85" s="859"/>
      <c r="BR85" s="859"/>
      <c r="BS85" s="859"/>
      <c r="BT85" s="859"/>
      <c r="BU85" s="859"/>
      <c r="BV85" s="859"/>
      <c r="BW85" s="859"/>
      <c r="BX85" s="859"/>
      <c r="BY85" s="859"/>
      <c r="BZ85" s="859"/>
      <c r="CA85" s="859"/>
      <c r="CB85" s="160"/>
      <c r="CC85" s="160"/>
      <c r="CD85" s="160"/>
      <c r="CV85" s="246"/>
      <c r="CW85" s="246"/>
      <c r="CX85" s="246"/>
      <c r="CY85" s="246"/>
      <c r="CZ85" s="246"/>
      <c r="DA85" s="246"/>
      <c r="DB85" s="246"/>
      <c r="DC85" s="361"/>
      <c r="DD85" s="363"/>
      <c r="DE85" s="328"/>
      <c r="DF85" s="328"/>
      <c r="DG85" s="328"/>
      <c r="DH85" s="366"/>
    </row>
    <row r="86" spans="1:113" s="35" customFormat="1">
      <c r="A86" s="21">
        <f t="shared" si="48"/>
        <v>4</v>
      </c>
      <c r="B86" s="357">
        <f>'Abductive (Graybill) Method'!B25</f>
        <v>135</v>
      </c>
      <c r="C86" s="357">
        <f>'Abductive (Graybill) Method'!C25</f>
        <v>22.562024809923969</v>
      </c>
      <c r="D86" s="99">
        <f>IF('Inputs &amp; Summary'!F8="","",'Inputs &amp; Summary'!F8)</f>
        <v>23.008584547813935</v>
      </c>
      <c r="E86" s="468"/>
      <c r="F86" s="368"/>
      <c r="G86" s="246">
        <f t="shared" si="42"/>
        <v>3045.8733493397358</v>
      </c>
      <c r="H86" s="246"/>
      <c r="I86" s="246">
        <f t="shared" si="43"/>
        <v>18225</v>
      </c>
      <c r="J86" s="119">
        <f t="shared" si="44"/>
        <v>51.833333333333329</v>
      </c>
      <c r="K86" s="246">
        <f t="shared" si="45"/>
        <v>2686.6944444444439</v>
      </c>
      <c r="L86" s="246">
        <f t="shared" si="46"/>
        <v>22.583201978973293</v>
      </c>
      <c r="M86" s="246">
        <f t="shared" si="47"/>
        <v>0.80793941395160684</v>
      </c>
      <c r="Z86" s="70"/>
      <c r="AA86" s="70"/>
      <c r="AB86" s="24"/>
      <c r="AC86" s="24"/>
      <c r="AD86" s="859"/>
      <c r="AE86" s="859"/>
      <c r="AF86" s="859"/>
      <c r="AG86" s="858"/>
      <c r="AH86" s="859"/>
      <c r="AI86" s="859"/>
      <c r="AJ86" s="859"/>
      <c r="AK86" s="859"/>
      <c r="AL86" s="859"/>
      <c r="AM86" s="859"/>
      <c r="AN86" s="859"/>
      <c r="AO86" s="859"/>
      <c r="AP86" s="859"/>
      <c r="AQ86" s="859"/>
      <c r="AR86" s="859"/>
      <c r="AS86" s="859"/>
      <c r="AT86" s="859"/>
      <c r="AU86" s="859"/>
      <c r="AV86" s="859"/>
      <c r="AW86" s="859"/>
      <c r="AX86" s="859"/>
      <c r="AY86" s="859"/>
      <c r="AZ86" s="859"/>
      <c r="BA86" s="859"/>
      <c r="BB86" s="859"/>
      <c r="BC86" s="859"/>
      <c r="BD86" s="859"/>
      <c r="BE86" s="859"/>
      <c r="BF86" s="859"/>
      <c r="BG86" s="859"/>
      <c r="BH86" s="859"/>
      <c r="BI86" s="859"/>
      <c r="BJ86" s="859"/>
      <c r="BK86" s="859"/>
      <c r="BL86" s="859"/>
      <c r="BM86" s="859"/>
      <c r="BN86" s="859"/>
      <c r="BO86" s="859"/>
      <c r="BP86" s="859"/>
      <c r="BQ86" s="859"/>
      <c r="BR86" s="859"/>
      <c r="BS86" s="859"/>
      <c r="BT86" s="859"/>
      <c r="BU86" s="859"/>
      <c r="BV86" s="859"/>
      <c r="BW86" s="859"/>
      <c r="BX86" s="859"/>
      <c r="BY86" s="859"/>
      <c r="BZ86" s="859"/>
      <c r="CA86" s="859"/>
      <c r="CB86" s="160"/>
      <c r="CC86" s="160"/>
      <c r="CD86" s="160"/>
      <c r="CV86" s="246"/>
      <c r="CW86" s="246"/>
      <c r="CX86" s="246"/>
      <c r="CY86" s="246"/>
      <c r="CZ86" s="246"/>
      <c r="DA86" s="246"/>
      <c r="DB86" s="246"/>
      <c r="DC86" s="361"/>
      <c r="DD86" s="360"/>
      <c r="DE86" s="328"/>
      <c r="DF86" s="328"/>
      <c r="DG86" s="328"/>
      <c r="DH86" s="359"/>
    </row>
    <row r="87" spans="1:113" s="35" customFormat="1">
      <c r="A87" s="21">
        <f t="shared" si="48"/>
        <v>5</v>
      </c>
      <c r="B87" s="357">
        <f>'Abductive (Graybill) Method'!B26</f>
        <v>135</v>
      </c>
      <c r="C87" s="357">
        <f>'Abductive (Graybill) Method'!C26</f>
        <v>24.574100000000001</v>
      </c>
      <c r="D87" s="99">
        <f>IF('Inputs &amp; Summary'!F9="","",'Inputs &amp; Summary'!F9)</f>
        <v>20.819344524380497</v>
      </c>
      <c r="E87" s="468"/>
      <c r="F87" s="246"/>
      <c r="G87" s="246">
        <f t="shared" si="42"/>
        <v>3317.5035000000003</v>
      </c>
      <c r="H87" s="246"/>
      <c r="I87" s="246">
        <f t="shared" si="43"/>
        <v>18225</v>
      </c>
      <c r="J87" s="119">
        <f t="shared" si="44"/>
        <v>51.833333333333329</v>
      </c>
      <c r="K87" s="246">
        <f t="shared" si="45"/>
        <v>2686.6944444444439</v>
      </c>
      <c r="L87" s="246">
        <f t="shared" si="46"/>
        <v>22.583201978973293</v>
      </c>
      <c r="M87" s="246">
        <f t="shared" si="47"/>
        <v>4.4847248894363162E-4</v>
      </c>
      <c r="Z87" s="70"/>
      <c r="AA87" s="70"/>
      <c r="AB87" s="24"/>
      <c r="AC87" s="24"/>
      <c r="AD87" s="859"/>
      <c r="AE87" s="859"/>
      <c r="AF87" s="859"/>
      <c r="AG87" s="858"/>
      <c r="AH87" s="859"/>
      <c r="AI87" s="859"/>
      <c r="AJ87" s="859"/>
      <c r="AK87" s="859"/>
      <c r="AL87" s="859"/>
      <c r="AM87" s="859"/>
      <c r="AN87" s="859"/>
      <c r="AO87" s="859"/>
      <c r="AP87" s="859"/>
      <c r="AQ87" s="859"/>
      <c r="AR87" s="859"/>
      <c r="AS87" s="859"/>
      <c r="AT87" s="859"/>
      <c r="AU87" s="859"/>
      <c r="AV87" s="859"/>
      <c r="AW87" s="859"/>
      <c r="AX87" s="859"/>
      <c r="AY87" s="859"/>
      <c r="AZ87" s="859"/>
      <c r="BA87" s="859"/>
      <c r="BB87" s="859"/>
      <c r="BC87" s="859"/>
      <c r="BD87" s="859"/>
      <c r="BE87" s="859"/>
      <c r="BF87" s="859"/>
      <c r="BG87" s="859"/>
      <c r="BH87" s="859"/>
      <c r="BI87" s="859"/>
      <c r="BJ87" s="859"/>
      <c r="BK87" s="859"/>
      <c r="BL87" s="859"/>
      <c r="BM87" s="859"/>
      <c r="BN87" s="859"/>
      <c r="BO87" s="859"/>
      <c r="BP87" s="859"/>
      <c r="BQ87" s="859"/>
      <c r="BR87" s="859"/>
      <c r="BS87" s="859"/>
      <c r="BT87" s="859"/>
      <c r="BU87" s="859"/>
      <c r="BV87" s="859"/>
      <c r="BW87" s="859"/>
      <c r="BX87" s="859"/>
      <c r="BY87" s="859"/>
      <c r="BZ87" s="859"/>
      <c r="CA87" s="859"/>
      <c r="CB87" s="160"/>
      <c r="CC87" s="160"/>
      <c r="CD87" s="160"/>
      <c r="CV87" s="246"/>
      <c r="CW87" s="246"/>
      <c r="CX87" s="246"/>
      <c r="CY87" s="246"/>
      <c r="CZ87" s="246"/>
      <c r="DA87" s="246"/>
      <c r="DB87" s="246"/>
      <c r="DC87" s="361"/>
      <c r="DD87" s="363"/>
      <c r="DE87" s="328"/>
      <c r="DF87" s="328"/>
      <c r="DG87" s="328"/>
      <c r="DH87" s="359"/>
    </row>
    <row r="88" spans="1:113" s="35" customFormat="1">
      <c r="A88" s="21">
        <f t="shared" si="48"/>
        <v>6</v>
      </c>
      <c r="B88" s="357">
        <f>'Abductive (Graybill) Method'!B27</f>
        <v>135</v>
      </c>
      <c r="C88" s="357">
        <f>'Abductive (Graybill) Method'!C27</f>
        <v>21.529417650590357</v>
      </c>
      <c r="D88" s="99">
        <f>IF('Inputs &amp; Summary'!F10="","",'Inputs &amp; Summary'!F10)</f>
        <v>23.206076354187488</v>
      </c>
      <c r="E88" s="468"/>
      <c r="F88" s="7"/>
      <c r="G88" s="246">
        <f t="shared" si="42"/>
        <v>2906.4713828296981</v>
      </c>
      <c r="H88" s="246"/>
      <c r="I88" s="246">
        <f t="shared" si="43"/>
        <v>18225</v>
      </c>
      <c r="J88" s="119">
        <f t="shared" si="44"/>
        <v>51.833333333333329</v>
      </c>
      <c r="K88" s="246">
        <f t="shared" si="45"/>
        <v>2686.6944444444439</v>
      </c>
      <c r="L88" s="246">
        <f t="shared" si="46"/>
        <v>22.583201978973293</v>
      </c>
      <c r="M88" s="246">
        <f t="shared" si="47"/>
        <v>3.9636749301280658</v>
      </c>
      <c r="Z88" s="70"/>
      <c r="AA88" s="70"/>
      <c r="AB88" s="24"/>
      <c r="AC88" s="24"/>
      <c r="AD88" s="859"/>
      <c r="AE88" s="859"/>
      <c r="AF88" s="859"/>
      <c r="AG88" s="858"/>
      <c r="AH88" s="859"/>
      <c r="AI88" s="859"/>
      <c r="AJ88" s="859"/>
      <c r="AK88" s="859"/>
      <c r="AL88" s="859"/>
      <c r="AM88" s="859"/>
      <c r="AN88" s="859"/>
      <c r="AO88" s="859"/>
      <c r="AP88" s="859"/>
      <c r="AQ88" s="859"/>
      <c r="AR88" s="859"/>
      <c r="AS88" s="859"/>
      <c r="AT88" s="859"/>
      <c r="AU88" s="859"/>
      <c r="AV88" s="859"/>
      <c r="AW88" s="859"/>
      <c r="AX88" s="859"/>
      <c r="AY88" s="859"/>
      <c r="AZ88" s="859"/>
      <c r="BA88" s="859"/>
      <c r="BB88" s="859"/>
      <c r="BC88" s="859"/>
      <c r="BD88" s="859"/>
      <c r="BE88" s="859"/>
      <c r="BF88" s="859"/>
      <c r="BG88" s="859"/>
      <c r="BH88" s="859"/>
      <c r="BI88" s="859"/>
      <c r="BJ88" s="859"/>
      <c r="BK88" s="859"/>
      <c r="BL88" s="859"/>
      <c r="BM88" s="859"/>
      <c r="BN88" s="859"/>
      <c r="BO88" s="859"/>
      <c r="BP88" s="859"/>
      <c r="BQ88" s="859"/>
      <c r="BR88" s="859"/>
      <c r="BS88" s="859"/>
      <c r="BT88" s="859"/>
      <c r="BU88" s="859"/>
      <c r="BV88" s="859"/>
      <c r="BW88" s="859"/>
      <c r="BX88" s="859"/>
      <c r="BY88" s="859"/>
      <c r="BZ88" s="859"/>
      <c r="CA88" s="859"/>
      <c r="CB88" s="160"/>
      <c r="CC88" s="160"/>
      <c r="CD88" s="160"/>
      <c r="CV88" s="246"/>
      <c r="CW88" s="246"/>
      <c r="CX88" s="246"/>
      <c r="CY88" s="246"/>
      <c r="CZ88" s="246"/>
      <c r="DA88" s="246"/>
      <c r="DB88" s="246"/>
      <c r="DC88" s="361"/>
      <c r="DE88" s="328"/>
      <c r="DF88" s="328"/>
      <c r="DG88" s="328"/>
      <c r="DH88" s="359"/>
    </row>
    <row r="89" spans="1:113" s="35" customFormat="1">
      <c r="A89" s="21">
        <f t="shared" si="48"/>
        <v>7</v>
      </c>
      <c r="B89" s="357">
        <f>'Abductive (Graybill) Method'!B28</f>
        <v>135</v>
      </c>
      <c r="C89" s="357">
        <f>'Abductive (Graybill) Method'!C28</f>
        <v>21.282282282282281</v>
      </c>
      <c r="D89" s="99">
        <f>IF('Inputs &amp; Summary'!F11="","",'Inputs &amp; Summary'!F11)</f>
        <v>21.96893469694805</v>
      </c>
      <c r="E89" s="468"/>
      <c r="F89" s="7"/>
      <c r="G89" s="246">
        <f t="shared" si="42"/>
        <v>2873.1081081081079</v>
      </c>
      <c r="H89" s="246"/>
      <c r="I89" s="246">
        <f t="shared" si="43"/>
        <v>18225</v>
      </c>
      <c r="J89" s="119">
        <f t="shared" si="44"/>
        <v>51.833333333333329</v>
      </c>
      <c r="K89" s="246">
        <f t="shared" si="45"/>
        <v>2686.6944444444439</v>
      </c>
      <c r="L89" s="246">
        <f t="shared" si="46"/>
        <v>22.583201978973293</v>
      </c>
      <c r="M89" s="246">
        <f t="shared" si="47"/>
        <v>1.1104614107454742</v>
      </c>
      <c r="Z89" s="70"/>
      <c r="AA89" s="70"/>
      <c r="AB89" s="24"/>
      <c r="AC89" s="24"/>
      <c r="AD89" s="859"/>
      <c r="AE89" s="859"/>
      <c r="AF89" s="859"/>
      <c r="AG89" s="858"/>
      <c r="AH89" s="859"/>
      <c r="AI89" s="859"/>
      <c r="AJ89" s="859"/>
      <c r="AK89" s="859"/>
      <c r="AL89" s="859"/>
      <c r="AM89" s="859"/>
      <c r="AN89" s="859"/>
      <c r="AO89" s="859"/>
      <c r="AP89" s="859"/>
      <c r="AQ89" s="859"/>
      <c r="AR89" s="859"/>
      <c r="AS89" s="859"/>
      <c r="AT89" s="859"/>
      <c r="AU89" s="859"/>
      <c r="AV89" s="859"/>
      <c r="AW89" s="859"/>
      <c r="AX89" s="859"/>
      <c r="AY89" s="859"/>
      <c r="AZ89" s="859"/>
      <c r="BA89" s="859"/>
      <c r="BB89" s="859"/>
      <c r="BC89" s="859"/>
      <c r="BD89" s="859"/>
      <c r="BE89" s="859"/>
      <c r="BF89" s="859"/>
      <c r="BG89" s="859"/>
      <c r="BH89" s="859"/>
      <c r="BI89" s="859"/>
      <c r="BJ89" s="859"/>
      <c r="BK89" s="859"/>
      <c r="BL89" s="859"/>
      <c r="BM89" s="859"/>
      <c r="BN89" s="859"/>
      <c r="BO89" s="859"/>
      <c r="BP89" s="859"/>
      <c r="BQ89" s="859"/>
      <c r="BR89" s="859"/>
      <c r="BS89" s="859"/>
      <c r="BT89" s="859"/>
      <c r="BU89" s="859"/>
      <c r="BV89" s="859"/>
      <c r="BW89" s="859"/>
      <c r="BX89" s="859"/>
      <c r="BY89" s="859"/>
      <c r="BZ89" s="859"/>
      <c r="CA89" s="859"/>
      <c r="CB89" s="160"/>
      <c r="CC89" s="160"/>
      <c r="CD89" s="160"/>
      <c r="CV89" s="246"/>
      <c r="CW89" s="246"/>
      <c r="CX89" s="246"/>
      <c r="CY89" s="246"/>
      <c r="CZ89" s="246"/>
      <c r="DA89" s="246"/>
      <c r="DB89" s="246"/>
      <c r="DC89" s="361"/>
      <c r="DE89" s="328"/>
      <c r="DF89" s="328"/>
      <c r="DG89" s="328"/>
      <c r="DH89" s="366"/>
    </row>
    <row r="90" spans="1:113" s="35" customFormat="1">
      <c r="A90" s="21">
        <f t="shared" si="48"/>
        <v>8</v>
      </c>
      <c r="B90" s="357">
        <f>'Abductive (Graybill) Method'!B29</f>
        <v>51</v>
      </c>
      <c r="C90" s="357">
        <f>'Abductive (Graybill) Method'!C29</f>
        <v>21.411564625850339</v>
      </c>
      <c r="D90" s="99" t="str">
        <f>IF('Inputs &amp; Summary'!F12="","",'Inputs &amp; Summary'!F12)</f>
        <v/>
      </c>
      <c r="E90" s="468"/>
      <c r="F90" s="7"/>
      <c r="G90" s="246">
        <f t="shared" si="42"/>
        <v>1091.9897959183672</v>
      </c>
      <c r="H90" s="246"/>
      <c r="I90" s="246">
        <f t="shared" si="43"/>
        <v>18225</v>
      </c>
      <c r="J90" s="119">
        <f t="shared" si="44"/>
        <v>51.833333333333329</v>
      </c>
      <c r="K90" s="246">
        <f t="shared" si="45"/>
        <v>2686.6944444444439</v>
      </c>
      <c r="L90" s="246">
        <f t="shared" si="46"/>
        <v>22.583201978973293</v>
      </c>
      <c r="M90" s="246">
        <f t="shared" si="47"/>
        <v>1.6923920572386322</v>
      </c>
      <c r="Z90" s="70"/>
      <c r="AA90" s="70"/>
      <c r="AB90" s="24"/>
      <c r="AC90" s="24"/>
      <c r="AD90" s="859"/>
      <c r="AE90" s="859"/>
      <c r="AF90" s="859"/>
      <c r="AG90" s="858"/>
      <c r="AH90" s="859"/>
      <c r="AI90" s="859"/>
      <c r="AJ90" s="859"/>
      <c r="AK90" s="859"/>
      <c r="AL90" s="859"/>
      <c r="AM90" s="859"/>
      <c r="AN90" s="859"/>
      <c r="AO90" s="859"/>
      <c r="AP90" s="859"/>
      <c r="AQ90" s="859"/>
      <c r="AR90" s="859"/>
      <c r="AS90" s="859"/>
      <c r="AT90" s="859"/>
      <c r="AU90" s="859"/>
      <c r="AV90" s="859"/>
      <c r="AW90" s="859"/>
      <c r="AX90" s="859"/>
      <c r="AY90" s="859"/>
      <c r="AZ90" s="859"/>
      <c r="BA90" s="859"/>
      <c r="BB90" s="859"/>
      <c r="BC90" s="859"/>
      <c r="BD90" s="859"/>
      <c r="BE90" s="859"/>
      <c r="BF90" s="859"/>
      <c r="BG90" s="859"/>
      <c r="BH90" s="859"/>
      <c r="BI90" s="859"/>
      <c r="BJ90" s="859"/>
      <c r="BK90" s="859"/>
      <c r="BL90" s="859"/>
      <c r="BM90" s="859"/>
      <c r="BN90" s="859"/>
      <c r="BO90" s="859"/>
      <c r="BP90" s="859"/>
      <c r="BQ90" s="859"/>
      <c r="BR90" s="859"/>
      <c r="BS90" s="859"/>
      <c r="BT90" s="859"/>
      <c r="BU90" s="859"/>
      <c r="BV90" s="859"/>
      <c r="BW90" s="859"/>
      <c r="BX90" s="859"/>
      <c r="BY90" s="859"/>
      <c r="BZ90" s="859"/>
      <c r="CA90" s="859"/>
      <c r="CB90" s="160"/>
      <c r="CC90" s="160"/>
      <c r="CD90" s="160"/>
      <c r="CV90" s="246"/>
      <c r="CW90" s="246"/>
      <c r="CX90" s="246"/>
      <c r="CY90" s="246"/>
      <c r="CZ90" s="246"/>
      <c r="DA90" s="246"/>
      <c r="DB90" s="246"/>
      <c r="DC90" s="101"/>
      <c r="DF90" s="36"/>
    </row>
    <row r="91" spans="1:113" s="35" customFormat="1">
      <c r="A91" s="21">
        <f t="shared" si="48"/>
        <v>9</v>
      </c>
      <c r="B91" s="357">
        <f>'Abductive (Graybill) Method'!B30</f>
        <v>51</v>
      </c>
      <c r="C91" s="357">
        <f>'Abductive (Graybill) Method'!C30</f>
        <v>20.96377551020408</v>
      </c>
      <c r="D91" s="99" t="str">
        <f>IF('Inputs &amp; Summary'!F13="","",'Inputs &amp; Summary'!F13)</f>
        <v/>
      </c>
      <c r="E91" s="468" t="str">
        <f>IF(D91="","",(D91-$F$10)/$F$9)</f>
        <v/>
      </c>
      <c r="F91" s="7"/>
      <c r="G91" s="246">
        <f t="shared" si="42"/>
        <v>1069.1525510204081</v>
      </c>
      <c r="H91" s="246"/>
      <c r="I91" s="246">
        <f t="shared" si="43"/>
        <v>2601</v>
      </c>
      <c r="J91" s="119">
        <f t="shared" si="44"/>
        <v>-32.166666666666671</v>
      </c>
      <c r="K91" s="246">
        <f t="shared" si="45"/>
        <v>1034.6944444444448</v>
      </c>
      <c r="L91" s="246">
        <f t="shared" si="46"/>
        <v>20.628226573409563</v>
      </c>
      <c r="M91" s="246">
        <f t="shared" si="47"/>
        <v>0.61361850440170762</v>
      </c>
      <c r="Z91" s="70"/>
      <c r="AA91" s="70"/>
      <c r="AB91" s="24"/>
      <c r="AC91" s="24"/>
      <c r="AD91" s="859"/>
      <c r="AE91" s="859"/>
      <c r="AF91" s="859"/>
      <c r="AG91" s="858"/>
      <c r="AH91" s="859"/>
      <c r="AI91" s="859"/>
      <c r="AJ91" s="859"/>
      <c r="AK91" s="859"/>
      <c r="AL91" s="859"/>
      <c r="AM91" s="859"/>
      <c r="AN91" s="859"/>
      <c r="AO91" s="859"/>
      <c r="AP91" s="859"/>
      <c r="AQ91" s="859"/>
      <c r="AR91" s="859"/>
      <c r="AS91" s="859"/>
      <c r="AT91" s="859"/>
      <c r="AU91" s="859"/>
      <c r="AV91" s="859"/>
      <c r="AW91" s="859"/>
      <c r="AX91" s="859"/>
      <c r="AY91" s="859"/>
      <c r="AZ91" s="859"/>
      <c r="BA91" s="859"/>
      <c r="BB91" s="859"/>
      <c r="BC91" s="859"/>
      <c r="BD91" s="859"/>
      <c r="BE91" s="859"/>
      <c r="BF91" s="859"/>
      <c r="BG91" s="859"/>
      <c r="BH91" s="859"/>
      <c r="BI91" s="859"/>
      <c r="BJ91" s="859"/>
      <c r="BK91" s="859"/>
      <c r="BL91" s="859"/>
      <c r="BM91" s="859"/>
      <c r="BN91" s="859"/>
      <c r="BO91" s="859"/>
      <c r="BP91" s="859"/>
      <c r="BQ91" s="859"/>
      <c r="BR91" s="859"/>
      <c r="BS91" s="859"/>
      <c r="BT91" s="859"/>
      <c r="BU91" s="859"/>
      <c r="BV91" s="859"/>
      <c r="BW91" s="859"/>
      <c r="BX91" s="859"/>
      <c r="BY91" s="859"/>
      <c r="BZ91" s="859"/>
      <c r="CA91" s="859"/>
      <c r="CB91" s="160"/>
      <c r="CC91" s="160"/>
      <c r="CD91" s="160"/>
      <c r="CV91" s="246"/>
      <c r="CW91" s="246"/>
      <c r="CX91" s="246"/>
      <c r="CY91" s="246"/>
      <c r="CZ91" s="246"/>
      <c r="DA91" s="246"/>
      <c r="DB91" s="246"/>
      <c r="DC91" s="101"/>
      <c r="DF91" s="36"/>
    </row>
    <row r="92" spans="1:113" s="35" customFormat="1">
      <c r="A92" s="21">
        <f t="shared" si="48"/>
        <v>10</v>
      </c>
      <c r="B92" s="357">
        <f>'Abductive (Graybill) Method'!B31</f>
        <v>51</v>
      </c>
      <c r="C92" s="357">
        <f>'Abductive (Graybill) Method'!C31</f>
        <v>21.889099620682771</v>
      </c>
      <c r="D92" s="99" t="str">
        <f>IF('Inputs &amp; Summary'!F14="","",'Inputs &amp; Summary'!F14)</f>
        <v/>
      </c>
      <c r="E92" s="468" t="str">
        <f>IF(D92="","",(D92-$F$10)/$F$9)</f>
        <v/>
      </c>
      <c r="F92" s="7"/>
      <c r="G92" s="246">
        <f t="shared" si="42"/>
        <v>1116.3440806548213</v>
      </c>
      <c r="H92" s="246"/>
      <c r="I92" s="246">
        <f t="shared" si="43"/>
        <v>2601</v>
      </c>
      <c r="J92" s="119">
        <f t="shared" si="44"/>
        <v>-32.166666666666671</v>
      </c>
      <c r="K92" s="246">
        <f t="shared" si="45"/>
        <v>1034.6944444444448</v>
      </c>
      <c r="L92" s="246">
        <f t="shared" si="46"/>
        <v>20.628226573409563</v>
      </c>
      <c r="M92" s="246">
        <f t="shared" si="47"/>
        <v>0.11259308898393064</v>
      </c>
      <c r="Z92" s="70"/>
      <c r="AA92" s="70"/>
      <c r="AB92" s="24"/>
      <c r="AC92" s="24"/>
      <c r="AD92" s="859"/>
      <c r="AE92" s="859"/>
      <c r="AF92" s="859"/>
      <c r="AG92" s="858"/>
      <c r="AH92" s="859"/>
      <c r="AI92" s="859"/>
      <c r="AJ92" s="859"/>
      <c r="AK92" s="859"/>
      <c r="AL92" s="859"/>
      <c r="AM92" s="859"/>
      <c r="AN92" s="859"/>
      <c r="AO92" s="859"/>
      <c r="AP92" s="859"/>
      <c r="AQ92" s="859"/>
      <c r="AR92" s="859"/>
      <c r="AS92" s="859"/>
      <c r="AT92" s="859"/>
      <c r="AU92" s="859"/>
      <c r="AV92" s="859"/>
      <c r="AW92" s="859"/>
      <c r="AX92" s="859"/>
      <c r="AY92" s="859"/>
      <c r="AZ92" s="859"/>
      <c r="BA92" s="859"/>
      <c r="BB92" s="859"/>
      <c r="BC92" s="859"/>
      <c r="BD92" s="859"/>
      <c r="BE92" s="859"/>
      <c r="BF92" s="859"/>
      <c r="BG92" s="859"/>
      <c r="BH92" s="859"/>
      <c r="BI92" s="859"/>
      <c r="BJ92" s="859"/>
      <c r="BK92" s="859"/>
      <c r="BL92" s="859"/>
      <c r="BM92" s="859"/>
      <c r="BN92" s="859"/>
      <c r="BO92" s="859"/>
      <c r="BP92" s="859"/>
      <c r="BQ92" s="859"/>
      <c r="BR92" s="859"/>
      <c r="BS92" s="859"/>
      <c r="BT92" s="859"/>
      <c r="BU92" s="859"/>
      <c r="BV92" s="859"/>
      <c r="BW92" s="859"/>
      <c r="BX92" s="859"/>
      <c r="BY92" s="859"/>
      <c r="BZ92" s="859"/>
      <c r="CA92" s="859"/>
      <c r="CB92" s="160"/>
      <c r="CC92" s="160"/>
      <c r="CD92" s="160"/>
      <c r="CV92" s="246"/>
      <c r="CW92" s="246"/>
      <c r="CX92" s="246"/>
      <c r="CY92" s="246"/>
      <c r="CZ92" s="246"/>
      <c r="DA92" s="246"/>
      <c r="DB92" s="246"/>
      <c r="DC92" s="101"/>
      <c r="DF92" s="36"/>
      <c r="DG92" s="48"/>
      <c r="DH92" s="48"/>
      <c r="DI92" s="48"/>
    </row>
    <row r="93" spans="1:113" s="35" customFormat="1">
      <c r="A93" s="21">
        <f t="shared" si="48"/>
        <v>11</v>
      </c>
      <c r="B93" s="357">
        <f>'Abductive (Graybill) Method'!B32</f>
        <v>51</v>
      </c>
      <c r="C93" s="357">
        <f>'Abductive (Graybill) Method'!C32</f>
        <v>21.182607827476037</v>
      </c>
      <c r="D93" s="60"/>
      <c r="E93" s="640"/>
      <c r="F93" s="7"/>
      <c r="G93" s="246">
        <f t="shared" si="42"/>
        <v>1080.312999201278</v>
      </c>
      <c r="H93" s="246"/>
      <c r="I93" s="246">
        <f t="shared" si="43"/>
        <v>2601</v>
      </c>
      <c r="J93" s="119">
        <f t="shared" si="44"/>
        <v>-32.166666666666671</v>
      </c>
      <c r="K93" s="246">
        <f t="shared" si="45"/>
        <v>1034.6944444444448</v>
      </c>
      <c r="L93" s="246">
        <f t="shared" si="46"/>
        <v>20.628226573409563</v>
      </c>
      <c r="M93" s="246">
        <f t="shared" si="47"/>
        <v>1.5898008413400246</v>
      </c>
      <c r="Z93" s="70"/>
      <c r="AA93" s="70"/>
      <c r="AB93" s="24"/>
      <c r="AC93" s="24"/>
      <c r="AD93" s="859"/>
      <c r="AE93" s="859"/>
      <c r="AF93" s="859"/>
      <c r="AG93" s="858"/>
      <c r="AH93" s="859"/>
      <c r="AI93" s="859"/>
      <c r="AJ93" s="859"/>
      <c r="AK93" s="859"/>
      <c r="AL93" s="859"/>
      <c r="AM93" s="859"/>
      <c r="AN93" s="859"/>
      <c r="AO93" s="859"/>
      <c r="AP93" s="859"/>
      <c r="AQ93" s="859"/>
      <c r="AR93" s="859"/>
      <c r="AS93" s="859"/>
      <c r="AT93" s="859"/>
      <c r="AU93" s="859"/>
      <c r="AV93" s="859"/>
      <c r="AW93" s="859"/>
      <c r="AX93" s="859"/>
      <c r="AY93" s="859"/>
      <c r="AZ93" s="859"/>
      <c r="BA93" s="859"/>
      <c r="BB93" s="859"/>
      <c r="BC93" s="859"/>
      <c r="BD93" s="859"/>
      <c r="BE93" s="859"/>
      <c r="BF93" s="859"/>
      <c r="BG93" s="859"/>
      <c r="BH93" s="859"/>
      <c r="BI93" s="859"/>
      <c r="BJ93" s="859"/>
      <c r="BK93" s="859"/>
      <c r="BL93" s="859"/>
      <c r="BM93" s="859"/>
      <c r="BN93" s="859"/>
      <c r="BO93" s="859"/>
      <c r="BP93" s="859"/>
      <c r="BQ93" s="859"/>
      <c r="BR93" s="859"/>
      <c r="BS93" s="859"/>
      <c r="BT93" s="859"/>
      <c r="BU93" s="859"/>
      <c r="BV93" s="859"/>
      <c r="BW93" s="859"/>
      <c r="BX93" s="859"/>
      <c r="BY93" s="859"/>
      <c r="BZ93" s="859"/>
      <c r="CA93" s="859"/>
      <c r="CB93" s="160"/>
      <c r="CC93" s="160"/>
      <c r="CD93" s="160"/>
      <c r="CV93" s="246"/>
      <c r="CW93" s="246"/>
      <c r="CX93" s="246"/>
      <c r="CY93" s="246"/>
      <c r="CZ93" s="246"/>
      <c r="DA93" s="246"/>
      <c r="DB93" s="246"/>
      <c r="DC93" s="101"/>
      <c r="DF93" s="36"/>
      <c r="DG93" s="48"/>
      <c r="DH93" s="48"/>
      <c r="DI93" s="48"/>
    </row>
    <row r="94" spans="1:113" s="35" customFormat="1">
      <c r="A94" s="21">
        <f t="shared" si="48"/>
        <v>12</v>
      </c>
      <c r="B94" s="357">
        <f>'Abductive (Graybill) Method'!B33</f>
        <v>51</v>
      </c>
      <c r="C94" s="357">
        <f>'Abductive (Graybill) Method'!C33</f>
        <v>20.186260765071101</v>
      </c>
      <c r="D94" s="60"/>
      <c r="E94" s="640"/>
      <c r="F94" s="7"/>
      <c r="G94" s="246">
        <f t="shared" si="42"/>
        <v>1029.4992990186261</v>
      </c>
      <c r="H94" s="246"/>
      <c r="I94" s="246">
        <f t="shared" si="43"/>
        <v>2601</v>
      </c>
      <c r="J94" s="119">
        <f t="shared" si="44"/>
        <v>-32.166666666666671</v>
      </c>
      <c r="K94" s="246">
        <f t="shared" si="45"/>
        <v>1034.6944444444448</v>
      </c>
      <c r="L94" s="246">
        <f t="shared" si="46"/>
        <v>20.628226573409563</v>
      </c>
      <c r="M94" s="246">
        <f t="shared" si="47"/>
        <v>0.30733857486031624</v>
      </c>
      <c r="Z94" s="70"/>
      <c r="AA94" s="70"/>
      <c r="AB94" s="24"/>
      <c r="AC94" s="24"/>
      <c r="AD94" s="859"/>
      <c r="AE94" s="859"/>
      <c r="AF94" s="859"/>
      <c r="AG94" s="858"/>
      <c r="AH94" s="859"/>
      <c r="AI94" s="859"/>
      <c r="AJ94" s="859"/>
      <c r="AK94" s="859"/>
      <c r="AL94" s="859"/>
      <c r="AM94" s="859"/>
      <c r="AN94" s="859"/>
      <c r="AO94" s="859"/>
      <c r="AP94" s="859"/>
      <c r="AQ94" s="859"/>
      <c r="AR94" s="859"/>
      <c r="AS94" s="859"/>
      <c r="AT94" s="859"/>
      <c r="AU94" s="859"/>
      <c r="AV94" s="859"/>
      <c r="AW94" s="859"/>
      <c r="AX94" s="859"/>
      <c r="AY94" s="859"/>
      <c r="AZ94" s="859"/>
      <c r="BA94" s="859"/>
      <c r="BB94" s="859"/>
      <c r="BC94" s="859"/>
      <c r="BD94" s="859"/>
      <c r="BE94" s="859"/>
      <c r="BF94" s="859"/>
      <c r="BG94" s="859"/>
      <c r="BH94" s="859"/>
      <c r="BI94" s="859"/>
      <c r="BJ94" s="859"/>
      <c r="BK94" s="859"/>
      <c r="BL94" s="859"/>
      <c r="BM94" s="859"/>
      <c r="BN94" s="859"/>
      <c r="BO94" s="859"/>
      <c r="BP94" s="859"/>
      <c r="BQ94" s="859"/>
      <c r="BR94" s="859"/>
      <c r="BS94" s="859"/>
      <c r="BT94" s="859"/>
      <c r="BU94" s="859"/>
      <c r="BV94" s="859"/>
      <c r="BW94" s="859"/>
      <c r="BX94" s="859"/>
      <c r="BY94" s="859"/>
      <c r="BZ94" s="859"/>
      <c r="CA94" s="859"/>
      <c r="CB94" s="160"/>
      <c r="CC94" s="160"/>
      <c r="CD94" s="160"/>
      <c r="CV94" s="246"/>
      <c r="CW94" s="246"/>
      <c r="CX94" s="246"/>
      <c r="CY94" s="246"/>
      <c r="CZ94" s="246"/>
      <c r="DA94" s="246"/>
      <c r="DB94" s="246"/>
      <c r="DC94" s="101"/>
      <c r="DF94" s="36"/>
      <c r="DG94" s="48"/>
      <c r="DH94" s="48"/>
      <c r="DI94" s="48"/>
    </row>
    <row r="95" spans="1:113" s="35" customFormat="1">
      <c r="A95" s="21">
        <f t="shared" si="48"/>
        <v>13</v>
      </c>
      <c r="B95" s="357">
        <f>'Abductive (Graybill) Method'!B34</f>
        <v>51</v>
      </c>
      <c r="C95" s="357">
        <f>'Abductive (Graybill) Method'!C34</f>
        <v>20.620503597122305</v>
      </c>
      <c r="D95" s="60"/>
      <c r="E95" s="640"/>
      <c r="F95" s="7"/>
      <c r="G95" s="246">
        <f t="shared" si="42"/>
        <v>1051.6456834532376</v>
      </c>
      <c r="H95" s="246"/>
      <c r="I95" s="246">
        <f t="shared" si="43"/>
        <v>2601</v>
      </c>
      <c r="J95" s="119">
        <f t="shared" si="44"/>
        <v>-32.166666666666671</v>
      </c>
      <c r="K95" s="246">
        <f t="shared" si="45"/>
        <v>1034.6944444444448</v>
      </c>
      <c r="L95" s="246">
        <f t="shared" si="46"/>
        <v>20.628226573409563</v>
      </c>
      <c r="M95" s="246">
        <f t="shared" si="47"/>
        <v>0.19533377574027061</v>
      </c>
      <c r="Z95" s="70"/>
      <c r="AA95" s="70"/>
      <c r="AB95" s="24"/>
      <c r="AC95" s="24"/>
      <c r="AD95" s="859"/>
      <c r="AE95" s="859"/>
      <c r="AF95" s="859"/>
      <c r="AG95" s="858"/>
      <c r="AH95" s="859"/>
      <c r="AI95" s="859"/>
      <c r="AJ95" s="859"/>
      <c r="AK95" s="859"/>
      <c r="AL95" s="859"/>
      <c r="AM95" s="859"/>
      <c r="AN95" s="859"/>
      <c r="AO95" s="859"/>
      <c r="AP95" s="859"/>
      <c r="AQ95" s="859"/>
      <c r="AR95" s="859"/>
      <c r="AS95" s="859"/>
      <c r="AT95" s="859"/>
      <c r="AU95" s="859"/>
      <c r="AV95" s="859"/>
      <c r="AW95" s="859"/>
      <c r="AX95" s="859"/>
      <c r="AY95" s="859"/>
      <c r="AZ95" s="859"/>
      <c r="BA95" s="859"/>
      <c r="BB95" s="859"/>
      <c r="BC95" s="859"/>
      <c r="BD95" s="859"/>
      <c r="BE95" s="859"/>
      <c r="BF95" s="859"/>
      <c r="BG95" s="859"/>
      <c r="BH95" s="859"/>
      <c r="BI95" s="859"/>
      <c r="BJ95" s="859"/>
      <c r="BK95" s="859"/>
      <c r="BL95" s="859"/>
      <c r="BM95" s="859"/>
      <c r="BN95" s="859"/>
      <c r="BO95" s="859"/>
      <c r="BP95" s="859"/>
      <c r="BQ95" s="859"/>
      <c r="BR95" s="859"/>
      <c r="BS95" s="859"/>
      <c r="BT95" s="859"/>
      <c r="BU95" s="859"/>
      <c r="BV95" s="859"/>
      <c r="BW95" s="859"/>
      <c r="BX95" s="859"/>
      <c r="BY95" s="859"/>
      <c r="BZ95" s="859"/>
      <c r="CA95" s="859"/>
      <c r="CB95" s="160"/>
      <c r="CC95" s="160"/>
      <c r="CD95" s="160"/>
      <c r="CE95" s="675"/>
      <c r="CF95" s="675"/>
      <c r="CV95" s="246"/>
      <c r="CW95" s="246"/>
      <c r="CX95" s="246"/>
      <c r="CY95" s="246"/>
      <c r="CZ95" s="246"/>
      <c r="DA95" s="246"/>
      <c r="DB95" s="246"/>
      <c r="DC95" s="101"/>
      <c r="DF95" s="36"/>
    </row>
    <row r="96" spans="1:113" s="35" customFormat="1">
      <c r="A96" s="21">
        <f t="shared" si="48"/>
        <v>14</v>
      </c>
      <c r="B96" s="357">
        <f>'Abductive (Graybill) Method'!B35</f>
        <v>51</v>
      </c>
      <c r="C96" s="357">
        <f>'Abductive (Graybill) Method'!C35</f>
        <v>20.933879344786256</v>
      </c>
      <c r="D96" s="60"/>
      <c r="E96" s="640"/>
      <c r="F96" s="7"/>
      <c r="G96" s="246">
        <f t="shared" si="42"/>
        <v>1067.627846584099</v>
      </c>
      <c r="H96" s="246"/>
      <c r="I96" s="246">
        <f t="shared" si="43"/>
        <v>2601</v>
      </c>
      <c r="J96" s="119">
        <f t="shared" si="44"/>
        <v>-32.166666666666671</v>
      </c>
      <c r="K96" s="246">
        <f t="shared" si="45"/>
        <v>1034.6944444444448</v>
      </c>
      <c r="L96" s="246">
        <f t="shared" si="46"/>
        <v>20.628226573409563</v>
      </c>
      <c r="M96" s="246">
        <f t="shared" si="47"/>
        <v>5.9644362733555175E-5</v>
      </c>
      <c r="Z96" s="70"/>
      <c r="AA96" s="70"/>
      <c r="AB96" s="24"/>
      <c r="AC96" s="24"/>
      <c r="AD96" s="859"/>
      <c r="AE96" s="859"/>
      <c r="AF96" s="859"/>
      <c r="AG96" s="858"/>
      <c r="AH96" s="859"/>
      <c r="AI96" s="859"/>
      <c r="AJ96" s="859"/>
      <c r="AK96" s="859"/>
      <c r="AL96" s="859"/>
      <c r="AM96" s="859"/>
      <c r="AN96" s="859"/>
      <c r="AO96" s="859"/>
      <c r="AP96" s="859"/>
      <c r="AQ96" s="859"/>
      <c r="AR96" s="859"/>
      <c r="AS96" s="859"/>
      <c r="AT96" s="859"/>
      <c r="AU96" s="859"/>
      <c r="AV96" s="859"/>
      <c r="AW96" s="859"/>
      <c r="AX96" s="859"/>
      <c r="AY96" s="859"/>
      <c r="AZ96" s="859"/>
      <c r="BA96" s="859"/>
      <c r="BB96" s="859"/>
      <c r="BC96" s="859"/>
      <c r="BD96" s="859"/>
      <c r="BE96" s="859"/>
      <c r="BF96" s="859"/>
      <c r="BG96" s="859"/>
      <c r="BH96" s="859"/>
      <c r="BI96" s="859"/>
      <c r="BJ96" s="859"/>
      <c r="BK96" s="859"/>
      <c r="BL96" s="859"/>
      <c r="BM96" s="859"/>
      <c r="BN96" s="859"/>
      <c r="BO96" s="859"/>
      <c r="BP96" s="859"/>
      <c r="BQ96" s="859"/>
      <c r="BR96" s="859"/>
      <c r="BS96" s="859"/>
      <c r="BT96" s="859"/>
      <c r="BU96" s="859"/>
      <c r="BV96" s="859"/>
      <c r="BW96" s="859"/>
      <c r="BX96" s="859"/>
      <c r="BY96" s="859"/>
      <c r="BZ96" s="859"/>
      <c r="CA96" s="859"/>
      <c r="CB96" s="160"/>
      <c r="CC96" s="160"/>
      <c r="CD96" s="160"/>
      <c r="CE96" s="675"/>
      <c r="CF96" s="675"/>
      <c r="CV96" s="246"/>
      <c r="CW96" s="246"/>
      <c r="CX96" s="246"/>
      <c r="CY96" s="246"/>
      <c r="CZ96" s="246"/>
      <c r="DA96" s="246"/>
      <c r="DB96" s="246"/>
      <c r="DC96" s="101"/>
      <c r="DF96" s="36"/>
    </row>
    <row r="97" spans="1:112" s="35" customFormat="1">
      <c r="A97" s="21">
        <f t="shared" si="48"/>
        <v>15</v>
      </c>
      <c r="B97" s="357">
        <f>'Abductive (Graybill) Method'!B36</f>
        <v>73</v>
      </c>
      <c r="C97" s="357">
        <f>'Abductive (Graybill) Method'!C36</f>
        <v>21.080838323353294</v>
      </c>
      <c r="D97" s="60"/>
      <c r="E97" s="640"/>
      <c r="F97" s="7"/>
      <c r="G97" s="246">
        <f t="shared" si="42"/>
        <v>1538.9011976047905</v>
      </c>
      <c r="H97" s="246"/>
      <c r="I97" s="246">
        <f t="shared" si="43"/>
        <v>2601</v>
      </c>
      <c r="J97" s="119">
        <f t="shared" si="44"/>
        <v>-32.166666666666671</v>
      </c>
      <c r="K97" s="246">
        <f t="shared" si="45"/>
        <v>1034.6944444444448</v>
      </c>
      <c r="L97" s="246">
        <f t="shared" si="46"/>
        <v>20.628226573409563</v>
      </c>
      <c r="M97" s="246">
        <f t="shared" si="47"/>
        <v>9.3423616650252686E-2</v>
      </c>
      <c r="Z97" s="70"/>
      <c r="AA97" s="70"/>
      <c r="AB97" s="24"/>
      <c r="AC97" s="24"/>
      <c r="AD97" s="859"/>
      <c r="AE97" s="859"/>
      <c r="AF97" s="859"/>
      <c r="AG97" s="858"/>
      <c r="AH97" s="859"/>
      <c r="AI97" s="859"/>
      <c r="AJ97" s="859"/>
      <c r="AK97" s="859"/>
      <c r="AL97" s="859"/>
      <c r="AM97" s="859"/>
      <c r="AN97" s="859"/>
      <c r="AO97" s="859"/>
      <c r="AP97" s="859"/>
      <c r="AQ97" s="859"/>
      <c r="AR97" s="859"/>
      <c r="AS97" s="859"/>
      <c r="AT97" s="859"/>
      <c r="AU97" s="859"/>
      <c r="AV97" s="859"/>
      <c r="AW97" s="859"/>
      <c r="AX97" s="859"/>
      <c r="AY97" s="859"/>
      <c r="AZ97" s="859"/>
      <c r="BA97" s="859"/>
      <c r="BB97" s="859"/>
      <c r="BC97" s="859"/>
      <c r="BD97" s="859"/>
      <c r="BE97" s="859"/>
      <c r="BF97" s="859"/>
      <c r="BG97" s="859"/>
      <c r="BH97" s="859"/>
      <c r="BI97" s="859"/>
      <c r="BJ97" s="859"/>
      <c r="BK97" s="859"/>
      <c r="BL97" s="859"/>
      <c r="BM97" s="859"/>
      <c r="BN97" s="859"/>
      <c r="BO97" s="859"/>
      <c r="BP97" s="859"/>
      <c r="BQ97" s="859"/>
      <c r="BR97" s="859"/>
      <c r="BS97" s="859"/>
      <c r="BT97" s="859"/>
      <c r="BU97" s="859"/>
      <c r="BV97" s="859"/>
      <c r="BW97" s="859"/>
      <c r="BX97" s="859"/>
      <c r="BY97" s="859"/>
      <c r="BZ97" s="859"/>
      <c r="CA97" s="859"/>
      <c r="CB97" s="160"/>
      <c r="CC97" s="160"/>
      <c r="CD97" s="160"/>
      <c r="CE97" s="675"/>
      <c r="CF97" s="675"/>
      <c r="CV97" s="246"/>
      <c r="CW97" s="246"/>
      <c r="CX97" s="246"/>
      <c r="CY97" s="246"/>
      <c r="CZ97" s="246"/>
      <c r="DA97" s="246"/>
      <c r="DB97" s="246"/>
      <c r="DC97" s="101"/>
      <c r="DF97" s="36"/>
    </row>
    <row r="98" spans="1:112" s="35" customFormat="1">
      <c r="A98" s="21">
        <f t="shared" si="48"/>
        <v>16</v>
      </c>
      <c r="B98" s="357">
        <f>'Abductive (Graybill) Method'!B37</f>
        <v>73</v>
      </c>
      <c r="C98" s="357">
        <f>'Abductive (Graybill) Method'!C37</f>
        <v>20.347639055622249</v>
      </c>
      <c r="D98" s="60"/>
      <c r="E98" s="640"/>
      <c r="F98" s="7"/>
      <c r="G98" s="246">
        <f t="shared" si="42"/>
        <v>1485.3776510604241</v>
      </c>
      <c r="H98" s="246"/>
      <c r="I98" s="246">
        <f t="shared" si="43"/>
        <v>5329</v>
      </c>
      <c r="J98" s="119">
        <f t="shared" si="44"/>
        <v>-10.166666666666671</v>
      </c>
      <c r="K98" s="246">
        <f t="shared" si="45"/>
        <v>103.36111111111121</v>
      </c>
      <c r="L98" s="246">
        <f t="shared" si="46"/>
        <v>21.140243941533399</v>
      </c>
      <c r="M98" s="246">
        <f t="shared" si="47"/>
        <v>3.5290274713603467E-3</v>
      </c>
      <c r="Z98" s="70"/>
      <c r="AA98" s="70"/>
      <c r="AB98" s="24"/>
      <c r="AC98" s="24"/>
      <c r="AD98" s="859"/>
      <c r="AE98" s="859"/>
      <c r="AF98" s="859"/>
      <c r="AG98" s="858"/>
      <c r="AH98" s="859"/>
      <c r="AI98" s="859"/>
      <c r="AJ98" s="859"/>
      <c r="AK98" s="859"/>
      <c r="AL98" s="859"/>
      <c r="AM98" s="859"/>
      <c r="AN98" s="859"/>
      <c r="AO98" s="859"/>
      <c r="AP98" s="859"/>
      <c r="AQ98" s="859"/>
      <c r="AR98" s="859"/>
      <c r="AS98" s="859"/>
      <c r="AT98" s="859"/>
      <c r="AU98" s="859"/>
      <c r="AV98" s="859"/>
      <c r="AW98" s="859"/>
      <c r="AX98" s="859"/>
      <c r="AY98" s="859"/>
      <c r="AZ98" s="859"/>
      <c r="BA98" s="859"/>
      <c r="BB98" s="859"/>
      <c r="BC98" s="859"/>
      <c r="BD98" s="859"/>
      <c r="BE98" s="859"/>
      <c r="BF98" s="859"/>
      <c r="BG98" s="859"/>
      <c r="BH98" s="859"/>
      <c r="BI98" s="859"/>
      <c r="BJ98" s="859"/>
      <c r="BK98" s="859"/>
      <c r="BL98" s="859"/>
      <c r="BM98" s="859"/>
      <c r="BN98" s="859"/>
      <c r="BO98" s="859"/>
      <c r="BP98" s="859"/>
      <c r="BQ98" s="859"/>
      <c r="BR98" s="859"/>
      <c r="BS98" s="859"/>
      <c r="BT98" s="859"/>
      <c r="BU98" s="859"/>
      <c r="BV98" s="859"/>
      <c r="BW98" s="859"/>
      <c r="BX98" s="859"/>
      <c r="BY98" s="859"/>
      <c r="BZ98" s="859"/>
      <c r="CA98" s="859"/>
      <c r="CB98" s="160"/>
      <c r="CC98" s="160"/>
      <c r="CD98" s="160"/>
      <c r="CE98" s="675"/>
      <c r="CF98" s="675"/>
      <c r="CV98" s="246"/>
      <c r="CW98" s="246"/>
      <c r="CX98" s="246"/>
      <c r="CY98" s="246"/>
      <c r="CZ98" s="246"/>
      <c r="DA98" s="246"/>
      <c r="DB98" s="246"/>
      <c r="DC98" s="101"/>
      <c r="DF98" s="36"/>
    </row>
    <row r="99" spans="1:112" s="35" customFormat="1">
      <c r="A99" s="21">
        <f t="shared" si="48"/>
        <v>17</v>
      </c>
      <c r="B99" s="357">
        <f>'Abductive (Graybill) Method'!B38</f>
        <v>73</v>
      </c>
      <c r="C99" s="357">
        <f>'Abductive (Graybill) Method'!C38</f>
        <v>20.361499999999999</v>
      </c>
      <c r="D99" s="60"/>
      <c r="E99" s="640"/>
      <c r="F99" s="7"/>
      <c r="G99" s="246">
        <f t="shared" si="42"/>
        <v>1486.3895</v>
      </c>
      <c r="H99" s="246"/>
      <c r="I99" s="246">
        <f t="shared" si="43"/>
        <v>5329</v>
      </c>
      <c r="J99" s="119">
        <f t="shared" si="44"/>
        <v>-10.166666666666671</v>
      </c>
      <c r="K99" s="246">
        <f t="shared" si="45"/>
        <v>103.36111111111121</v>
      </c>
      <c r="L99" s="246">
        <f t="shared" si="46"/>
        <v>21.140243941533399</v>
      </c>
      <c r="M99" s="246">
        <f t="shared" si="47"/>
        <v>0.62822250517022649</v>
      </c>
      <c r="Z99" s="70"/>
      <c r="AA99" s="70"/>
      <c r="AB99" s="24"/>
      <c r="AC99" s="24"/>
      <c r="AD99" s="859"/>
      <c r="AE99" s="859"/>
      <c r="AF99" s="859"/>
      <c r="AG99" s="858"/>
      <c r="AH99" s="859"/>
      <c r="AI99" s="859"/>
      <c r="AJ99" s="859"/>
      <c r="AK99" s="859"/>
      <c r="AL99" s="859"/>
      <c r="AM99" s="859"/>
      <c r="AN99" s="859"/>
      <c r="AO99" s="859"/>
      <c r="AP99" s="859"/>
      <c r="AQ99" s="859"/>
      <c r="AR99" s="859"/>
      <c r="AS99" s="859"/>
      <c r="AT99" s="859"/>
      <c r="AU99" s="859"/>
      <c r="AV99" s="859"/>
      <c r="AW99" s="859"/>
      <c r="AX99" s="859"/>
      <c r="AY99" s="859"/>
      <c r="AZ99" s="859"/>
      <c r="BA99" s="859"/>
      <c r="BB99" s="859"/>
      <c r="BC99" s="859"/>
      <c r="BD99" s="859"/>
      <c r="BE99" s="859"/>
      <c r="BF99" s="859"/>
      <c r="BG99" s="859"/>
      <c r="BH99" s="859"/>
      <c r="BI99" s="859"/>
      <c r="BJ99" s="859"/>
      <c r="BK99" s="859"/>
      <c r="BL99" s="859"/>
      <c r="BM99" s="859"/>
      <c r="BN99" s="859"/>
      <c r="BO99" s="859"/>
      <c r="BP99" s="859"/>
      <c r="BQ99" s="859"/>
      <c r="BR99" s="859"/>
      <c r="BS99" s="859"/>
      <c r="BT99" s="859"/>
      <c r="BU99" s="859"/>
      <c r="BV99" s="859"/>
      <c r="BW99" s="859"/>
      <c r="BX99" s="859"/>
      <c r="BY99" s="859"/>
      <c r="BZ99" s="859"/>
      <c r="CA99" s="859"/>
      <c r="CB99" s="160"/>
      <c r="CC99" s="160"/>
      <c r="CD99" s="160"/>
      <c r="CE99" s="675"/>
      <c r="CF99" s="675"/>
      <c r="CV99" s="246"/>
      <c r="CW99" s="246"/>
      <c r="CX99" s="246"/>
      <c r="CY99" s="246"/>
      <c r="CZ99" s="246"/>
      <c r="DA99" s="246"/>
      <c r="DB99" s="246"/>
      <c r="DC99" s="101"/>
      <c r="DF99" s="36"/>
    </row>
    <row r="100" spans="1:112" s="35" customFormat="1" ht="27" customHeight="1">
      <c r="A100" s="21">
        <f t="shared" si="48"/>
        <v>18</v>
      </c>
      <c r="B100" s="357">
        <f>'Abductive (Graybill) Method'!B39</f>
        <v>73</v>
      </c>
      <c r="C100" s="357">
        <f>'Abductive (Graybill) Method'!C39</f>
        <v>23.355315747402081</v>
      </c>
      <c r="D100" s="60"/>
      <c r="E100" s="640"/>
      <c r="F100" s="7"/>
      <c r="G100" s="246">
        <f t="shared" si="42"/>
        <v>1704.9380495603518</v>
      </c>
      <c r="H100" s="246"/>
      <c r="I100" s="246">
        <f t="shared" si="43"/>
        <v>5329</v>
      </c>
      <c r="J100" s="119">
        <f t="shared" si="44"/>
        <v>-10.166666666666671</v>
      </c>
      <c r="K100" s="246">
        <f t="shared" si="45"/>
        <v>103.36111111111121</v>
      </c>
      <c r="L100" s="246">
        <f t="shared" si="46"/>
        <v>21.140243941533399</v>
      </c>
      <c r="M100" s="246">
        <f t="shared" si="47"/>
        <v>0.60644212647497431</v>
      </c>
      <c r="Z100" s="70"/>
      <c r="AA100" s="70"/>
      <c r="AB100" s="24"/>
      <c r="AC100" s="24"/>
      <c r="AD100" s="859"/>
      <c r="AE100" s="859"/>
      <c r="AF100" s="859"/>
      <c r="AG100" s="858"/>
      <c r="AH100" s="859"/>
      <c r="AI100" s="859"/>
      <c r="AJ100" s="859"/>
      <c r="AK100" s="859"/>
      <c r="AL100" s="859"/>
      <c r="AM100" s="859"/>
      <c r="AN100" s="859"/>
      <c r="AO100" s="859"/>
      <c r="AP100" s="859"/>
      <c r="AQ100" s="859"/>
      <c r="AR100" s="859"/>
      <c r="AS100" s="859"/>
      <c r="AT100" s="859"/>
      <c r="AU100" s="859"/>
      <c r="AV100" s="859"/>
      <c r="AW100" s="859"/>
      <c r="AX100" s="859"/>
      <c r="AY100" s="859"/>
      <c r="AZ100" s="859"/>
      <c r="BA100" s="859"/>
      <c r="BB100" s="859"/>
      <c r="BC100" s="859"/>
      <c r="BD100" s="859"/>
      <c r="BE100" s="859"/>
      <c r="BF100" s="859"/>
      <c r="BG100" s="859"/>
      <c r="BH100" s="859"/>
      <c r="BI100" s="859"/>
      <c r="BJ100" s="859"/>
      <c r="BK100" s="859"/>
      <c r="BL100" s="859"/>
      <c r="BM100" s="859"/>
      <c r="BN100" s="859"/>
      <c r="BO100" s="859"/>
      <c r="BP100" s="859"/>
      <c r="BQ100" s="859"/>
      <c r="BR100" s="859"/>
      <c r="BS100" s="859"/>
      <c r="BT100" s="859"/>
      <c r="BU100" s="859"/>
      <c r="BV100" s="859"/>
      <c r="BW100" s="859"/>
      <c r="BX100" s="859"/>
      <c r="BY100" s="859"/>
      <c r="BZ100" s="859"/>
      <c r="CA100" s="859"/>
      <c r="CB100" s="160"/>
      <c r="CC100" s="160"/>
      <c r="CD100" s="160"/>
      <c r="CE100" s="675"/>
      <c r="CF100" s="675"/>
      <c r="CV100" s="246"/>
      <c r="CW100" s="246"/>
      <c r="CX100" s="246"/>
      <c r="CY100" s="246"/>
      <c r="CZ100" s="246"/>
      <c r="DA100" s="246"/>
      <c r="DB100" s="246"/>
      <c r="DC100" s="101"/>
      <c r="DF100" s="36"/>
    </row>
    <row r="101" spans="1:112" s="35" customFormat="1" ht="24" customHeight="1">
      <c r="A101" s="21">
        <f t="shared" si="48"/>
        <v>19</v>
      </c>
      <c r="B101" s="357">
        <f>'Abductive (Graybill) Method'!B40</f>
        <v>73</v>
      </c>
      <c r="C101" s="357">
        <f>'Abductive (Graybill) Method'!C40</f>
        <v>21.656012784658412</v>
      </c>
      <c r="D101" s="60"/>
      <c r="E101" s="640"/>
      <c r="F101" s="7"/>
      <c r="G101" s="246">
        <f t="shared" si="42"/>
        <v>1580.8889332800641</v>
      </c>
      <c r="H101" s="246"/>
      <c r="I101" s="246">
        <f t="shared" si="43"/>
        <v>5329</v>
      </c>
      <c r="J101" s="119">
        <f t="shared" si="44"/>
        <v>-10.166666666666671</v>
      </c>
      <c r="K101" s="246">
        <f t="shared" si="45"/>
        <v>103.36111111111121</v>
      </c>
      <c r="L101" s="246">
        <f t="shared" si="46"/>
        <v>21.140243941533399</v>
      </c>
      <c r="M101" s="246">
        <f t="shared" si="47"/>
        <v>4.906543105154344</v>
      </c>
      <c r="Z101" s="70"/>
      <c r="AA101" s="70"/>
      <c r="AB101" s="24"/>
      <c r="AC101" s="24"/>
      <c r="AD101" s="859"/>
      <c r="AE101" s="859"/>
      <c r="AF101" s="859"/>
      <c r="AG101" s="858"/>
      <c r="AH101" s="859"/>
      <c r="AI101" s="859"/>
      <c r="AJ101" s="859"/>
      <c r="AK101" s="859"/>
      <c r="AL101" s="859"/>
      <c r="AM101" s="859"/>
      <c r="AN101" s="859"/>
      <c r="AO101" s="859"/>
      <c r="AP101" s="859"/>
      <c r="AQ101" s="859"/>
      <c r="AR101" s="859"/>
      <c r="AS101" s="859"/>
      <c r="AT101" s="859"/>
      <c r="AU101" s="859"/>
      <c r="AV101" s="859"/>
      <c r="AW101" s="859"/>
      <c r="AX101" s="859"/>
      <c r="AY101" s="859"/>
      <c r="AZ101" s="859"/>
      <c r="BA101" s="859"/>
      <c r="BB101" s="859"/>
      <c r="BC101" s="859"/>
      <c r="BD101" s="859"/>
      <c r="BE101" s="859"/>
      <c r="BF101" s="859"/>
      <c r="BG101" s="859"/>
      <c r="BH101" s="859"/>
      <c r="BI101" s="859"/>
      <c r="BJ101" s="859"/>
      <c r="BK101" s="859"/>
      <c r="BL101" s="859"/>
      <c r="BM101" s="859"/>
      <c r="BN101" s="859"/>
      <c r="BO101" s="859"/>
      <c r="BP101" s="859"/>
      <c r="BQ101" s="859"/>
      <c r="BR101" s="859"/>
      <c r="BS101" s="859"/>
      <c r="BT101" s="859"/>
      <c r="BU101" s="859"/>
      <c r="BV101" s="859"/>
      <c r="BW101" s="859"/>
      <c r="BX101" s="859"/>
      <c r="BY101" s="859"/>
      <c r="BZ101" s="859"/>
      <c r="CA101" s="859"/>
      <c r="CB101" s="160"/>
      <c r="CC101" s="160"/>
      <c r="CD101" s="160"/>
      <c r="CE101" s="675"/>
      <c r="CF101" s="675"/>
      <c r="CV101" s="246"/>
      <c r="CW101" s="246"/>
      <c r="CX101" s="246"/>
      <c r="CY101" s="246"/>
      <c r="CZ101" s="246"/>
      <c r="DA101" s="246"/>
      <c r="DB101" s="246"/>
      <c r="DC101" s="101"/>
      <c r="DF101" s="36"/>
    </row>
    <row r="102" spans="1:112" s="35" customFormat="1" ht="26.1" customHeight="1">
      <c r="A102" s="21">
        <f t="shared" si="48"/>
        <v>20</v>
      </c>
      <c r="B102" s="357">
        <f>'Abductive (Graybill) Method'!B41</f>
        <v>73</v>
      </c>
      <c r="C102" s="357">
        <f>'Abductive (Graybill) Method'!C41</f>
        <v>22.250450090018003</v>
      </c>
      <c r="D102" s="60"/>
      <c r="E102" s="640"/>
      <c r="F102" s="7"/>
      <c r="G102" s="246">
        <f t="shared" si="42"/>
        <v>1624.2828565713141</v>
      </c>
      <c r="H102" s="246"/>
      <c r="I102" s="246">
        <f t="shared" si="43"/>
        <v>5329</v>
      </c>
      <c r="J102" s="119">
        <f t="shared" si="44"/>
        <v>-10.166666666666671</v>
      </c>
      <c r="K102" s="246">
        <f t="shared" si="45"/>
        <v>103.36111111111121</v>
      </c>
      <c r="L102" s="246">
        <f t="shared" si="46"/>
        <v>21.140243941533399</v>
      </c>
      <c r="M102" s="246">
        <f t="shared" si="47"/>
        <v>0.26601749953851417</v>
      </c>
      <c r="Z102" s="70"/>
      <c r="AA102" s="70"/>
      <c r="AB102" s="24"/>
      <c r="AC102" s="24"/>
      <c r="AD102" s="859"/>
      <c r="AE102" s="859"/>
      <c r="AF102" s="859"/>
      <c r="AG102" s="858"/>
      <c r="AH102" s="859"/>
      <c r="AI102" s="859"/>
      <c r="AJ102" s="859"/>
      <c r="AK102" s="859"/>
      <c r="AL102" s="859"/>
      <c r="AM102" s="859"/>
      <c r="AN102" s="859"/>
      <c r="AO102" s="859"/>
      <c r="AP102" s="859"/>
      <c r="AQ102" s="859"/>
      <c r="AR102" s="859"/>
      <c r="AS102" s="859"/>
      <c r="AT102" s="859"/>
      <c r="AU102" s="859"/>
      <c r="AV102" s="859"/>
      <c r="AW102" s="859"/>
      <c r="AX102" s="859"/>
      <c r="AY102" s="859"/>
      <c r="AZ102" s="859"/>
      <c r="BA102" s="859"/>
      <c r="BB102" s="859"/>
      <c r="BC102" s="859"/>
      <c r="BD102" s="859"/>
      <c r="BE102" s="859"/>
      <c r="BF102" s="859"/>
      <c r="BG102" s="859"/>
      <c r="BH102" s="859"/>
      <c r="BI102" s="859"/>
      <c r="BJ102" s="859"/>
      <c r="BK102" s="859"/>
      <c r="BL102" s="859"/>
      <c r="BM102" s="859"/>
      <c r="BN102" s="859"/>
      <c r="BO102" s="859"/>
      <c r="BP102" s="859"/>
      <c r="BQ102" s="859"/>
      <c r="BR102" s="859"/>
      <c r="BS102" s="859"/>
      <c r="BT102" s="859"/>
      <c r="BU102" s="859"/>
      <c r="BV102" s="859"/>
      <c r="BW102" s="859"/>
      <c r="BX102" s="859"/>
      <c r="BY102" s="859"/>
      <c r="BZ102" s="859"/>
      <c r="CA102" s="859"/>
      <c r="CB102" s="160"/>
      <c r="CC102" s="160"/>
      <c r="CD102" s="160"/>
      <c r="CE102" s="675"/>
      <c r="CF102" s="675"/>
      <c r="CV102" s="246"/>
      <c r="CW102" s="246"/>
      <c r="CX102" s="246"/>
      <c r="CY102" s="246"/>
      <c r="CZ102" s="246"/>
      <c r="DA102" s="246"/>
      <c r="DB102" s="246"/>
      <c r="DC102" s="101"/>
      <c r="DF102" s="36"/>
    </row>
    <row r="103" spans="1:112" s="35" customFormat="1">
      <c r="A103" s="21">
        <f t="shared" si="48"/>
        <v>21</v>
      </c>
      <c r="B103" s="357">
        <f>'Abductive (Graybill) Method'!B42</f>
        <v>73</v>
      </c>
      <c r="C103" s="357">
        <f>'Abductive (Graybill) Method'!C42</f>
        <v>21.14</v>
      </c>
      <c r="D103" s="60"/>
      <c r="E103" s="640"/>
      <c r="F103" s="7"/>
      <c r="G103" s="246">
        <f t="shared" si="42"/>
        <v>1543.22</v>
      </c>
      <c r="H103" s="246"/>
      <c r="I103" s="246">
        <f t="shared" si="43"/>
        <v>5329</v>
      </c>
      <c r="J103" s="119">
        <f t="shared" si="44"/>
        <v>-10.166666666666671</v>
      </c>
      <c r="K103" s="246">
        <f t="shared" si="45"/>
        <v>103.36111111111121</v>
      </c>
      <c r="L103" s="246">
        <f t="shared" si="46"/>
        <v>21.140243941533399</v>
      </c>
      <c r="M103" s="246">
        <f t="shared" si="47"/>
        <v>1.2325576921330186</v>
      </c>
      <c r="Z103" s="70"/>
      <c r="AA103" s="70"/>
      <c r="AB103" s="24"/>
      <c r="AC103" s="24"/>
      <c r="AD103" s="859"/>
      <c r="AE103" s="859"/>
      <c r="AF103" s="859"/>
      <c r="AG103" s="858"/>
      <c r="AH103" s="859"/>
      <c r="AI103" s="859"/>
      <c r="AJ103" s="859"/>
      <c r="AK103" s="859"/>
      <c r="AL103" s="859"/>
      <c r="AM103" s="859"/>
      <c r="AN103" s="859"/>
      <c r="AO103" s="859"/>
      <c r="AP103" s="859"/>
      <c r="AQ103" s="859"/>
      <c r="AR103" s="859"/>
      <c r="AS103" s="859"/>
      <c r="AT103" s="859"/>
      <c r="AU103" s="859"/>
      <c r="AV103" s="859"/>
      <c r="AW103" s="859"/>
      <c r="AX103" s="859"/>
      <c r="AY103" s="859"/>
      <c r="AZ103" s="859"/>
      <c r="BA103" s="859"/>
      <c r="BB103" s="859"/>
      <c r="BC103" s="859"/>
      <c r="BD103" s="859"/>
      <c r="BE103" s="859"/>
      <c r="BF103" s="859"/>
      <c r="BG103" s="859"/>
      <c r="BH103" s="859"/>
      <c r="BI103" s="859"/>
      <c r="BJ103" s="859"/>
      <c r="BK103" s="859"/>
      <c r="BL103" s="859"/>
      <c r="BM103" s="859"/>
      <c r="BN103" s="859"/>
      <c r="BO103" s="859"/>
      <c r="BP103" s="859"/>
      <c r="BQ103" s="859"/>
      <c r="BR103" s="859"/>
      <c r="BS103" s="859"/>
      <c r="BT103" s="859"/>
      <c r="BU103" s="859"/>
      <c r="BV103" s="859"/>
      <c r="BW103" s="859"/>
      <c r="BX103" s="859"/>
      <c r="BY103" s="859"/>
      <c r="BZ103" s="859"/>
      <c r="CA103" s="859"/>
      <c r="CB103" s="160"/>
      <c r="CC103" s="160"/>
      <c r="CD103" s="160"/>
      <c r="CE103" s="675"/>
      <c r="CF103" s="675"/>
      <c r="CV103" s="246"/>
      <c r="CW103" s="246"/>
      <c r="CX103" s="246"/>
      <c r="CY103" s="246"/>
      <c r="CZ103" s="246"/>
      <c r="DA103" s="246"/>
      <c r="DB103" s="246"/>
      <c r="DC103" s="101"/>
      <c r="DF103" s="36"/>
    </row>
    <row r="104" spans="1:112" s="35" customFormat="1">
      <c r="A104" s="636">
        <f t="shared" si="48"/>
        <v>22</v>
      </c>
      <c r="B104" s="357">
        <f>'Abductive (Graybill) Method'!B43</f>
        <v>96</v>
      </c>
      <c r="C104" s="357">
        <f>'Abductive (Graybill) Method'!C43</f>
        <v>24.274919935948759</v>
      </c>
      <c r="D104" s="29"/>
      <c r="E104" s="640"/>
      <c r="F104"/>
      <c r="G104" s="242">
        <f t="shared" si="42"/>
        <v>2330.3923138510809</v>
      </c>
      <c r="H104" s="242"/>
      <c r="I104" s="246">
        <f t="shared" si="43"/>
        <v>5329</v>
      </c>
      <c r="J104" s="119">
        <f t="shared" si="44"/>
        <v>-10.166666666666671</v>
      </c>
      <c r="K104" s="246">
        <f t="shared" si="45"/>
        <v>103.36111111111121</v>
      </c>
      <c r="L104" s="246">
        <f t="shared" si="46"/>
        <v>21.140243941533399</v>
      </c>
      <c r="M104" s="246">
        <f t="shared" si="47"/>
        <v>5.9507471716630358E-8</v>
      </c>
      <c r="Z104" s="70"/>
      <c r="AA104" s="70"/>
      <c r="AB104" s="24"/>
      <c r="AC104" s="24"/>
      <c r="AD104" s="859"/>
      <c r="AE104" s="859"/>
      <c r="AF104" s="859"/>
      <c r="AG104" s="858"/>
      <c r="AH104" s="859"/>
      <c r="AI104" s="859"/>
      <c r="AJ104" s="859"/>
      <c r="AK104" s="859"/>
      <c r="AL104" s="859"/>
      <c r="AM104" s="859"/>
      <c r="AN104" s="859"/>
      <c r="AO104" s="859"/>
      <c r="AP104" s="859"/>
      <c r="AQ104" s="859"/>
      <c r="AR104" s="859"/>
      <c r="AS104" s="859"/>
      <c r="AT104" s="859"/>
      <c r="AU104" s="859"/>
      <c r="AV104" s="859"/>
      <c r="AW104" s="859"/>
      <c r="AX104" s="859"/>
      <c r="AY104" s="859"/>
      <c r="AZ104" s="859"/>
      <c r="BA104" s="859"/>
      <c r="BB104" s="859"/>
      <c r="BC104" s="859"/>
      <c r="BD104" s="859"/>
      <c r="BE104" s="859"/>
      <c r="BF104" s="859"/>
      <c r="BG104" s="859"/>
      <c r="BH104" s="859"/>
      <c r="BI104" s="859"/>
      <c r="BJ104" s="859"/>
      <c r="BK104" s="859"/>
      <c r="BL104" s="859"/>
      <c r="BM104" s="859"/>
      <c r="BN104" s="859"/>
      <c r="BO104" s="859"/>
      <c r="BP104" s="859"/>
      <c r="BQ104" s="859"/>
      <c r="BR104" s="859"/>
      <c r="BS104" s="859"/>
      <c r="BT104" s="859"/>
      <c r="BU104" s="859"/>
      <c r="BV104" s="859"/>
      <c r="BW104" s="859"/>
      <c r="BX104" s="859"/>
      <c r="BY104" s="859"/>
      <c r="BZ104" s="859"/>
      <c r="CA104" s="859"/>
      <c r="CB104" s="160"/>
      <c r="CC104" s="160"/>
      <c r="CD104" s="160"/>
      <c r="CE104" s="675"/>
      <c r="CF104" s="675"/>
      <c r="CV104" s="246"/>
      <c r="CW104" s="246"/>
      <c r="CX104" s="246"/>
      <c r="CY104" s="246"/>
      <c r="CZ104" s="246"/>
      <c r="DA104" s="246"/>
      <c r="DB104" s="246"/>
      <c r="DC104" s="101"/>
      <c r="DF104" s="36"/>
    </row>
    <row r="105" spans="1:112">
      <c r="A105" s="636">
        <f t="shared" si="48"/>
        <v>23</v>
      </c>
      <c r="B105" s="357">
        <f>'Abductive (Graybill) Method'!B44</f>
        <v>96</v>
      </c>
      <c r="C105" s="357">
        <f>'Abductive (Graybill) Method'!C44</f>
        <v>19.5174251497006</v>
      </c>
      <c r="D105" s="29"/>
      <c r="E105" s="640"/>
      <c r="F105"/>
      <c r="G105" s="242">
        <f t="shared" si="42"/>
        <v>1873.6728143712576</v>
      </c>
      <c r="H105" s="242"/>
      <c r="I105" s="242">
        <f t="shared" si="43"/>
        <v>9216</v>
      </c>
      <c r="J105" s="120">
        <f t="shared" si="44"/>
        <v>12.833333333333329</v>
      </c>
      <c r="K105" s="242">
        <f t="shared" si="45"/>
        <v>164.69444444444431</v>
      </c>
      <c r="L105" s="242">
        <f t="shared" si="46"/>
        <v>21.675534826390134</v>
      </c>
      <c r="M105" s="242">
        <f t="shared" si="47"/>
        <v>6.7568029477951059</v>
      </c>
      <c r="CV105" s="242"/>
      <c r="CW105" s="242"/>
      <c r="CX105" s="242"/>
      <c r="CY105" s="242"/>
      <c r="CZ105" s="242"/>
      <c r="DA105" s="242"/>
      <c r="DB105" s="242"/>
      <c r="DD105" s="24"/>
      <c r="DE105" s="24"/>
      <c r="DF105" s="25"/>
      <c r="DG105" s="24"/>
      <c r="DH105" s="24"/>
    </row>
    <row r="106" spans="1:112">
      <c r="A106" s="636">
        <f t="shared" si="48"/>
        <v>24</v>
      </c>
      <c r="B106" s="357">
        <f>'Abductive (Graybill) Method'!B45</f>
        <v>96</v>
      </c>
      <c r="C106" s="357">
        <f>'Abductive (Graybill) Method'!C45</f>
        <v>22.08816473410636</v>
      </c>
      <c r="D106" s="29"/>
      <c r="E106" s="640"/>
      <c r="F106"/>
      <c r="G106" s="242">
        <f t="shared" si="42"/>
        <v>2120.4638144742107</v>
      </c>
      <c r="H106" s="242"/>
      <c r="I106" s="242">
        <f t="shared" si="43"/>
        <v>9216</v>
      </c>
      <c r="J106" s="120">
        <f t="shared" si="44"/>
        <v>12.833333333333329</v>
      </c>
      <c r="K106" s="242">
        <f t="shared" si="45"/>
        <v>164.69444444444431</v>
      </c>
      <c r="L106" s="242">
        <f t="shared" si="46"/>
        <v>21.675534826390134</v>
      </c>
      <c r="M106" s="242">
        <f t="shared" si="47"/>
        <v>4.6574373766210062</v>
      </c>
      <c r="CV106" s="242"/>
      <c r="CW106" s="242"/>
      <c r="CX106" s="242"/>
      <c r="CY106" s="242"/>
      <c r="CZ106" s="242"/>
      <c r="DA106" s="242"/>
      <c r="DB106" s="242"/>
      <c r="DD106" s="24"/>
      <c r="DE106" s="24"/>
      <c r="DF106" s="25"/>
      <c r="DG106" s="24"/>
      <c r="DH106" s="24"/>
    </row>
    <row r="107" spans="1:112">
      <c r="A107" s="636">
        <f t="shared" si="48"/>
        <v>25</v>
      </c>
      <c r="B107" s="357">
        <f>'Abductive (Graybill) Method'!B46</f>
        <v>96</v>
      </c>
      <c r="C107" s="357">
        <f>'Abductive (Graybill) Method'!C46</f>
        <v>23.69</v>
      </c>
      <c r="D107" s="29"/>
      <c r="E107" s="640"/>
      <c r="F107"/>
      <c r="G107" s="242">
        <f t="shared" si="42"/>
        <v>2274.2400000000002</v>
      </c>
      <c r="H107" s="242"/>
      <c r="I107" s="242">
        <f t="shared" si="43"/>
        <v>9216</v>
      </c>
      <c r="J107" s="120">
        <f t="shared" si="44"/>
        <v>12.833333333333329</v>
      </c>
      <c r="K107" s="242">
        <f t="shared" si="45"/>
        <v>164.69444444444431</v>
      </c>
      <c r="L107" s="242">
        <f t="shared" si="46"/>
        <v>21.675534826390134</v>
      </c>
      <c r="M107" s="242">
        <f t="shared" si="47"/>
        <v>0.17026344074190164</v>
      </c>
      <c r="CV107" s="242"/>
      <c r="CW107" s="242"/>
      <c r="CX107" s="242"/>
      <c r="CY107" s="242"/>
      <c r="CZ107" s="242"/>
      <c r="DA107" s="242"/>
      <c r="DB107" s="242"/>
      <c r="DD107" s="24"/>
      <c r="DE107" s="24"/>
      <c r="DF107" s="25"/>
      <c r="DG107" s="24"/>
      <c r="DH107" s="24"/>
    </row>
    <row r="108" spans="1:112">
      <c r="A108" s="636">
        <f t="shared" si="48"/>
        <v>26</v>
      </c>
      <c r="B108" s="357">
        <f>'Abductive (Graybill) Method'!B47</f>
        <v>96</v>
      </c>
      <c r="C108" s="357">
        <f>'Abductive (Graybill) Method'!C47</f>
        <v>19.601659336265495</v>
      </c>
      <c r="D108" s="29"/>
      <c r="E108" s="640"/>
      <c r="F108"/>
      <c r="G108" s="242">
        <f t="shared" si="42"/>
        <v>1881.7592962814874</v>
      </c>
      <c r="H108" s="242"/>
      <c r="I108" s="242">
        <f t="shared" si="43"/>
        <v>9216</v>
      </c>
      <c r="J108" s="120">
        <f t="shared" si="44"/>
        <v>12.833333333333329</v>
      </c>
      <c r="K108" s="242">
        <f t="shared" si="45"/>
        <v>164.69444444444431</v>
      </c>
      <c r="L108" s="242">
        <f t="shared" si="46"/>
        <v>21.675534826390134</v>
      </c>
      <c r="M108" s="242">
        <f t="shared" si="47"/>
        <v>4.0580699356870324</v>
      </c>
      <c r="CV108" s="242"/>
      <c r="CW108" s="242"/>
      <c r="CX108" s="242"/>
      <c r="CY108" s="242"/>
      <c r="CZ108" s="242"/>
      <c r="DA108" s="242"/>
      <c r="DB108" s="242"/>
      <c r="DD108" s="24"/>
      <c r="DE108" s="24"/>
      <c r="DF108" s="25"/>
      <c r="DG108" s="24"/>
      <c r="DH108" s="24"/>
    </row>
    <row r="109" spans="1:112">
      <c r="A109" s="636">
        <f t="shared" si="48"/>
        <v>27</v>
      </c>
      <c r="B109" s="357">
        <f>'Abductive (Graybill) Method'!B48</f>
        <v>96</v>
      </c>
      <c r="C109" s="357">
        <f>'Abductive (Graybill) Method'!C48</f>
        <v>22.593481303739253</v>
      </c>
      <c r="D109" s="29"/>
      <c r="E109" s="640"/>
      <c r="F109"/>
      <c r="G109" s="242">
        <f t="shared" si="42"/>
        <v>2168.9742051589683</v>
      </c>
      <c r="H109" s="242"/>
      <c r="I109" s="242">
        <f t="shared" si="43"/>
        <v>9216</v>
      </c>
      <c r="J109" s="120">
        <f t="shared" si="44"/>
        <v>12.833333333333329</v>
      </c>
      <c r="K109" s="242">
        <f t="shared" si="45"/>
        <v>164.69444444444431</v>
      </c>
      <c r="L109" s="242">
        <f t="shared" si="46"/>
        <v>21.675534826390134</v>
      </c>
      <c r="M109" s="242">
        <f t="shared" si="47"/>
        <v>4.3009595485397112</v>
      </c>
      <c r="CV109" s="242"/>
      <c r="CW109" s="242"/>
      <c r="CX109" s="242"/>
      <c r="CY109" s="242"/>
      <c r="CZ109" s="242"/>
      <c r="DA109" s="242"/>
      <c r="DB109" s="242"/>
      <c r="DD109" s="24"/>
      <c r="DE109" s="24"/>
      <c r="DF109" s="25"/>
      <c r="DG109" s="24"/>
      <c r="DH109" s="24"/>
    </row>
    <row r="110" spans="1:112">
      <c r="A110" s="636">
        <f t="shared" si="48"/>
        <v>28</v>
      </c>
      <c r="B110" s="357">
        <f>'Abductive (Graybill) Method'!B49</f>
        <v>96</v>
      </c>
      <c r="C110" s="357">
        <f>'Abductive (Graybill) Method'!C49</f>
        <v>23.91265240855487</v>
      </c>
      <c r="D110" s="29"/>
      <c r="E110" s="640"/>
      <c r="F110"/>
      <c r="G110" s="242">
        <f t="shared" si="42"/>
        <v>2295.6146312212677</v>
      </c>
      <c r="H110" s="242"/>
      <c r="I110" s="242">
        <f t="shared" si="43"/>
        <v>9216</v>
      </c>
      <c r="J110" s="120">
        <f t="shared" si="44"/>
        <v>12.833333333333329</v>
      </c>
      <c r="K110" s="242">
        <f t="shared" si="45"/>
        <v>164.69444444444431</v>
      </c>
      <c r="L110" s="242">
        <f t="shared" si="46"/>
        <v>21.675534826390134</v>
      </c>
      <c r="M110" s="242">
        <f t="shared" si="47"/>
        <v>0.84262573527765672</v>
      </c>
      <c r="CV110" s="242"/>
      <c r="CW110" s="242"/>
      <c r="CX110" s="242"/>
      <c r="CY110" s="242"/>
      <c r="CZ110" s="242"/>
      <c r="DA110" s="242"/>
      <c r="DB110" s="242"/>
      <c r="DD110" s="24"/>
      <c r="DE110" s="24"/>
      <c r="DF110" s="25"/>
      <c r="DG110" s="24"/>
      <c r="DH110" s="24"/>
    </row>
    <row r="111" spans="1:112">
      <c r="A111" s="636">
        <f t="shared" si="48"/>
        <v>29</v>
      </c>
      <c r="B111" s="357">
        <f>'Abductive (Graybill) Method'!B50</f>
        <v>113</v>
      </c>
      <c r="C111" s="357">
        <f>'Abductive (Graybill) Method'!C50</f>
        <v>22.131763527054108</v>
      </c>
      <c r="D111" s="29"/>
      <c r="E111" s="640"/>
      <c r="F111"/>
      <c r="G111" s="242">
        <f t="shared" si="42"/>
        <v>2500.8892785571143</v>
      </c>
      <c r="H111" s="242"/>
      <c r="I111" s="242">
        <f t="shared" si="43"/>
        <v>9216</v>
      </c>
      <c r="J111" s="120">
        <f t="shared" si="44"/>
        <v>12.833333333333329</v>
      </c>
      <c r="K111" s="242">
        <f t="shared" si="45"/>
        <v>164.69444444444431</v>
      </c>
      <c r="L111" s="242">
        <f t="shared" si="46"/>
        <v>21.675534826390134</v>
      </c>
      <c r="M111" s="242">
        <f t="shared" si="47"/>
        <v>5.0046950764305924</v>
      </c>
      <c r="CV111" s="242"/>
      <c r="CW111" s="242"/>
      <c r="CX111" s="242"/>
      <c r="CY111" s="242"/>
      <c r="CZ111" s="242"/>
      <c r="DA111" s="242"/>
      <c r="DB111" s="242"/>
      <c r="DD111" s="24"/>
      <c r="DE111" s="24"/>
      <c r="DF111" s="25"/>
      <c r="DG111" s="24"/>
      <c r="DH111" s="24"/>
    </row>
    <row r="112" spans="1:112">
      <c r="A112" s="636">
        <f t="shared" si="48"/>
        <v>30</v>
      </c>
      <c r="B112" s="357">
        <f>'Abductive (Graybill) Method'!B51</f>
        <v>113</v>
      </c>
      <c r="C112" s="357">
        <f>'Abductive (Graybill) Method'!C51</f>
        <v>20.47</v>
      </c>
      <c r="D112" s="29"/>
      <c r="E112" s="640"/>
      <c r="F112"/>
      <c r="G112" s="242">
        <f t="shared" si="42"/>
        <v>2313.1099999999997</v>
      </c>
      <c r="H112" s="242"/>
      <c r="I112" s="242">
        <f t="shared" si="43"/>
        <v>12769</v>
      </c>
      <c r="J112" s="120">
        <f t="shared" si="44"/>
        <v>29.833333333333329</v>
      </c>
      <c r="K112" s="242">
        <f t="shared" si="45"/>
        <v>890.02777777777749</v>
      </c>
      <c r="L112" s="242">
        <f t="shared" si="46"/>
        <v>22.071184610849457</v>
      </c>
      <c r="M112" s="242">
        <f t="shared" si="47"/>
        <v>3.6698050885301614E-3</v>
      </c>
      <c r="CV112" s="242"/>
      <c r="CW112" s="242"/>
      <c r="CX112" s="242"/>
      <c r="CY112" s="242"/>
      <c r="CZ112" s="242"/>
      <c r="DA112" s="242"/>
      <c r="DB112" s="242"/>
      <c r="DD112" s="24"/>
      <c r="DE112" s="24"/>
      <c r="DF112" s="25"/>
      <c r="DG112" s="24"/>
      <c r="DH112" s="24"/>
    </row>
    <row r="113" spans="1:112">
      <c r="A113" s="636">
        <f t="shared" si="48"/>
        <v>31</v>
      </c>
      <c r="B113" s="357">
        <f>'Abductive (Graybill) Method'!B52</f>
        <v>113</v>
      </c>
      <c r="C113" s="357">
        <f>'Abductive (Graybill) Method'!C52</f>
        <v>21.854403834631512</v>
      </c>
      <c r="D113" s="29"/>
      <c r="E113" s="640"/>
      <c r="F113"/>
      <c r="G113" s="242">
        <f t="shared" si="42"/>
        <v>2469.5476333133611</v>
      </c>
      <c r="H113" s="242"/>
      <c r="I113" s="242">
        <f t="shared" si="43"/>
        <v>12769</v>
      </c>
      <c r="J113" s="120">
        <f t="shared" si="44"/>
        <v>29.833333333333329</v>
      </c>
      <c r="K113" s="242">
        <f t="shared" si="45"/>
        <v>890.02777777777749</v>
      </c>
      <c r="L113" s="242">
        <f t="shared" si="46"/>
        <v>22.071184610849457</v>
      </c>
      <c r="M113" s="242">
        <f t="shared" si="47"/>
        <v>2.5637921580211303</v>
      </c>
      <c r="CV113" s="242"/>
      <c r="CW113" s="242"/>
      <c r="CX113" s="242"/>
      <c r="CY113" s="242"/>
      <c r="CZ113" s="242"/>
      <c r="DA113" s="242"/>
      <c r="DB113" s="242"/>
      <c r="DD113" s="24"/>
      <c r="DE113" s="24"/>
      <c r="DF113" s="25"/>
      <c r="DG113" s="24"/>
      <c r="DH113" s="24"/>
    </row>
    <row r="114" spans="1:112">
      <c r="A114" s="636">
        <f t="shared" si="48"/>
        <v>32</v>
      </c>
      <c r="B114" s="357">
        <f>'Abductive (Graybill) Method'!B53</f>
        <v>113</v>
      </c>
      <c r="C114" s="357">
        <f>'Abductive (Graybill) Method'!C53</f>
        <v>23.330337527461552</v>
      </c>
      <c r="D114" s="29"/>
      <c r="E114" s="640"/>
      <c r="F114"/>
      <c r="G114" s="242">
        <f t="shared" si="42"/>
        <v>2636.3281406031556</v>
      </c>
      <c r="H114" s="242"/>
      <c r="I114" s="242">
        <f t="shared" si="43"/>
        <v>12769</v>
      </c>
      <c r="J114" s="120">
        <f t="shared" si="44"/>
        <v>29.833333333333329</v>
      </c>
      <c r="K114" s="242">
        <f t="shared" si="45"/>
        <v>890.02777777777749</v>
      </c>
      <c r="L114" s="242">
        <f t="shared" si="46"/>
        <v>22.071184610849457</v>
      </c>
      <c r="M114" s="242">
        <f t="shared" si="47"/>
        <v>4.6993904937654749E-2</v>
      </c>
      <c r="CV114" s="242"/>
      <c r="CW114" s="242"/>
      <c r="CX114" s="242"/>
      <c r="CY114" s="242"/>
      <c r="CZ114" s="242"/>
      <c r="DA114" s="242"/>
      <c r="DB114" s="242"/>
      <c r="DD114" s="24"/>
      <c r="DE114" s="24"/>
      <c r="DF114" s="25"/>
      <c r="DG114" s="24"/>
      <c r="DH114" s="24"/>
    </row>
    <row r="115" spans="1:112">
      <c r="A115" s="636">
        <f t="shared" si="48"/>
        <v>33</v>
      </c>
      <c r="B115" s="357">
        <f>'Abductive (Graybill) Method'!B54</f>
        <v>113</v>
      </c>
      <c r="C115" s="357">
        <f>'Abductive (Graybill) Method'!C54</f>
        <v>21.314577492991589</v>
      </c>
      <c r="D115" s="29"/>
      <c r="E115" s="640"/>
      <c r="F115"/>
      <c r="G115" s="242">
        <f t="shared" si="42"/>
        <v>2408.5472567080496</v>
      </c>
      <c r="H115" s="242"/>
      <c r="I115" s="242">
        <f t="shared" si="43"/>
        <v>12769</v>
      </c>
      <c r="J115" s="120">
        <f t="shared" si="44"/>
        <v>29.833333333333329</v>
      </c>
      <c r="K115" s="242">
        <f t="shared" si="45"/>
        <v>890.02777777777749</v>
      </c>
      <c r="L115" s="242">
        <f t="shared" si="46"/>
        <v>22.071184610849457</v>
      </c>
      <c r="M115" s="242">
        <f t="shared" si="47"/>
        <v>1.5854660674127452</v>
      </c>
      <c r="CV115" s="242"/>
      <c r="CW115" s="242"/>
      <c r="CX115" s="242"/>
      <c r="CY115" s="242"/>
      <c r="CZ115" s="242"/>
      <c r="DA115" s="242"/>
      <c r="DB115" s="242"/>
      <c r="DD115" s="24"/>
      <c r="DE115" s="24"/>
      <c r="DF115" s="25"/>
      <c r="DG115" s="24"/>
      <c r="DH115" s="24"/>
    </row>
    <row r="116" spans="1:112">
      <c r="A116" s="636">
        <f t="shared" si="48"/>
        <v>34</v>
      </c>
      <c r="B116" s="357">
        <f>'Abductive (Graybill) Method'!B55</f>
        <v>113</v>
      </c>
      <c r="C116" s="357">
        <f>'Abductive (Graybill) Method'!C55</f>
        <v>22.331</v>
      </c>
      <c r="D116" s="29"/>
      <c r="E116" s="640"/>
      <c r="F116"/>
      <c r="G116" s="242">
        <f t="shared" si="42"/>
        <v>2523.4029999999998</v>
      </c>
      <c r="H116" s="242"/>
      <c r="I116" s="242">
        <f t="shared" ref="I116:I133" si="49">IF(B115="","",B115^2)</f>
        <v>12769</v>
      </c>
      <c r="J116" s="120">
        <f t="shared" ref="J116:J133" si="50">IF(B115="","",B115-$B$137)</f>
        <v>29.833333333333329</v>
      </c>
      <c r="K116" s="242">
        <f t="shared" ref="K116:K133" si="51">IF(B115="","",J116*J116)</f>
        <v>890.02777777777749</v>
      </c>
      <c r="L116" s="242">
        <f t="shared" ref="L116:L133" si="52">IF(B115="","",$F$10+B115*$F$9)</f>
        <v>22.071184610849457</v>
      </c>
      <c r="M116" s="242">
        <f t="shared" ref="M116:M133" si="53">IF(B115="","",(C115-L116)^2)</f>
        <v>0.57245433079318997</v>
      </c>
      <c r="CV116" s="242"/>
      <c r="CW116" s="242"/>
      <c r="CX116" s="242"/>
      <c r="CY116" s="242"/>
      <c r="CZ116" s="242"/>
      <c r="DA116" s="242"/>
      <c r="DB116" s="242"/>
      <c r="DD116" s="24"/>
      <c r="DE116" s="24"/>
      <c r="DF116" s="25"/>
      <c r="DG116" s="24"/>
      <c r="DH116" s="24"/>
    </row>
    <row r="117" spans="1:112" ht="24.95" customHeight="1">
      <c r="A117" s="636">
        <f t="shared" si="48"/>
        <v>35</v>
      </c>
      <c r="B117" s="357">
        <f>'Abductive (Graybill) Method'!B56</f>
        <v>113</v>
      </c>
      <c r="C117" s="357">
        <f>'Abductive (Graybill) Method'!C56</f>
        <v>20.89</v>
      </c>
      <c r="D117" s="29"/>
      <c r="E117" s="640"/>
      <c r="F117"/>
      <c r="G117" s="242">
        <f t="shared" si="42"/>
        <v>2360.5700000000002</v>
      </c>
      <c r="H117" s="242"/>
      <c r="I117" s="242">
        <f t="shared" si="49"/>
        <v>12769</v>
      </c>
      <c r="J117" s="120">
        <f t="shared" si="50"/>
        <v>29.833333333333329</v>
      </c>
      <c r="K117" s="242">
        <f t="shared" si="51"/>
        <v>890.02777777777749</v>
      </c>
      <c r="L117" s="242">
        <f t="shared" si="52"/>
        <v>22.071184610849457</v>
      </c>
      <c r="M117" s="242">
        <f t="shared" si="53"/>
        <v>6.7504036439447884E-2</v>
      </c>
      <c r="CV117" s="242"/>
      <c r="CW117" s="242"/>
      <c r="CX117" s="242"/>
      <c r="CY117" s="242"/>
      <c r="CZ117" s="242"/>
      <c r="DA117" s="242"/>
      <c r="DB117" s="242"/>
      <c r="DD117" s="24"/>
      <c r="DE117" s="24"/>
      <c r="DF117" s="25"/>
      <c r="DG117" s="24"/>
      <c r="DH117" s="24"/>
    </row>
    <row r="118" spans="1:112">
      <c r="A118" s="636">
        <f t="shared" si="48"/>
        <v>36</v>
      </c>
      <c r="B118" s="357">
        <f>'Abductive (Graybill) Method'!B57</f>
        <v>31</v>
      </c>
      <c r="C118" s="357">
        <f>'Abductive (Graybill) Method'!C57</f>
        <v>17.716240511386335</v>
      </c>
      <c r="D118" s="29"/>
      <c r="E118" s="640"/>
      <c r="F118"/>
      <c r="G118" s="242">
        <f t="shared" si="42"/>
        <v>549.20345585297639</v>
      </c>
      <c r="H118" s="242"/>
      <c r="I118" s="242">
        <f t="shared" si="49"/>
        <v>12769</v>
      </c>
      <c r="J118" s="120">
        <f t="shared" si="50"/>
        <v>29.833333333333329</v>
      </c>
      <c r="K118" s="242">
        <f t="shared" si="51"/>
        <v>890.02777777777749</v>
      </c>
      <c r="L118" s="242">
        <f t="shared" si="52"/>
        <v>22.071184610849457</v>
      </c>
      <c r="M118" s="242">
        <f t="shared" si="53"/>
        <v>1.3951970849075817</v>
      </c>
      <c r="CV118" s="242"/>
      <c r="CW118" s="242"/>
      <c r="CX118" s="242"/>
      <c r="CY118" s="242"/>
      <c r="CZ118" s="242"/>
      <c r="DA118" s="242"/>
      <c r="DB118" s="242"/>
      <c r="DD118" s="24"/>
      <c r="DE118" s="24"/>
      <c r="DF118" s="25"/>
      <c r="DG118" s="24"/>
      <c r="DH118" s="24"/>
    </row>
    <row r="119" spans="1:112" ht="26.1" customHeight="1">
      <c r="A119" s="636">
        <f t="shared" si="48"/>
        <v>37</v>
      </c>
      <c r="B119" s="357">
        <f>'Abductive (Graybill) Method'!B58</f>
        <v>31</v>
      </c>
      <c r="C119" s="357">
        <f>'Abductive (Graybill) Method'!C58</f>
        <v>19.903846153846153</v>
      </c>
      <c r="D119" s="29"/>
      <c r="E119" s="640"/>
      <c r="F119"/>
      <c r="G119" s="242">
        <f t="shared" si="42"/>
        <v>617.01923076923072</v>
      </c>
      <c r="H119" s="242"/>
      <c r="I119" s="242">
        <f t="shared" si="49"/>
        <v>961</v>
      </c>
      <c r="J119" s="242">
        <f t="shared" si="50"/>
        <v>-52.166666666666671</v>
      </c>
      <c r="K119" s="242">
        <f t="shared" si="51"/>
        <v>2721.3611111111118</v>
      </c>
      <c r="L119" s="242">
        <f t="shared" si="52"/>
        <v>20.162756238751534</v>
      </c>
      <c r="M119" s="242">
        <f t="shared" si="53"/>
        <v>5.9854392042452682</v>
      </c>
      <c r="CV119" s="242"/>
      <c r="CW119" s="242"/>
      <c r="CX119" s="242"/>
      <c r="CY119" s="242"/>
      <c r="CZ119" s="242"/>
      <c r="DA119" s="242"/>
      <c r="DB119" s="242"/>
      <c r="DD119" s="24"/>
      <c r="DE119" s="24"/>
      <c r="DF119" s="25"/>
      <c r="DG119" s="24"/>
      <c r="DH119" s="24"/>
    </row>
    <row r="120" spans="1:112">
      <c r="A120" s="636">
        <f t="shared" si="48"/>
        <v>38</v>
      </c>
      <c r="B120" s="357">
        <f>'Abductive (Graybill) Method'!B59</f>
        <v>31</v>
      </c>
      <c r="C120" s="357">
        <f>'Abductive (Graybill) Method'!C59</f>
        <v>20.07</v>
      </c>
      <c r="D120" s="29"/>
      <c r="E120" s="640"/>
      <c r="F120"/>
      <c r="G120" s="242">
        <f t="shared" si="42"/>
        <v>622.16999999999996</v>
      </c>
      <c r="H120" s="242"/>
      <c r="I120" s="242">
        <f t="shared" si="49"/>
        <v>961</v>
      </c>
      <c r="J120" s="242">
        <f t="shared" si="50"/>
        <v>-52.166666666666671</v>
      </c>
      <c r="K120" s="242">
        <f t="shared" si="51"/>
        <v>2721.3611111111118</v>
      </c>
      <c r="L120" s="242">
        <f t="shared" si="52"/>
        <v>20.162756238751534</v>
      </c>
      <c r="M120" s="242">
        <f t="shared" si="53"/>
        <v>6.7034432065711441E-2</v>
      </c>
      <c r="CV120" s="242"/>
      <c r="CW120" s="242"/>
      <c r="CX120" s="242"/>
      <c r="CY120" s="242"/>
      <c r="CZ120" s="242"/>
      <c r="DA120" s="242"/>
      <c r="DB120" s="242"/>
      <c r="DD120" s="24"/>
      <c r="DE120" s="24"/>
      <c r="DF120" s="25"/>
      <c r="DG120" s="24"/>
      <c r="DH120" s="24"/>
    </row>
    <row r="121" spans="1:112">
      <c r="A121" s="636">
        <f t="shared" si="48"/>
        <v>39</v>
      </c>
      <c r="B121" s="357">
        <f>'Abductive (Graybill) Method'!B60</f>
        <v>31</v>
      </c>
      <c r="C121" s="357">
        <f>'Abductive (Graybill) Method'!C60</f>
        <v>18.694955964771818</v>
      </c>
      <c r="D121" s="29"/>
      <c r="E121" s="640"/>
      <c r="F121"/>
      <c r="G121" s="242">
        <f t="shared" si="42"/>
        <v>579.54363490792639</v>
      </c>
      <c r="H121" s="242"/>
      <c r="I121" s="242">
        <f t="shared" si="49"/>
        <v>961</v>
      </c>
      <c r="J121" s="242">
        <f t="shared" si="50"/>
        <v>-52.166666666666671</v>
      </c>
      <c r="K121" s="242">
        <f t="shared" si="51"/>
        <v>2721.3611111111118</v>
      </c>
      <c r="L121" s="242">
        <f t="shared" si="52"/>
        <v>20.162756238751534</v>
      </c>
      <c r="M121" s="242">
        <f t="shared" si="53"/>
        <v>8.6037198273315255E-3</v>
      </c>
      <c r="CV121" s="242"/>
      <c r="CW121" s="242"/>
      <c r="CX121" s="242"/>
      <c r="CY121" s="242"/>
      <c r="CZ121" s="242"/>
      <c r="DA121" s="242"/>
      <c r="DB121" s="242"/>
      <c r="DD121" s="24"/>
      <c r="DE121" s="24"/>
      <c r="DF121" s="25"/>
      <c r="DG121" s="24"/>
      <c r="DH121" s="24"/>
    </row>
    <row r="122" spans="1:112">
      <c r="A122" s="636">
        <f t="shared" si="48"/>
        <v>40</v>
      </c>
      <c r="B122" s="357">
        <f>'Abductive (Graybill) Method'!B61</f>
        <v>31</v>
      </c>
      <c r="C122" s="357">
        <f>'Abductive (Graybill) Method'!C61</f>
        <v>21.528334000800957</v>
      </c>
      <c r="D122" s="29"/>
      <c r="E122" s="640"/>
      <c r="F122"/>
      <c r="G122" s="242">
        <f t="shared" si="42"/>
        <v>667.3783540248296</v>
      </c>
      <c r="H122" s="242"/>
      <c r="I122" s="242">
        <f t="shared" si="49"/>
        <v>961</v>
      </c>
      <c r="J122" s="242">
        <f t="shared" si="50"/>
        <v>-52.166666666666671</v>
      </c>
      <c r="K122" s="242">
        <f t="shared" si="51"/>
        <v>2721.3611111111118</v>
      </c>
      <c r="L122" s="242">
        <f t="shared" si="52"/>
        <v>20.162756238751534</v>
      </c>
      <c r="M122" s="242">
        <f t="shared" si="53"/>
        <v>2.1544376442949287</v>
      </c>
      <c r="CV122" s="242"/>
      <c r="CW122" s="242"/>
      <c r="CX122" s="242"/>
      <c r="CY122" s="242"/>
      <c r="CZ122" s="242"/>
      <c r="DA122" s="242"/>
      <c r="DB122" s="242"/>
      <c r="DD122" s="24"/>
      <c r="DE122" s="24"/>
      <c r="DF122" s="25"/>
      <c r="DG122" s="24"/>
      <c r="DH122" s="24"/>
    </row>
    <row r="123" spans="1:112">
      <c r="A123" s="636">
        <f t="shared" si="48"/>
        <v>41</v>
      </c>
      <c r="B123" s="357">
        <f>'Abductive (Graybill) Method'!B62</f>
        <v>31</v>
      </c>
      <c r="C123" s="357">
        <f>'Abductive (Graybill) Method'!C62</f>
        <v>18.798240351929614</v>
      </c>
      <c r="D123" s="29"/>
      <c r="E123" s="640"/>
      <c r="F123"/>
      <c r="G123" s="242">
        <f t="shared" si="42"/>
        <v>582.74545090981803</v>
      </c>
      <c r="H123" s="242"/>
      <c r="I123" s="242">
        <f t="shared" si="49"/>
        <v>961</v>
      </c>
      <c r="J123" s="242">
        <f t="shared" si="50"/>
        <v>-52.166666666666671</v>
      </c>
      <c r="K123" s="242">
        <f t="shared" si="51"/>
        <v>2721.3611111111118</v>
      </c>
      <c r="L123" s="242">
        <f t="shared" si="52"/>
        <v>20.162756238751534</v>
      </c>
      <c r="M123" s="242">
        <f t="shared" si="53"/>
        <v>1.8648026242039097</v>
      </c>
      <c r="CV123" s="242"/>
      <c r="CW123" s="242"/>
      <c r="CX123" s="242"/>
      <c r="CY123" s="242"/>
      <c r="CZ123" s="242"/>
      <c r="DA123" s="242"/>
      <c r="DB123" s="242"/>
      <c r="DD123" s="24"/>
      <c r="DE123" s="24"/>
      <c r="DF123" s="25"/>
      <c r="DG123" s="24"/>
      <c r="DH123" s="24"/>
    </row>
    <row r="124" spans="1:112">
      <c r="A124" s="636">
        <f t="shared" si="48"/>
        <v>42</v>
      </c>
      <c r="B124" s="357">
        <f>'Abductive (Graybill) Method'!B63</f>
        <v>31</v>
      </c>
      <c r="C124" s="357">
        <f>'Abductive (Graybill) Method'!C63</f>
        <v>19.835868694955966</v>
      </c>
      <c r="D124" s="29"/>
      <c r="E124" s="640"/>
      <c r="F124"/>
      <c r="G124" s="242">
        <f t="shared" si="42"/>
        <v>614.91192954363498</v>
      </c>
      <c r="H124" s="242"/>
      <c r="I124" s="242">
        <f t="shared" si="49"/>
        <v>961</v>
      </c>
      <c r="J124" s="242">
        <f t="shared" si="50"/>
        <v>-52.166666666666671</v>
      </c>
      <c r="K124" s="242">
        <f t="shared" si="51"/>
        <v>2721.3611111111118</v>
      </c>
      <c r="L124" s="242">
        <f t="shared" si="52"/>
        <v>20.162756238751534</v>
      </c>
      <c r="M124" s="242">
        <f t="shared" si="53"/>
        <v>1.8619036053894102</v>
      </c>
      <c r="CE124" s="678"/>
      <c r="CF124" s="678"/>
      <c r="CV124" s="242"/>
      <c r="CW124" s="242"/>
      <c r="CX124" s="242"/>
      <c r="CY124" s="242"/>
      <c r="CZ124" s="242"/>
      <c r="DA124" s="242"/>
      <c r="DB124" s="242"/>
      <c r="DD124" s="24"/>
      <c r="DE124" s="24"/>
      <c r="DF124" s="25"/>
      <c r="DG124" s="24"/>
      <c r="DH124" s="24"/>
    </row>
    <row r="125" spans="1:112">
      <c r="A125" s="636">
        <f t="shared" si="48"/>
        <v>43</v>
      </c>
      <c r="B125" s="357" t="str">
        <f>'Abductive (Graybill) Method'!B64</f>
        <v/>
      </c>
      <c r="C125" s="357" t="str">
        <f>'Abductive (Graybill) Method'!C64</f>
        <v/>
      </c>
      <c r="D125" s="29"/>
      <c r="E125" s="640"/>
      <c r="F125"/>
      <c r="G125" s="242" t="str">
        <f t="shared" si="42"/>
        <v/>
      </c>
      <c r="H125" s="242"/>
      <c r="I125" s="242">
        <f t="shared" si="49"/>
        <v>961</v>
      </c>
      <c r="J125" s="242">
        <f t="shared" si="50"/>
        <v>-52.166666666666671</v>
      </c>
      <c r="K125" s="242">
        <f t="shared" si="51"/>
        <v>2721.3611111111118</v>
      </c>
      <c r="L125" s="242">
        <f t="shared" si="52"/>
        <v>20.162756238751534</v>
      </c>
      <c r="M125" s="242">
        <f t="shared" si="53"/>
        <v>0.10685546628869928</v>
      </c>
      <c r="CV125" s="242"/>
      <c r="CW125" s="242"/>
      <c r="CX125" s="242"/>
      <c r="CY125" s="242"/>
      <c r="CZ125" s="242"/>
      <c r="DA125" s="242"/>
      <c r="DB125" s="242"/>
      <c r="DD125" s="24"/>
      <c r="DE125" s="24"/>
      <c r="DF125" s="25"/>
      <c r="DG125" s="24"/>
      <c r="DH125" s="24"/>
    </row>
    <row r="126" spans="1:112">
      <c r="A126" s="636">
        <f t="shared" si="48"/>
        <v>44</v>
      </c>
      <c r="B126" s="357" t="str">
        <f>'Abductive (Graybill) Method'!B65</f>
        <v/>
      </c>
      <c r="C126" s="357" t="str">
        <f>'Abductive (Graybill) Method'!C65</f>
        <v/>
      </c>
      <c r="D126" s="29"/>
      <c r="E126" s="640"/>
      <c r="F126"/>
      <c r="G126" s="242" t="str">
        <f t="shared" si="42"/>
        <v/>
      </c>
      <c r="H126" s="242"/>
      <c r="I126" s="242" t="str">
        <f t="shared" si="49"/>
        <v/>
      </c>
      <c r="J126" s="242" t="str">
        <f t="shared" si="50"/>
        <v/>
      </c>
      <c r="K126" s="242" t="str">
        <f t="shared" si="51"/>
        <v/>
      </c>
      <c r="L126" s="242" t="str">
        <f t="shared" si="52"/>
        <v/>
      </c>
      <c r="M126" s="242" t="str">
        <f t="shared" si="53"/>
        <v/>
      </c>
      <c r="CV126" s="242"/>
      <c r="CW126" s="242"/>
      <c r="CX126" s="242"/>
      <c r="CY126" s="242"/>
      <c r="CZ126" s="242"/>
      <c r="DA126" s="242"/>
      <c r="DB126" s="242"/>
      <c r="DD126" s="24"/>
      <c r="DE126" s="24"/>
      <c r="DF126" s="25"/>
      <c r="DG126" s="24"/>
      <c r="DH126" s="24"/>
    </row>
    <row r="127" spans="1:112">
      <c r="A127" s="636">
        <f t="shared" si="48"/>
        <v>45</v>
      </c>
      <c r="B127" s="357" t="str">
        <f>'Abductive (Graybill) Method'!B66</f>
        <v/>
      </c>
      <c r="C127" s="357" t="str">
        <f>'Abductive (Graybill) Method'!C66</f>
        <v/>
      </c>
      <c r="D127" s="29"/>
      <c r="E127" s="640"/>
      <c r="F127"/>
      <c r="G127" s="242" t="str">
        <f t="shared" si="42"/>
        <v/>
      </c>
      <c r="H127" s="242"/>
      <c r="I127" s="242" t="str">
        <f t="shared" si="49"/>
        <v/>
      </c>
      <c r="J127" s="242" t="str">
        <f t="shared" si="50"/>
        <v/>
      </c>
      <c r="K127" s="242" t="str">
        <f t="shared" si="51"/>
        <v/>
      </c>
      <c r="L127" s="242" t="str">
        <f t="shared" si="52"/>
        <v/>
      </c>
      <c r="M127" s="242" t="str">
        <f t="shared" si="53"/>
        <v/>
      </c>
      <c r="CV127" s="242"/>
      <c r="CW127" s="242"/>
      <c r="CX127" s="242"/>
      <c r="CY127" s="242"/>
      <c r="CZ127" s="242"/>
      <c r="DA127" s="242"/>
      <c r="DB127" s="242"/>
      <c r="DD127" s="24"/>
      <c r="DE127" s="24"/>
      <c r="DF127" s="25"/>
      <c r="DG127" s="24"/>
      <c r="DH127" s="24"/>
    </row>
    <row r="128" spans="1:112">
      <c r="A128" s="636">
        <f t="shared" si="48"/>
        <v>46</v>
      </c>
      <c r="B128" s="357" t="str">
        <f>'Abductive (Graybill) Method'!B67</f>
        <v/>
      </c>
      <c r="C128" s="357" t="str">
        <f>'Abductive (Graybill) Method'!C67</f>
        <v/>
      </c>
      <c r="D128" s="29"/>
      <c r="E128" s="640"/>
      <c r="F128"/>
      <c r="G128" s="242" t="str">
        <f t="shared" si="42"/>
        <v/>
      </c>
      <c r="H128" s="242"/>
      <c r="I128" s="242" t="str">
        <f t="shared" si="49"/>
        <v/>
      </c>
      <c r="J128" s="242" t="str">
        <f t="shared" si="50"/>
        <v/>
      </c>
      <c r="K128" s="242" t="str">
        <f t="shared" si="51"/>
        <v/>
      </c>
      <c r="L128" s="242" t="str">
        <f t="shared" si="52"/>
        <v/>
      </c>
      <c r="M128" s="242" t="str">
        <f t="shared" si="53"/>
        <v/>
      </c>
      <c r="CV128" s="242"/>
      <c r="CW128" s="242"/>
      <c r="CX128" s="242"/>
      <c r="CY128" s="242"/>
      <c r="CZ128" s="242"/>
      <c r="DA128" s="242"/>
      <c r="DB128" s="242"/>
      <c r="DD128" s="24"/>
      <c r="DE128" s="24"/>
      <c r="DF128" s="25"/>
      <c r="DG128" s="24"/>
      <c r="DH128" s="24"/>
    </row>
    <row r="129" spans="1:112">
      <c r="A129" s="636">
        <f t="shared" si="48"/>
        <v>47</v>
      </c>
      <c r="B129" s="357" t="str">
        <f>'Abductive (Graybill) Method'!B68</f>
        <v/>
      </c>
      <c r="C129" s="357" t="str">
        <f>'Abductive (Graybill) Method'!C68</f>
        <v/>
      </c>
      <c r="D129" s="29"/>
      <c r="E129" s="640"/>
      <c r="F129"/>
      <c r="G129" s="242" t="str">
        <f t="shared" si="42"/>
        <v/>
      </c>
      <c r="H129" s="242"/>
      <c r="I129" s="242" t="str">
        <f t="shared" si="49"/>
        <v/>
      </c>
      <c r="J129" s="242" t="str">
        <f t="shared" si="50"/>
        <v/>
      </c>
      <c r="K129" s="242" t="str">
        <f t="shared" si="51"/>
        <v/>
      </c>
      <c r="L129" s="242" t="str">
        <f t="shared" si="52"/>
        <v/>
      </c>
      <c r="M129" s="242" t="str">
        <f t="shared" si="53"/>
        <v/>
      </c>
      <c r="CV129" s="242"/>
      <c r="CW129" s="242"/>
      <c r="CX129" s="242"/>
      <c r="CY129" s="242"/>
      <c r="CZ129" s="242"/>
      <c r="DA129" s="242"/>
      <c r="DB129" s="242"/>
      <c r="DD129" s="24"/>
      <c r="DE129" s="24"/>
      <c r="DF129" s="25"/>
      <c r="DG129" s="24"/>
      <c r="DH129" s="24"/>
    </row>
    <row r="130" spans="1:112">
      <c r="A130" s="636">
        <f t="shared" si="48"/>
        <v>48</v>
      </c>
      <c r="B130" s="357" t="str">
        <f>'Abductive (Graybill) Method'!B69</f>
        <v/>
      </c>
      <c r="C130" s="357" t="str">
        <f>'Abductive (Graybill) Method'!C69</f>
        <v/>
      </c>
      <c r="D130" s="29"/>
      <c r="E130" s="640"/>
      <c r="F130"/>
      <c r="G130" s="242" t="str">
        <f t="shared" si="42"/>
        <v/>
      </c>
      <c r="H130" s="242"/>
      <c r="I130" s="242" t="str">
        <f t="shared" si="49"/>
        <v/>
      </c>
      <c r="J130" s="242" t="str">
        <f t="shared" si="50"/>
        <v/>
      </c>
      <c r="K130" s="242" t="str">
        <f t="shared" si="51"/>
        <v/>
      </c>
      <c r="L130" s="242" t="str">
        <f t="shared" si="52"/>
        <v/>
      </c>
      <c r="M130" s="242" t="str">
        <f t="shared" si="53"/>
        <v/>
      </c>
      <c r="CV130" s="242"/>
      <c r="CW130" s="242"/>
      <c r="CX130" s="242"/>
      <c r="CY130" s="242"/>
      <c r="CZ130" s="242"/>
      <c r="DA130" s="242"/>
      <c r="DB130" s="242"/>
      <c r="DD130" s="24"/>
      <c r="DE130" s="24"/>
      <c r="DF130" s="25"/>
      <c r="DG130" s="24"/>
      <c r="DH130" s="24"/>
    </row>
    <row r="131" spans="1:112">
      <c r="A131" s="636">
        <f t="shared" si="48"/>
        <v>49</v>
      </c>
      <c r="B131" s="357" t="str">
        <f>'Abductive (Graybill) Method'!B70</f>
        <v/>
      </c>
      <c r="C131" s="357" t="str">
        <f>'Abductive (Graybill) Method'!C70</f>
        <v/>
      </c>
      <c r="D131" s="29"/>
      <c r="E131" s="640"/>
      <c r="F131"/>
      <c r="G131" s="242" t="str">
        <f t="shared" si="42"/>
        <v/>
      </c>
      <c r="H131" s="242"/>
      <c r="I131" s="242" t="str">
        <f t="shared" si="49"/>
        <v/>
      </c>
      <c r="J131" s="242" t="str">
        <f t="shared" si="50"/>
        <v/>
      </c>
      <c r="K131" s="242" t="str">
        <f t="shared" si="51"/>
        <v/>
      </c>
      <c r="L131" s="242" t="str">
        <f t="shared" si="52"/>
        <v/>
      </c>
      <c r="M131" s="242" t="str">
        <f t="shared" si="53"/>
        <v/>
      </c>
      <c r="CV131" s="242"/>
      <c r="CW131" s="242"/>
      <c r="CX131" s="242"/>
      <c r="CY131" s="242"/>
      <c r="CZ131" s="242"/>
      <c r="DA131" s="242"/>
      <c r="DB131" s="242"/>
      <c r="DD131" s="24"/>
      <c r="DE131" s="24"/>
      <c r="DF131" s="25"/>
      <c r="DG131" s="24"/>
      <c r="DH131" s="24"/>
    </row>
    <row r="132" spans="1:112">
      <c r="A132" s="636">
        <f t="shared" si="48"/>
        <v>50</v>
      </c>
      <c r="B132" s="357" t="str">
        <f>'Abductive (Graybill) Method'!B71</f>
        <v/>
      </c>
      <c r="C132" s="357" t="str">
        <f>'Abductive (Graybill) Method'!C71</f>
        <v/>
      </c>
      <c r="D132" s="29"/>
      <c r="E132" s="640"/>
      <c r="F132"/>
      <c r="G132" s="242" t="str">
        <f t="shared" si="42"/>
        <v/>
      </c>
      <c r="H132" s="242"/>
      <c r="I132" s="242" t="str">
        <f t="shared" si="49"/>
        <v/>
      </c>
      <c r="J132" s="242" t="str">
        <f t="shared" si="50"/>
        <v/>
      </c>
      <c r="K132" s="242" t="str">
        <f t="shared" si="51"/>
        <v/>
      </c>
      <c r="L132" s="242" t="str">
        <f t="shared" si="52"/>
        <v/>
      </c>
      <c r="M132" s="242" t="str">
        <f t="shared" si="53"/>
        <v/>
      </c>
      <c r="CV132" s="242"/>
      <c r="CW132" s="242"/>
      <c r="CX132" s="242"/>
      <c r="CY132" s="242"/>
      <c r="CZ132" s="242"/>
      <c r="DA132" s="242"/>
      <c r="DB132" s="242"/>
      <c r="DD132" s="24"/>
      <c r="DE132" s="24"/>
      <c r="DF132" s="25"/>
      <c r="DG132" s="24"/>
      <c r="DH132" s="24"/>
    </row>
    <row r="133" spans="1:112">
      <c r="A133" s="14"/>
      <c r="B133" s="15"/>
      <c r="C133" s="95"/>
      <c r="D133" s="14"/>
      <c r="E133" s="640"/>
      <c r="F133" s="16"/>
      <c r="G133" s="14"/>
      <c r="H133" s="14"/>
      <c r="I133" s="242" t="str">
        <f t="shared" si="49"/>
        <v/>
      </c>
      <c r="J133" s="242" t="str">
        <f t="shared" si="50"/>
        <v/>
      </c>
      <c r="K133" s="242" t="str">
        <f t="shared" si="51"/>
        <v/>
      </c>
      <c r="L133" s="242" t="str">
        <f t="shared" si="52"/>
        <v/>
      </c>
      <c r="M133" s="242" t="str">
        <f t="shared" si="53"/>
        <v/>
      </c>
      <c r="CV133" s="242"/>
      <c r="CW133" s="242"/>
      <c r="CX133" s="242"/>
      <c r="CY133" s="242"/>
      <c r="CZ133" s="242"/>
      <c r="DA133" s="242"/>
      <c r="DB133" s="242"/>
      <c r="DD133" s="24"/>
      <c r="DE133" s="24"/>
      <c r="DF133" s="25"/>
      <c r="DG133" s="24"/>
      <c r="DH133" s="24"/>
    </row>
    <row r="134" spans="1:112" s="23" customFormat="1">
      <c r="A134" s="242"/>
      <c r="B134" s="242" t="s">
        <v>15</v>
      </c>
      <c r="C134" s="97" t="s">
        <v>15</v>
      </c>
      <c r="D134" s="242"/>
      <c r="E134" s="640"/>
      <c r="F134"/>
      <c r="G134" s="242" t="s">
        <v>15</v>
      </c>
      <c r="H134" s="242"/>
      <c r="I134" s="14"/>
      <c r="J134" s="14"/>
      <c r="K134" s="14"/>
      <c r="L134" s="14"/>
      <c r="M134" s="14"/>
      <c r="Z134" s="70"/>
      <c r="AA134" s="70"/>
      <c r="AB134" s="24"/>
      <c r="AC134" s="24"/>
      <c r="AD134" s="859"/>
      <c r="AE134" s="859"/>
      <c r="AF134" s="859"/>
      <c r="AG134" s="858"/>
      <c r="AH134" s="859"/>
      <c r="AI134" s="859"/>
      <c r="AJ134" s="859"/>
      <c r="AK134" s="859"/>
      <c r="AL134" s="859"/>
      <c r="AM134" s="859"/>
      <c r="AN134" s="859"/>
      <c r="AO134" s="859"/>
      <c r="AP134" s="859"/>
      <c r="AQ134" s="859"/>
      <c r="AR134" s="859"/>
      <c r="AS134" s="859"/>
      <c r="AT134" s="859"/>
      <c r="AU134" s="859"/>
      <c r="AV134" s="859"/>
      <c r="AW134" s="859"/>
      <c r="AX134" s="859"/>
      <c r="AY134" s="859"/>
      <c r="AZ134" s="859"/>
      <c r="BA134" s="859"/>
      <c r="BB134" s="859"/>
      <c r="BC134" s="859"/>
      <c r="BD134" s="859"/>
      <c r="BE134" s="859"/>
      <c r="BF134" s="859"/>
      <c r="BG134" s="859"/>
      <c r="BH134" s="859"/>
      <c r="BI134" s="859"/>
      <c r="BJ134" s="859"/>
      <c r="BK134" s="859"/>
      <c r="BL134" s="859"/>
      <c r="BM134" s="859"/>
      <c r="BN134" s="859"/>
      <c r="BO134" s="859"/>
      <c r="BP134" s="859"/>
      <c r="BQ134" s="859"/>
      <c r="BR134" s="859"/>
      <c r="BS134" s="859"/>
      <c r="BT134" s="859"/>
      <c r="BU134" s="859"/>
      <c r="BV134" s="859"/>
      <c r="BW134" s="859"/>
      <c r="BX134" s="859"/>
      <c r="BY134" s="859"/>
      <c r="BZ134" s="859"/>
      <c r="CA134" s="859"/>
      <c r="CB134" s="160"/>
      <c r="CC134" s="160"/>
      <c r="CD134" s="160"/>
      <c r="CE134" s="675"/>
      <c r="CF134" s="675"/>
      <c r="CG134" s="678"/>
      <c r="CH134" s="678"/>
      <c r="CI134" s="678"/>
      <c r="CJ134" s="678"/>
      <c r="CK134" s="678"/>
      <c r="CL134" s="678"/>
      <c r="CV134" s="14"/>
      <c r="CW134" s="14"/>
      <c r="CX134" s="14"/>
      <c r="CY134" s="14"/>
      <c r="CZ134" s="14"/>
      <c r="DA134" s="14"/>
      <c r="DB134" s="14"/>
      <c r="DC134" s="104"/>
      <c r="DF134" s="26"/>
    </row>
    <row r="135" spans="1:112">
      <c r="A135" s="242"/>
      <c r="B135" s="11">
        <f>SUM(B83:B132)</f>
        <v>3493</v>
      </c>
      <c r="C135" s="664">
        <f>SUM(C83:C132)</f>
        <v>897.82803718935168</v>
      </c>
      <c r="D135" s="11"/>
      <c r="E135" s="640"/>
      <c r="F135" s="12"/>
      <c r="G135" s="11">
        <f t="shared" ref="G135:M136" si="54">SUM(G83:G132)</f>
        <v>75907.651945285717</v>
      </c>
      <c r="H135" s="11"/>
      <c r="I135" s="242" t="s">
        <v>15</v>
      </c>
      <c r="J135" s="242" t="s">
        <v>15</v>
      </c>
      <c r="K135" s="242" t="s">
        <v>15</v>
      </c>
      <c r="L135" s="242" t="s">
        <v>15</v>
      </c>
      <c r="M135" s="242" t="s">
        <v>15</v>
      </c>
      <c r="CV135" s="242"/>
      <c r="CW135" s="242"/>
      <c r="CX135" s="242"/>
      <c r="CY135" s="242"/>
      <c r="CZ135" s="242"/>
      <c r="DA135" s="242"/>
      <c r="DB135" s="242"/>
      <c r="DD135" s="24"/>
      <c r="DE135" s="24"/>
      <c r="DF135" s="25"/>
      <c r="DG135" s="24"/>
      <c r="DH135" s="24"/>
    </row>
    <row r="136" spans="1:112">
      <c r="A136" s="242"/>
      <c r="B136" s="11" t="s">
        <v>16</v>
      </c>
      <c r="C136" s="98" t="s">
        <v>16</v>
      </c>
      <c r="D136" s="11"/>
      <c r="E136" s="640"/>
      <c r="F136" s="11"/>
      <c r="G136" s="98" t="s">
        <v>16</v>
      </c>
      <c r="H136" s="98"/>
      <c r="I136" s="11">
        <f t="shared" si="54"/>
        <v>343707</v>
      </c>
      <c r="J136" s="11">
        <f t="shared" si="54"/>
        <v>-5.2580162446247414E-13</v>
      </c>
      <c r="K136" s="11">
        <f t="shared" si="54"/>
        <v>53205.833333333321</v>
      </c>
      <c r="L136" s="11">
        <f t="shared" si="54"/>
        <v>897.82803718935213</v>
      </c>
      <c r="M136" s="11">
        <f t="shared" si="54"/>
        <v>62.640778677358171</v>
      </c>
      <c r="CV136" s="11"/>
      <c r="CW136" s="11"/>
      <c r="CX136" s="11"/>
      <c r="CY136" s="11"/>
      <c r="CZ136" s="11"/>
      <c r="DA136" s="11"/>
      <c r="DB136" s="11"/>
      <c r="DD136" s="24"/>
      <c r="DE136" s="24"/>
      <c r="DF136" s="25"/>
      <c r="DG136" s="24"/>
      <c r="DH136" s="24"/>
    </row>
    <row r="137" spans="1:112">
      <c r="A137" s="242"/>
      <c r="B137" s="11">
        <f>AVERAGE(B83:B132)</f>
        <v>83.166666666666671</v>
      </c>
      <c r="C137" s="98">
        <f>AVERAGE(C83:C132)</f>
        <v>21.376858028317898</v>
      </c>
      <c r="D137" s="11"/>
      <c r="E137" s="640"/>
      <c r="F137" s="11"/>
      <c r="G137" s="11">
        <f t="shared" ref="G137:M138" si="55">AVERAGE(G83:G132)</f>
        <v>1807.3250463163265</v>
      </c>
      <c r="H137" s="11"/>
      <c r="I137" s="98" t="s">
        <v>16</v>
      </c>
      <c r="J137" s="98" t="s">
        <v>16</v>
      </c>
      <c r="K137" s="98" t="s">
        <v>16</v>
      </c>
      <c r="L137" s="98" t="s">
        <v>16</v>
      </c>
      <c r="M137" s="98" t="s">
        <v>16</v>
      </c>
      <c r="CV137" s="98"/>
      <c r="CW137" s="98"/>
      <c r="CX137" s="98"/>
      <c r="CY137" s="98"/>
      <c r="CZ137" s="98"/>
      <c r="DA137" s="98"/>
      <c r="DB137" s="98"/>
      <c r="DC137" s="105"/>
      <c r="DD137" s="242"/>
    </row>
    <row r="138" spans="1:112">
      <c r="A138" s="242"/>
      <c r="B138"/>
      <c r="C138" s="96"/>
      <c r="D138" s="242"/>
      <c r="E138" s="640"/>
      <c r="F138"/>
      <c r="G138" s="5"/>
      <c r="H138" s="5"/>
      <c r="I138" s="11">
        <f t="shared" si="55"/>
        <v>8183.5</v>
      </c>
      <c r="J138" s="11">
        <f t="shared" si="55"/>
        <v>-1.2519086296725574E-14</v>
      </c>
      <c r="K138" s="11">
        <f t="shared" si="55"/>
        <v>1266.8055555555552</v>
      </c>
      <c r="L138" s="11">
        <f t="shared" si="55"/>
        <v>21.376858028317908</v>
      </c>
      <c r="M138" s="11">
        <f t="shared" si="55"/>
        <v>1.4914471113656707</v>
      </c>
      <c r="CV138" s="11"/>
      <c r="CW138" s="11"/>
      <c r="CX138" s="11"/>
      <c r="CY138" s="11"/>
      <c r="CZ138" s="11"/>
      <c r="DA138" s="11"/>
      <c r="DB138" s="11"/>
      <c r="DC138" s="105"/>
      <c r="DD138" s="242"/>
    </row>
    <row r="139" spans="1:112">
      <c r="A139" s="242"/>
      <c r="B139"/>
      <c r="C139" s="665">
        <f>MIN(C83:C132)</f>
        <v>17.716240511386335</v>
      </c>
      <c r="D139" s="242"/>
      <c r="E139" s="640"/>
      <c r="F139"/>
      <c r="G139" s="242"/>
      <c r="H139" s="242"/>
      <c r="I139" s="242"/>
      <c r="J139" s="242"/>
      <c r="K139" s="242"/>
      <c r="L139"/>
      <c r="M139"/>
    </row>
    <row r="140" spans="1:112">
      <c r="A140" s="242"/>
      <c r="B140"/>
      <c r="C140" s="665">
        <f>MAX(C83:C132)</f>
        <v>24.574100000000001</v>
      </c>
      <c r="D140" s="242"/>
      <c r="E140" s="640"/>
      <c r="F140"/>
      <c r="G140" s="242"/>
      <c r="H140" s="242"/>
      <c r="I140" s="242"/>
      <c r="J140" s="242"/>
      <c r="K140" s="242"/>
      <c r="L140"/>
      <c r="M140"/>
    </row>
    <row r="141" spans="1:112">
      <c r="I141" s="242"/>
      <c r="J141" s="242"/>
      <c r="K141" s="242"/>
      <c r="L141"/>
      <c r="M141"/>
    </row>
    <row r="144" spans="1:112">
      <c r="CT144" s="242"/>
      <c r="DD144" s="2"/>
      <c r="DE144" s="2"/>
    </row>
    <row r="145" spans="98:109">
      <c r="CT145" s="242"/>
      <c r="DD145" s="3"/>
      <c r="DE145" s="3"/>
    </row>
    <row r="146" spans="98:109">
      <c r="CT146" s="242"/>
    </row>
    <row r="147" spans="98:109">
      <c r="CT147" s="242"/>
    </row>
    <row r="148" spans="98:109">
      <c r="CT148" s="242"/>
    </row>
  </sheetData>
  <mergeCells count="41">
    <mergeCell ref="L81:M81"/>
    <mergeCell ref="G81:G82"/>
    <mergeCell ref="I82:I83"/>
    <mergeCell ref="J82:J83"/>
    <mergeCell ref="K82:K83"/>
    <mergeCell ref="M82:M83"/>
    <mergeCell ref="B79:C80"/>
    <mergeCell ref="E79:E80"/>
    <mergeCell ref="B17:D17"/>
    <mergeCell ref="B18:D18"/>
    <mergeCell ref="B19:D19"/>
    <mergeCell ref="B20:D20"/>
    <mergeCell ref="B21:D21"/>
    <mergeCell ref="B22:D22"/>
    <mergeCell ref="B23:D23"/>
    <mergeCell ref="D79:D81"/>
    <mergeCell ref="B24:D24"/>
    <mergeCell ref="B25:D25"/>
    <mergeCell ref="B38:E38"/>
    <mergeCell ref="AD1:CA1"/>
    <mergeCell ref="AA2:AA3"/>
    <mergeCell ref="M8:M10"/>
    <mergeCell ref="N8:N10"/>
    <mergeCell ref="J7:J10"/>
    <mergeCell ref="M7:N7"/>
    <mergeCell ref="K7:L7"/>
    <mergeCell ref="K8:K10"/>
    <mergeCell ref="L8:L10"/>
    <mergeCell ref="B7:E8"/>
    <mergeCell ref="B26:D26"/>
    <mergeCell ref="B1:N1"/>
    <mergeCell ref="B2:N2"/>
    <mergeCell ref="B3:N3"/>
    <mergeCell ref="B4:N4"/>
    <mergeCell ref="H5:H8"/>
    <mergeCell ref="F7:F8"/>
    <mergeCell ref="B9:D11"/>
    <mergeCell ref="B14:D14"/>
    <mergeCell ref="B15:D15"/>
    <mergeCell ref="B16:D16"/>
    <mergeCell ref="L23:N30"/>
  </mergeCells>
  <pageMargins left="0.75" right="0.75" top="1" bottom="1" header="0.5" footer="0.5"/>
  <pageSetup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21555-06DA-0847-B3C3-EB0BC50D2ACE}">
  <sheetPr>
    <tabColor theme="1"/>
  </sheetPr>
  <dimension ref="A1:DI148"/>
  <sheetViews>
    <sheetView zoomScale="112" zoomScaleNormal="112" workbookViewId="0">
      <selection sqref="A1:W38"/>
    </sheetView>
  </sheetViews>
  <sheetFormatPr defaultColWidth="8.75" defaultRowHeight="23.25"/>
  <cols>
    <col min="1" max="1" width="4.4140625" style="24" customWidth="1"/>
    <col min="2" max="3" width="8.75" style="24"/>
    <col min="4" max="4" width="11.08203125" style="24" customWidth="1"/>
    <col min="5" max="5" width="13" style="24" customWidth="1"/>
    <col min="6" max="6" width="9.58203125" style="24" bestFit="1" customWidth="1"/>
    <col min="7" max="7" width="4" style="24" customWidth="1"/>
    <col min="8" max="8" width="8.75" style="24"/>
    <col min="9" max="9" width="3.25" style="24" customWidth="1"/>
    <col min="10" max="10" width="12.25" style="24" customWidth="1"/>
    <col min="11" max="11" width="13.33203125" style="24" customWidth="1"/>
    <col min="12" max="12" width="8.75" style="24"/>
    <col min="13" max="13" width="10.08203125" style="24" customWidth="1"/>
    <col min="14" max="14" width="11.33203125" style="24" customWidth="1"/>
    <col min="15" max="25" width="13.6640625" style="24" customWidth="1"/>
    <col min="26" max="27" width="8.75" style="70"/>
    <col min="28" max="29" width="8.75" style="24"/>
    <col min="30" max="30" width="8.75" style="4" customWidth="1"/>
    <col min="31" max="32" width="8.75" style="4"/>
    <col min="33" max="33" width="11.58203125" style="4" customWidth="1"/>
    <col min="34" max="49" width="8.75" style="4"/>
    <col min="50" max="50" width="8.75" style="881"/>
    <col min="51" max="57" width="8.75" style="4"/>
    <col min="58" max="79" width="8.6640625" style="4" customWidth="1"/>
    <col min="80" max="82" width="8.6640625" style="155" customWidth="1"/>
    <col min="83" max="87" width="8.75" style="675"/>
    <col min="88" max="88" width="4.4140625" style="676" customWidth="1"/>
    <col min="89" max="89" width="8.9140625" style="360" bestFit="1" customWidth="1"/>
    <col min="90" max="90" width="8.9140625" style="677" bestFit="1" customWidth="1"/>
    <col min="91" max="91" width="10.08203125" style="242" customWidth="1"/>
    <col min="92" max="92" width="11.6640625" style="242" customWidth="1"/>
    <col min="93" max="93" width="13.6640625" customWidth="1"/>
    <col min="94" max="94" width="11.75" style="242" bestFit="1" customWidth="1"/>
    <col min="95" max="95" width="12.9140625" style="242" customWidth="1"/>
    <col min="96" max="96" width="9.9140625" style="242" customWidth="1"/>
    <col min="97" max="97" width="10.08203125" style="242" customWidth="1"/>
    <col min="98" max="99" width="11.75" bestFit="1" customWidth="1"/>
    <col min="100" max="106" width="11.75" customWidth="1"/>
    <col min="107" max="107" width="11.9140625" bestFit="1" customWidth="1"/>
    <col min="108" max="108" width="9.25" bestFit="1" customWidth="1"/>
    <col min="109" max="109" width="9" bestFit="1" customWidth="1"/>
    <col min="110" max="110" width="12.9140625" style="35" bestFit="1" customWidth="1"/>
    <col min="111" max="111" width="8.58203125" style="25" bestFit="1" customWidth="1"/>
    <col min="112" max="112" width="8.4140625" style="25" bestFit="1" customWidth="1"/>
    <col min="113" max="344" width="8.75" style="24"/>
    <col min="345" max="345" width="7.58203125" style="24" customWidth="1"/>
    <col min="346" max="346" width="8.33203125" style="24" customWidth="1"/>
    <col min="347" max="347" width="8.75" style="24"/>
    <col min="348" max="349" width="8.33203125" style="24" customWidth="1"/>
    <col min="350" max="350" width="7.33203125" style="24" bestFit="1" customWidth="1"/>
    <col min="351" max="351" width="8.33203125" style="24" bestFit="1" customWidth="1"/>
    <col min="352" max="352" width="8.75" style="24"/>
    <col min="353" max="354" width="8.4140625" style="24" bestFit="1" customWidth="1"/>
    <col min="355" max="600" width="8.75" style="24"/>
    <col min="601" max="601" width="7.58203125" style="24" customWidth="1"/>
    <col min="602" max="602" width="8.33203125" style="24" customWidth="1"/>
    <col min="603" max="603" width="8.75" style="24"/>
    <col min="604" max="605" width="8.33203125" style="24" customWidth="1"/>
    <col min="606" max="606" width="7.33203125" style="24" bestFit="1" customWidth="1"/>
    <col min="607" max="607" width="8.33203125" style="24" bestFit="1" customWidth="1"/>
    <col min="608" max="608" width="8.75" style="24"/>
    <col min="609" max="610" width="8.4140625" style="24" bestFit="1" customWidth="1"/>
    <col min="611" max="856" width="8.75" style="24"/>
    <col min="857" max="857" width="7.58203125" style="24" customWidth="1"/>
    <col min="858" max="858" width="8.33203125" style="24" customWidth="1"/>
    <col min="859" max="859" width="8.75" style="24"/>
    <col min="860" max="861" width="8.33203125" style="24" customWidth="1"/>
    <col min="862" max="862" width="7.33203125" style="24" bestFit="1" customWidth="1"/>
    <col min="863" max="863" width="8.33203125" style="24" bestFit="1" customWidth="1"/>
    <col min="864" max="864" width="8.75" style="24"/>
    <col min="865" max="866" width="8.4140625" style="24" bestFit="1" customWidth="1"/>
    <col min="867" max="1112" width="8.75" style="24"/>
    <col min="1113" max="1113" width="7.58203125" style="24" customWidth="1"/>
    <col min="1114" max="1114" width="8.33203125" style="24" customWidth="1"/>
    <col min="1115" max="1115" width="8.75" style="24"/>
    <col min="1116" max="1117" width="8.33203125" style="24" customWidth="1"/>
    <col min="1118" max="1118" width="7.33203125" style="24" bestFit="1" customWidth="1"/>
    <col min="1119" max="1119" width="8.33203125" style="24" bestFit="1" customWidth="1"/>
    <col min="1120" max="1120" width="8.75" style="24"/>
    <col min="1121" max="1122" width="8.4140625" style="24" bestFit="1" customWidth="1"/>
    <col min="1123" max="1368" width="8.75" style="24"/>
    <col min="1369" max="1369" width="7.58203125" style="24" customWidth="1"/>
    <col min="1370" max="1370" width="8.33203125" style="24" customWidth="1"/>
    <col min="1371" max="1371" width="8.75" style="24"/>
    <col min="1372" max="1373" width="8.33203125" style="24" customWidth="1"/>
    <col min="1374" max="1374" width="7.33203125" style="24" bestFit="1" customWidth="1"/>
    <col min="1375" max="1375" width="8.33203125" style="24" bestFit="1" customWidth="1"/>
    <col min="1376" max="1376" width="8.75" style="24"/>
    <col min="1377" max="1378" width="8.4140625" style="24" bestFit="1" customWidth="1"/>
    <col min="1379" max="1624" width="8.75" style="24"/>
    <col min="1625" max="1625" width="7.58203125" style="24" customWidth="1"/>
    <col min="1626" max="1626" width="8.33203125" style="24" customWidth="1"/>
    <col min="1627" max="1627" width="8.75" style="24"/>
    <col min="1628" max="1629" width="8.33203125" style="24" customWidth="1"/>
    <col min="1630" max="1630" width="7.33203125" style="24" bestFit="1" customWidth="1"/>
    <col min="1631" max="1631" width="8.33203125" style="24" bestFit="1" customWidth="1"/>
    <col min="1632" max="1632" width="8.75" style="24"/>
    <col min="1633" max="1634" width="8.4140625" style="24" bestFit="1" customWidth="1"/>
    <col min="1635" max="1880" width="8.75" style="24"/>
    <col min="1881" max="1881" width="7.58203125" style="24" customWidth="1"/>
    <col min="1882" max="1882" width="8.33203125" style="24" customWidth="1"/>
    <col min="1883" max="1883" width="8.75" style="24"/>
    <col min="1884" max="1885" width="8.33203125" style="24" customWidth="1"/>
    <col min="1886" max="1886" width="7.33203125" style="24" bestFit="1" customWidth="1"/>
    <col min="1887" max="1887" width="8.33203125" style="24" bestFit="1" customWidth="1"/>
    <col min="1888" max="1888" width="8.75" style="24"/>
    <col min="1889" max="1890" width="8.4140625" style="24" bestFit="1" customWidth="1"/>
    <col min="1891" max="2136" width="8.75" style="24"/>
    <col min="2137" max="2137" width="7.58203125" style="24" customWidth="1"/>
    <col min="2138" max="2138" width="8.33203125" style="24" customWidth="1"/>
    <col min="2139" max="2139" width="8.75" style="24"/>
    <col min="2140" max="2141" width="8.33203125" style="24" customWidth="1"/>
    <col min="2142" max="2142" width="7.33203125" style="24" bestFit="1" customWidth="1"/>
    <col min="2143" max="2143" width="8.33203125" style="24" bestFit="1" customWidth="1"/>
    <col min="2144" max="2144" width="8.75" style="24"/>
    <col min="2145" max="2146" width="8.4140625" style="24" bestFit="1" customWidth="1"/>
    <col min="2147" max="2392" width="8.75" style="24"/>
    <col min="2393" max="2393" width="7.58203125" style="24" customWidth="1"/>
    <col min="2394" max="2394" width="8.33203125" style="24" customWidth="1"/>
    <col min="2395" max="2395" width="8.75" style="24"/>
    <col min="2396" max="2397" width="8.33203125" style="24" customWidth="1"/>
    <col min="2398" max="2398" width="7.33203125" style="24" bestFit="1" customWidth="1"/>
    <col min="2399" max="2399" width="8.33203125" style="24" bestFit="1" customWidth="1"/>
    <col min="2400" max="2400" width="8.75" style="24"/>
    <col min="2401" max="2402" width="8.4140625" style="24" bestFit="1" customWidth="1"/>
    <col min="2403" max="2648" width="8.75" style="24"/>
    <col min="2649" max="2649" width="7.58203125" style="24" customWidth="1"/>
    <col min="2650" max="2650" width="8.33203125" style="24" customWidth="1"/>
    <col min="2651" max="2651" width="8.75" style="24"/>
    <col min="2652" max="2653" width="8.33203125" style="24" customWidth="1"/>
    <col min="2654" max="2654" width="7.33203125" style="24" bestFit="1" customWidth="1"/>
    <col min="2655" max="2655" width="8.33203125" style="24" bestFit="1" customWidth="1"/>
    <col min="2656" max="2656" width="8.75" style="24"/>
    <col min="2657" max="2658" width="8.4140625" style="24" bestFit="1" customWidth="1"/>
    <col min="2659" max="2904" width="8.75" style="24"/>
    <col min="2905" max="2905" width="7.58203125" style="24" customWidth="1"/>
    <col min="2906" max="2906" width="8.33203125" style="24" customWidth="1"/>
    <col min="2907" max="2907" width="8.75" style="24"/>
    <col min="2908" max="2909" width="8.33203125" style="24" customWidth="1"/>
    <col min="2910" max="2910" width="7.33203125" style="24" bestFit="1" customWidth="1"/>
    <col min="2911" max="2911" width="8.33203125" style="24" bestFit="1" customWidth="1"/>
    <col min="2912" max="2912" width="8.75" style="24"/>
    <col min="2913" max="2914" width="8.4140625" style="24" bestFit="1" customWidth="1"/>
    <col min="2915" max="3160" width="8.75" style="24"/>
    <col min="3161" max="3161" width="7.58203125" style="24" customWidth="1"/>
    <col min="3162" max="3162" width="8.33203125" style="24" customWidth="1"/>
    <col min="3163" max="3163" width="8.75" style="24"/>
    <col min="3164" max="3165" width="8.33203125" style="24" customWidth="1"/>
    <col min="3166" max="3166" width="7.33203125" style="24" bestFit="1" customWidth="1"/>
    <col min="3167" max="3167" width="8.33203125" style="24" bestFit="1" customWidth="1"/>
    <col min="3168" max="3168" width="8.75" style="24"/>
    <col min="3169" max="3170" width="8.4140625" style="24" bestFit="1" customWidth="1"/>
    <col min="3171" max="3416" width="8.75" style="24"/>
    <col min="3417" max="3417" width="7.58203125" style="24" customWidth="1"/>
    <col min="3418" max="3418" width="8.33203125" style="24" customWidth="1"/>
    <col min="3419" max="3419" width="8.75" style="24"/>
    <col min="3420" max="3421" width="8.33203125" style="24" customWidth="1"/>
    <col min="3422" max="3422" width="7.33203125" style="24" bestFit="1" customWidth="1"/>
    <col min="3423" max="3423" width="8.33203125" style="24" bestFit="1" customWidth="1"/>
    <col min="3424" max="3424" width="8.75" style="24"/>
    <col min="3425" max="3426" width="8.4140625" style="24" bestFit="1" customWidth="1"/>
    <col min="3427" max="3672" width="8.75" style="24"/>
    <col min="3673" max="3673" width="7.58203125" style="24" customWidth="1"/>
    <col min="3674" max="3674" width="8.33203125" style="24" customWidth="1"/>
    <col min="3675" max="3675" width="8.75" style="24"/>
    <col min="3676" max="3677" width="8.33203125" style="24" customWidth="1"/>
    <col min="3678" max="3678" width="7.33203125" style="24" bestFit="1" customWidth="1"/>
    <col min="3679" max="3679" width="8.33203125" style="24" bestFit="1" customWidth="1"/>
    <col min="3680" max="3680" width="8.75" style="24"/>
    <col min="3681" max="3682" width="8.4140625" style="24" bestFit="1" customWidth="1"/>
    <col min="3683" max="3928" width="8.75" style="24"/>
    <col min="3929" max="3929" width="7.58203125" style="24" customWidth="1"/>
    <col min="3930" max="3930" width="8.33203125" style="24" customWidth="1"/>
    <col min="3931" max="3931" width="8.75" style="24"/>
    <col min="3932" max="3933" width="8.33203125" style="24" customWidth="1"/>
    <col min="3934" max="3934" width="7.33203125" style="24" bestFit="1" customWidth="1"/>
    <col min="3935" max="3935" width="8.33203125" style="24" bestFit="1" customWidth="1"/>
    <col min="3936" max="3936" width="8.75" style="24"/>
    <col min="3937" max="3938" width="8.4140625" style="24" bestFit="1" customWidth="1"/>
    <col min="3939" max="4184" width="8.75" style="24"/>
    <col min="4185" max="4185" width="7.58203125" style="24" customWidth="1"/>
    <col min="4186" max="4186" width="8.33203125" style="24" customWidth="1"/>
    <col min="4187" max="4187" width="8.75" style="24"/>
    <col min="4188" max="4189" width="8.33203125" style="24" customWidth="1"/>
    <col min="4190" max="4190" width="7.33203125" style="24" bestFit="1" customWidth="1"/>
    <col min="4191" max="4191" width="8.33203125" style="24" bestFit="1" customWidth="1"/>
    <col min="4192" max="4192" width="8.75" style="24"/>
    <col min="4193" max="4194" width="8.4140625" style="24" bestFit="1" customWidth="1"/>
    <col min="4195" max="4440" width="8.75" style="24"/>
    <col min="4441" max="4441" width="7.58203125" style="24" customWidth="1"/>
    <col min="4442" max="4442" width="8.33203125" style="24" customWidth="1"/>
    <col min="4443" max="4443" width="8.75" style="24"/>
    <col min="4444" max="4445" width="8.33203125" style="24" customWidth="1"/>
    <col min="4446" max="4446" width="7.33203125" style="24" bestFit="1" customWidth="1"/>
    <col min="4447" max="4447" width="8.33203125" style="24" bestFit="1" customWidth="1"/>
    <col min="4448" max="4448" width="8.75" style="24"/>
    <col min="4449" max="4450" width="8.4140625" style="24" bestFit="1" customWidth="1"/>
    <col min="4451" max="4696" width="8.75" style="24"/>
    <col min="4697" max="4697" width="7.58203125" style="24" customWidth="1"/>
    <col min="4698" max="4698" width="8.33203125" style="24" customWidth="1"/>
    <col min="4699" max="4699" width="8.75" style="24"/>
    <col min="4700" max="4701" width="8.33203125" style="24" customWidth="1"/>
    <col min="4702" max="4702" width="7.33203125" style="24" bestFit="1" customWidth="1"/>
    <col min="4703" max="4703" width="8.33203125" style="24" bestFit="1" customWidth="1"/>
    <col min="4704" max="4704" width="8.75" style="24"/>
    <col min="4705" max="4706" width="8.4140625" style="24" bestFit="1" customWidth="1"/>
    <col min="4707" max="4952" width="8.75" style="24"/>
    <col min="4953" max="4953" width="7.58203125" style="24" customWidth="1"/>
    <col min="4954" max="4954" width="8.33203125" style="24" customWidth="1"/>
    <col min="4955" max="4955" width="8.75" style="24"/>
    <col min="4956" max="4957" width="8.33203125" style="24" customWidth="1"/>
    <col min="4958" max="4958" width="7.33203125" style="24" bestFit="1" customWidth="1"/>
    <col min="4959" max="4959" width="8.33203125" style="24" bestFit="1" customWidth="1"/>
    <col min="4960" max="4960" width="8.75" style="24"/>
    <col min="4961" max="4962" width="8.4140625" style="24" bestFit="1" customWidth="1"/>
    <col min="4963" max="5208" width="8.75" style="24"/>
    <col min="5209" max="5209" width="7.58203125" style="24" customWidth="1"/>
    <col min="5210" max="5210" width="8.33203125" style="24" customWidth="1"/>
    <col min="5211" max="5211" width="8.75" style="24"/>
    <col min="5212" max="5213" width="8.33203125" style="24" customWidth="1"/>
    <col min="5214" max="5214" width="7.33203125" style="24" bestFit="1" customWidth="1"/>
    <col min="5215" max="5215" width="8.33203125" style="24" bestFit="1" customWidth="1"/>
    <col min="5216" max="5216" width="8.75" style="24"/>
    <col min="5217" max="5218" width="8.4140625" style="24" bestFit="1" customWidth="1"/>
    <col min="5219" max="5464" width="8.75" style="24"/>
    <col min="5465" max="5465" width="7.58203125" style="24" customWidth="1"/>
    <col min="5466" max="5466" width="8.33203125" style="24" customWidth="1"/>
    <col min="5467" max="5467" width="8.75" style="24"/>
    <col min="5468" max="5469" width="8.33203125" style="24" customWidth="1"/>
    <col min="5470" max="5470" width="7.33203125" style="24" bestFit="1" customWidth="1"/>
    <col min="5471" max="5471" width="8.33203125" style="24" bestFit="1" customWidth="1"/>
    <col min="5472" max="5472" width="8.75" style="24"/>
    <col min="5473" max="5474" width="8.4140625" style="24" bestFit="1" customWidth="1"/>
    <col min="5475" max="5720" width="8.75" style="24"/>
    <col min="5721" max="5721" width="7.58203125" style="24" customWidth="1"/>
    <col min="5722" max="5722" width="8.33203125" style="24" customWidth="1"/>
    <col min="5723" max="5723" width="8.75" style="24"/>
    <col min="5724" max="5725" width="8.33203125" style="24" customWidth="1"/>
    <col min="5726" max="5726" width="7.33203125" style="24" bestFit="1" customWidth="1"/>
    <col min="5727" max="5727" width="8.33203125" style="24" bestFit="1" customWidth="1"/>
    <col min="5728" max="5728" width="8.75" style="24"/>
    <col min="5729" max="5730" width="8.4140625" style="24" bestFit="1" customWidth="1"/>
    <col min="5731" max="5976" width="8.75" style="24"/>
    <col min="5977" max="5977" width="7.58203125" style="24" customWidth="1"/>
    <col min="5978" max="5978" width="8.33203125" style="24" customWidth="1"/>
    <col min="5979" max="5979" width="8.75" style="24"/>
    <col min="5980" max="5981" width="8.33203125" style="24" customWidth="1"/>
    <col min="5982" max="5982" width="7.33203125" style="24" bestFit="1" customWidth="1"/>
    <col min="5983" max="5983" width="8.33203125" style="24" bestFit="1" customWidth="1"/>
    <col min="5984" max="5984" width="8.75" style="24"/>
    <col min="5985" max="5986" width="8.4140625" style="24" bestFit="1" customWidth="1"/>
    <col min="5987" max="6232" width="8.75" style="24"/>
    <col min="6233" max="6233" width="7.58203125" style="24" customWidth="1"/>
    <col min="6234" max="6234" width="8.33203125" style="24" customWidth="1"/>
    <col min="6235" max="6235" width="8.75" style="24"/>
    <col min="6236" max="6237" width="8.33203125" style="24" customWidth="1"/>
    <col min="6238" max="6238" width="7.33203125" style="24" bestFit="1" customWidth="1"/>
    <col min="6239" max="6239" width="8.33203125" style="24" bestFit="1" customWidth="1"/>
    <col min="6240" max="6240" width="8.75" style="24"/>
    <col min="6241" max="6242" width="8.4140625" style="24" bestFit="1" customWidth="1"/>
    <col min="6243" max="6488" width="8.75" style="24"/>
    <col min="6489" max="6489" width="7.58203125" style="24" customWidth="1"/>
    <col min="6490" max="6490" width="8.33203125" style="24" customWidth="1"/>
    <col min="6491" max="6491" width="8.75" style="24"/>
    <col min="6492" max="6493" width="8.33203125" style="24" customWidth="1"/>
    <col min="6494" max="6494" width="7.33203125" style="24" bestFit="1" customWidth="1"/>
    <col min="6495" max="6495" width="8.33203125" style="24" bestFit="1" customWidth="1"/>
    <col min="6496" max="6496" width="8.75" style="24"/>
    <col min="6497" max="6498" width="8.4140625" style="24" bestFit="1" customWidth="1"/>
    <col min="6499" max="6744" width="8.75" style="24"/>
    <col min="6745" max="6745" width="7.58203125" style="24" customWidth="1"/>
    <col min="6746" max="6746" width="8.33203125" style="24" customWidth="1"/>
    <col min="6747" max="6747" width="8.75" style="24"/>
    <col min="6748" max="6749" width="8.33203125" style="24" customWidth="1"/>
    <col min="6750" max="6750" width="7.33203125" style="24" bestFit="1" customWidth="1"/>
    <col min="6751" max="6751" width="8.33203125" style="24" bestFit="1" customWidth="1"/>
    <col min="6752" max="6752" width="8.75" style="24"/>
    <col min="6753" max="6754" width="8.4140625" style="24" bestFit="1" customWidth="1"/>
    <col min="6755" max="7000" width="8.75" style="24"/>
    <col min="7001" max="7001" width="7.58203125" style="24" customWidth="1"/>
    <col min="7002" max="7002" width="8.33203125" style="24" customWidth="1"/>
    <col min="7003" max="7003" width="8.75" style="24"/>
    <col min="7004" max="7005" width="8.33203125" style="24" customWidth="1"/>
    <col min="7006" max="7006" width="7.33203125" style="24" bestFit="1" customWidth="1"/>
    <col min="7007" max="7007" width="8.33203125" style="24" bestFit="1" customWidth="1"/>
    <col min="7008" max="7008" width="8.75" style="24"/>
    <col min="7009" max="7010" width="8.4140625" style="24" bestFit="1" customWidth="1"/>
    <col min="7011" max="7256" width="8.75" style="24"/>
    <col min="7257" max="7257" width="7.58203125" style="24" customWidth="1"/>
    <col min="7258" max="7258" width="8.33203125" style="24" customWidth="1"/>
    <col min="7259" max="7259" width="8.75" style="24"/>
    <col min="7260" max="7261" width="8.33203125" style="24" customWidth="1"/>
    <col min="7262" max="7262" width="7.33203125" style="24" bestFit="1" customWidth="1"/>
    <col min="7263" max="7263" width="8.33203125" style="24" bestFit="1" customWidth="1"/>
    <col min="7264" max="7264" width="8.75" style="24"/>
    <col min="7265" max="7266" width="8.4140625" style="24" bestFit="1" customWidth="1"/>
    <col min="7267" max="7512" width="8.75" style="24"/>
    <col min="7513" max="7513" width="7.58203125" style="24" customWidth="1"/>
    <col min="7514" max="7514" width="8.33203125" style="24" customWidth="1"/>
    <col min="7515" max="7515" width="8.75" style="24"/>
    <col min="7516" max="7517" width="8.33203125" style="24" customWidth="1"/>
    <col min="7518" max="7518" width="7.33203125" style="24" bestFit="1" customWidth="1"/>
    <col min="7519" max="7519" width="8.33203125" style="24" bestFit="1" customWidth="1"/>
    <col min="7520" max="7520" width="8.75" style="24"/>
    <col min="7521" max="7522" width="8.4140625" style="24" bestFit="1" customWidth="1"/>
    <col min="7523" max="7768" width="8.75" style="24"/>
    <col min="7769" max="7769" width="7.58203125" style="24" customWidth="1"/>
    <col min="7770" max="7770" width="8.33203125" style="24" customWidth="1"/>
    <col min="7771" max="7771" width="8.75" style="24"/>
    <col min="7772" max="7773" width="8.33203125" style="24" customWidth="1"/>
    <col min="7774" max="7774" width="7.33203125" style="24" bestFit="1" customWidth="1"/>
    <col min="7775" max="7775" width="8.33203125" style="24" bestFit="1" customWidth="1"/>
    <col min="7776" max="7776" width="8.75" style="24"/>
    <col min="7777" max="7778" width="8.4140625" style="24" bestFit="1" customWidth="1"/>
    <col min="7779" max="8024" width="8.75" style="24"/>
    <col min="8025" max="8025" width="7.58203125" style="24" customWidth="1"/>
    <col min="8026" max="8026" width="8.33203125" style="24" customWidth="1"/>
    <col min="8027" max="8027" width="8.75" style="24"/>
    <col min="8028" max="8029" width="8.33203125" style="24" customWidth="1"/>
    <col min="8030" max="8030" width="7.33203125" style="24" bestFit="1" customWidth="1"/>
    <col min="8031" max="8031" width="8.33203125" style="24" bestFit="1" customWidth="1"/>
    <col min="8032" max="8032" width="8.75" style="24"/>
    <col min="8033" max="8034" width="8.4140625" style="24" bestFit="1" customWidth="1"/>
    <col min="8035" max="8280" width="8.75" style="24"/>
    <col min="8281" max="8281" width="7.58203125" style="24" customWidth="1"/>
    <col min="8282" max="8282" width="8.33203125" style="24" customWidth="1"/>
    <col min="8283" max="8283" width="8.75" style="24"/>
    <col min="8284" max="8285" width="8.33203125" style="24" customWidth="1"/>
    <col min="8286" max="8286" width="7.33203125" style="24" bestFit="1" customWidth="1"/>
    <col min="8287" max="8287" width="8.33203125" style="24" bestFit="1" customWidth="1"/>
    <col min="8288" max="8288" width="8.75" style="24"/>
    <col min="8289" max="8290" width="8.4140625" style="24" bestFit="1" customWidth="1"/>
    <col min="8291" max="8536" width="8.75" style="24"/>
    <col min="8537" max="8537" width="7.58203125" style="24" customWidth="1"/>
    <col min="8538" max="8538" width="8.33203125" style="24" customWidth="1"/>
    <col min="8539" max="8539" width="8.75" style="24"/>
    <col min="8540" max="8541" width="8.33203125" style="24" customWidth="1"/>
    <col min="8542" max="8542" width="7.33203125" style="24" bestFit="1" customWidth="1"/>
    <col min="8543" max="8543" width="8.33203125" style="24" bestFit="1" customWidth="1"/>
    <col min="8544" max="8544" width="8.75" style="24"/>
    <col min="8545" max="8546" width="8.4140625" style="24" bestFit="1" customWidth="1"/>
    <col min="8547" max="8792" width="8.75" style="24"/>
    <col min="8793" max="8793" width="7.58203125" style="24" customWidth="1"/>
    <col min="8794" max="8794" width="8.33203125" style="24" customWidth="1"/>
    <col min="8795" max="8795" width="8.75" style="24"/>
    <col min="8796" max="8797" width="8.33203125" style="24" customWidth="1"/>
    <col min="8798" max="8798" width="7.33203125" style="24" bestFit="1" customWidth="1"/>
    <col min="8799" max="8799" width="8.33203125" style="24" bestFit="1" customWidth="1"/>
    <col min="8800" max="8800" width="8.75" style="24"/>
    <col min="8801" max="8802" width="8.4140625" style="24" bestFit="1" customWidth="1"/>
    <col min="8803" max="9048" width="8.75" style="24"/>
    <col min="9049" max="9049" width="7.58203125" style="24" customWidth="1"/>
    <col min="9050" max="9050" width="8.33203125" style="24" customWidth="1"/>
    <col min="9051" max="9051" width="8.75" style="24"/>
    <col min="9052" max="9053" width="8.33203125" style="24" customWidth="1"/>
    <col min="9054" max="9054" width="7.33203125" style="24" bestFit="1" customWidth="1"/>
    <col min="9055" max="9055" width="8.33203125" style="24" bestFit="1" customWidth="1"/>
    <col min="9056" max="9056" width="8.75" style="24"/>
    <col min="9057" max="9058" width="8.4140625" style="24" bestFit="1" customWidth="1"/>
    <col min="9059" max="9304" width="8.75" style="24"/>
    <col min="9305" max="9305" width="7.58203125" style="24" customWidth="1"/>
    <col min="9306" max="9306" width="8.33203125" style="24" customWidth="1"/>
    <col min="9307" max="9307" width="8.75" style="24"/>
    <col min="9308" max="9309" width="8.33203125" style="24" customWidth="1"/>
    <col min="9310" max="9310" width="7.33203125" style="24" bestFit="1" customWidth="1"/>
    <col min="9311" max="9311" width="8.33203125" style="24" bestFit="1" customWidth="1"/>
    <col min="9312" max="9312" width="8.75" style="24"/>
    <col min="9313" max="9314" width="8.4140625" style="24" bestFit="1" customWidth="1"/>
    <col min="9315" max="9560" width="8.75" style="24"/>
    <col min="9561" max="9561" width="7.58203125" style="24" customWidth="1"/>
    <col min="9562" max="9562" width="8.33203125" style="24" customWidth="1"/>
    <col min="9563" max="9563" width="8.75" style="24"/>
    <col min="9564" max="9565" width="8.33203125" style="24" customWidth="1"/>
    <col min="9566" max="9566" width="7.33203125" style="24" bestFit="1" customWidth="1"/>
    <col min="9567" max="9567" width="8.33203125" style="24" bestFit="1" customWidth="1"/>
    <col min="9568" max="9568" width="8.75" style="24"/>
    <col min="9569" max="9570" width="8.4140625" style="24" bestFit="1" customWidth="1"/>
    <col min="9571" max="9816" width="8.75" style="24"/>
    <col min="9817" max="9817" width="7.58203125" style="24" customWidth="1"/>
    <col min="9818" max="9818" width="8.33203125" style="24" customWidth="1"/>
    <col min="9819" max="9819" width="8.75" style="24"/>
    <col min="9820" max="9821" width="8.33203125" style="24" customWidth="1"/>
    <col min="9822" max="9822" width="7.33203125" style="24" bestFit="1" customWidth="1"/>
    <col min="9823" max="9823" width="8.33203125" style="24" bestFit="1" customWidth="1"/>
    <col min="9824" max="9824" width="8.75" style="24"/>
    <col min="9825" max="9826" width="8.4140625" style="24" bestFit="1" customWidth="1"/>
    <col min="9827" max="10072" width="8.75" style="24"/>
    <col min="10073" max="10073" width="7.58203125" style="24" customWidth="1"/>
    <col min="10074" max="10074" width="8.33203125" style="24" customWidth="1"/>
    <col min="10075" max="10075" width="8.75" style="24"/>
    <col min="10076" max="10077" width="8.33203125" style="24" customWidth="1"/>
    <col min="10078" max="10078" width="7.33203125" style="24" bestFit="1" customWidth="1"/>
    <col min="10079" max="10079" width="8.33203125" style="24" bestFit="1" customWidth="1"/>
    <col min="10080" max="10080" width="8.75" style="24"/>
    <col min="10081" max="10082" width="8.4140625" style="24" bestFit="1" customWidth="1"/>
    <col min="10083" max="10328" width="8.75" style="24"/>
    <col min="10329" max="10329" width="7.58203125" style="24" customWidth="1"/>
    <col min="10330" max="10330" width="8.33203125" style="24" customWidth="1"/>
    <col min="10331" max="10331" width="8.75" style="24"/>
    <col min="10332" max="10333" width="8.33203125" style="24" customWidth="1"/>
    <col min="10334" max="10334" width="7.33203125" style="24" bestFit="1" customWidth="1"/>
    <col min="10335" max="10335" width="8.33203125" style="24" bestFit="1" customWidth="1"/>
    <col min="10336" max="10336" width="8.75" style="24"/>
    <col min="10337" max="10338" width="8.4140625" style="24" bestFit="1" customWidth="1"/>
    <col min="10339" max="10584" width="8.75" style="24"/>
    <col min="10585" max="10585" width="7.58203125" style="24" customWidth="1"/>
    <col min="10586" max="10586" width="8.33203125" style="24" customWidth="1"/>
    <col min="10587" max="10587" width="8.75" style="24"/>
    <col min="10588" max="10589" width="8.33203125" style="24" customWidth="1"/>
    <col min="10590" max="10590" width="7.33203125" style="24" bestFit="1" customWidth="1"/>
    <col min="10591" max="10591" width="8.33203125" style="24" bestFit="1" customWidth="1"/>
    <col min="10592" max="10592" width="8.75" style="24"/>
    <col min="10593" max="10594" width="8.4140625" style="24" bestFit="1" customWidth="1"/>
    <col min="10595" max="10840" width="8.75" style="24"/>
    <col min="10841" max="10841" width="7.58203125" style="24" customWidth="1"/>
    <col min="10842" max="10842" width="8.33203125" style="24" customWidth="1"/>
    <col min="10843" max="10843" width="8.75" style="24"/>
    <col min="10844" max="10845" width="8.33203125" style="24" customWidth="1"/>
    <col min="10846" max="10846" width="7.33203125" style="24" bestFit="1" customWidth="1"/>
    <col min="10847" max="10847" width="8.33203125" style="24" bestFit="1" customWidth="1"/>
    <col min="10848" max="10848" width="8.75" style="24"/>
    <col min="10849" max="10850" width="8.4140625" style="24" bestFit="1" customWidth="1"/>
    <col min="10851" max="11096" width="8.75" style="24"/>
    <col min="11097" max="11097" width="7.58203125" style="24" customWidth="1"/>
    <col min="11098" max="11098" width="8.33203125" style="24" customWidth="1"/>
    <col min="11099" max="11099" width="8.75" style="24"/>
    <col min="11100" max="11101" width="8.33203125" style="24" customWidth="1"/>
    <col min="11102" max="11102" width="7.33203125" style="24" bestFit="1" customWidth="1"/>
    <col min="11103" max="11103" width="8.33203125" style="24" bestFit="1" customWidth="1"/>
    <col min="11104" max="11104" width="8.75" style="24"/>
    <col min="11105" max="11106" width="8.4140625" style="24" bestFit="1" customWidth="1"/>
    <col min="11107" max="11352" width="8.75" style="24"/>
    <col min="11353" max="11353" width="7.58203125" style="24" customWidth="1"/>
    <col min="11354" max="11354" width="8.33203125" style="24" customWidth="1"/>
    <col min="11355" max="11355" width="8.75" style="24"/>
    <col min="11356" max="11357" width="8.33203125" style="24" customWidth="1"/>
    <col min="11358" max="11358" width="7.33203125" style="24" bestFit="1" customWidth="1"/>
    <col min="11359" max="11359" width="8.33203125" style="24" bestFit="1" customWidth="1"/>
    <col min="11360" max="11360" width="8.75" style="24"/>
    <col min="11361" max="11362" width="8.4140625" style="24" bestFit="1" customWidth="1"/>
    <col min="11363" max="11608" width="8.75" style="24"/>
    <col min="11609" max="11609" width="7.58203125" style="24" customWidth="1"/>
    <col min="11610" max="11610" width="8.33203125" style="24" customWidth="1"/>
    <col min="11611" max="11611" width="8.75" style="24"/>
    <col min="11612" max="11613" width="8.33203125" style="24" customWidth="1"/>
    <col min="11614" max="11614" width="7.33203125" style="24" bestFit="1" customWidth="1"/>
    <col min="11615" max="11615" width="8.33203125" style="24" bestFit="1" customWidth="1"/>
    <col min="11616" max="11616" width="8.75" style="24"/>
    <col min="11617" max="11618" width="8.4140625" style="24" bestFit="1" customWidth="1"/>
    <col min="11619" max="11864" width="8.75" style="24"/>
    <col min="11865" max="11865" width="7.58203125" style="24" customWidth="1"/>
    <col min="11866" max="11866" width="8.33203125" style="24" customWidth="1"/>
    <col min="11867" max="11867" width="8.75" style="24"/>
    <col min="11868" max="11869" width="8.33203125" style="24" customWidth="1"/>
    <col min="11870" max="11870" width="7.33203125" style="24" bestFit="1" customWidth="1"/>
    <col min="11871" max="11871" width="8.33203125" style="24" bestFit="1" customWidth="1"/>
    <col min="11872" max="11872" width="8.75" style="24"/>
    <col min="11873" max="11874" width="8.4140625" style="24" bestFit="1" customWidth="1"/>
    <col min="11875" max="12120" width="8.75" style="24"/>
    <col min="12121" max="12121" width="7.58203125" style="24" customWidth="1"/>
    <col min="12122" max="12122" width="8.33203125" style="24" customWidth="1"/>
    <col min="12123" max="12123" width="8.75" style="24"/>
    <col min="12124" max="12125" width="8.33203125" style="24" customWidth="1"/>
    <col min="12126" max="12126" width="7.33203125" style="24" bestFit="1" customWidth="1"/>
    <col min="12127" max="12127" width="8.33203125" style="24" bestFit="1" customWidth="1"/>
    <col min="12128" max="12128" width="8.75" style="24"/>
    <col min="12129" max="12130" width="8.4140625" style="24" bestFit="1" customWidth="1"/>
    <col min="12131" max="12376" width="8.75" style="24"/>
    <col min="12377" max="12377" width="7.58203125" style="24" customWidth="1"/>
    <col min="12378" max="12378" width="8.33203125" style="24" customWidth="1"/>
    <col min="12379" max="12379" width="8.75" style="24"/>
    <col min="12380" max="12381" width="8.33203125" style="24" customWidth="1"/>
    <col min="12382" max="12382" width="7.33203125" style="24" bestFit="1" customWidth="1"/>
    <col min="12383" max="12383" width="8.33203125" style="24" bestFit="1" customWidth="1"/>
    <col min="12384" max="12384" width="8.75" style="24"/>
    <col min="12385" max="12386" width="8.4140625" style="24" bestFit="1" customWidth="1"/>
    <col min="12387" max="12632" width="8.75" style="24"/>
    <col min="12633" max="12633" width="7.58203125" style="24" customWidth="1"/>
    <col min="12634" max="12634" width="8.33203125" style="24" customWidth="1"/>
    <col min="12635" max="12635" width="8.75" style="24"/>
    <col min="12636" max="12637" width="8.33203125" style="24" customWidth="1"/>
    <col min="12638" max="12638" width="7.33203125" style="24" bestFit="1" customWidth="1"/>
    <col min="12639" max="12639" width="8.33203125" style="24" bestFit="1" customWidth="1"/>
    <col min="12640" max="12640" width="8.75" style="24"/>
    <col min="12641" max="12642" width="8.4140625" style="24" bestFit="1" customWidth="1"/>
    <col min="12643" max="12888" width="8.75" style="24"/>
    <col min="12889" max="12889" width="7.58203125" style="24" customWidth="1"/>
    <col min="12890" max="12890" width="8.33203125" style="24" customWidth="1"/>
    <col min="12891" max="12891" width="8.75" style="24"/>
    <col min="12892" max="12893" width="8.33203125" style="24" customWidth="1"/>
    <col min="12894" max="12894" width="7.33203125" style="24" bestFit="1" customWidth="1"/>
    <col min="12895" max="12895" width="8.33203125" style="24" bestFit="1" customWidth="1"/>
    <col min="12896" max="12896" width="8.75" style="24"/>
    <col min="12897" max="12898" width="8.4140625" style="24" bestFit="1" customWidth="1"/>
    <col min="12899" max="13144" width="8.75" style="24"/>
    <col min="13145" max="13145" width="7.58203125" style="24" customWidth="1"/>
    <col min="13146" max="13146" width="8.33203125" style="24" customWidth="1"/>
    <col min="13147" max="13147" width="8.75" style="24"/>
    <col min="13148" max="13149" width="8.33203125" style="24" customWidth="1"/>
    <col min="13150" max="13150" width="7.33203125" style="24" bestFit="1" customWidth="1"/>
    <col min="13151" max="13151" width="8.33203125" style="24" bestFit="1" customWidth="1"/>
    <col min="13152" max="13152" width="8.75" style="24"/>
    <col min="13153" max="13154" width="8.4140625" style="24" bestFit="1" customWidth="1"/>
    <col min="13155" max="13400" width="8.75" style="24"/>
    <col min="13401" max="13401" width="7.58203125" style="24" customWidth="1"/>
    <col min="13402" max="13402" width="8.33203125" style="24" customWidth="1"/>
    <col min="13403" max="13403" width="8.75" style="24"/>
    <col min="13404" max="13405" width="8.33203125" style="24" customWidth="1"/>
    <col min="13406" max="13406" width="7.33203125" style="24" bestFit="1" customWidth="1"/>
    <col min="13407" max="13407" width="8.33203125" style="24" bestFit="1" customWidth="1"/>
    <col min="13408" max="13408" width="8.75" style="24"/>
    <col min="13409" max="13410" width="8.4140625" style="24" bestFit="1" customWidth="1"/>
    <col min="13411" max="13656" width="8.75" style="24"/>
    <col min="13657" max="13657" width="7.58203125" style="24" customWidth="1"/>
    <col min="13658" max="13658" width="8.33203125" style="24" customWidth="1"/>
    <col min="13659" max="13659" width="8.75" style="24"/>
    <col min="13660" max="13661" width="8.33203125" style="24" customWidth="1"/>
    <col min="13662" max="13662" width="7.33203125" style="24" bestFit="1" customWidth="1"/>
    <col min="13663" max="13663" width="8.33203125" style="24" bestFit="1" customWidth="1"/>
    <col min="13664" max="13664" width="8.75" style="24"/>
    <col min="13665" max="13666" width="8.4140625" style="24" bestFit="1" customWidth="1"/>
    <col min="13667" max="13912" width="8.75" style="24"/>
    <col min="13913" max="13913" width="7.58203125" style="24" customWidth="1"/>
    <col min="13914" max="13914" width="8.33203125" style="24" customWidth="1"/>
    <col min="13915" max="13915" width="8.75" style="24"/>
    <col min="13916" max="13917" width="8.33203125" style="24" customWidth="1"/>
    <col min="13918" max="13918" width="7.33203125" style="24" bestFit="1" customWidth="1"/>
    <col min="13919" max="13919" width="8.33203125" style="24" bestFit="1" customWidth="1"/>
    <col min="13920" max="13920" width="8.75" style="24"/>
    <col min="13921" max="13922" width="8.4140625" style="24" bestFit="1" customWidth="1"/>
    <col min="13923" max="14168" width="8.75" style="24"/>
    <col min="14169" max="14169" width="7.58203125" style="24" customWidth="1"/>
    <col min="14170" max="14170" width="8.33203125" style="24" customWidth="1"/>
    <col min="14171" max="14171" width="8.75" style="24"/>
    <col min="14172" max="14173" width="8.33203125" style="24" customWidth="1"/>
    <col min="14174" max="14174" width="7.33203125" style="24" bestFit="1" customWidth="1"/>
    <col min="14175" max="14175" width="8.33203125" style="24" bestFit="1" customWidth="1"/>
    <col min="14176" max="14176" width="8.75" style="24"/>
    <col min="14177" max="14178" width="8.4140625" style="24" bestFit="1" customWidth="1"/>
    <col min="14179" max="14424" width="8.75" style="24"/>
    <col min="14425" max="14425" width="7.58203125" style="24" customWidth="1"/>
    <col min="14426" max="14426" width="8.33203125" style="24" customWidth="1"/>
    <col min="14427" max="14427" width="8.75" style="24"/>
    <col min="14428" max="14429" width="8.33203125" style="24" customWidth="1"/>
    <col min="14430" max="14430" width="7.33203125" style="24" bestFit="1" customWidth="1"/>
    <col min="14431" max="14431" width="8.33203125" style="24" bestFit="1" customWidth="1"/>
    <col min="14432" max="14432" width="8.75" style="24"/>
    <col min="14433" max="14434" width="8.4140625" style="24" bestFit="1" customWidth="1"/>
    <col min="14435" max="14680" width="8.75" style="24"/>
    <col min="14681" max="14681" width="7.58203125" style="24" customWidth="1"/>
    <col min="14682" max="14682" width="8.33203125" style="24" customWidth="1"/>
    <col min="14683" max="14683" width="8.75" style="24"/>
    <col min="14684" max="14685" width="8.33203125" style="24" customWidth="1"/>
    <col min="14686" max="14686" width="7.33203125" style="24" bestFit="1" customWidth="1"/>
    <col min="14687" max="14687" width="8.33203125" style="24" bestFit="1" customWidth="1"/>
    <col min="14688" max="14688" width="8.75" style="24"/>
    <col min="14689" max="14690" width="8.4140625" style="24" bestFit="1" customWidth="1"/>
    <col min="14691" max="14936" width="8.75" style="24"/>
    <col min="14937" max="14937" width="7.58203125" style="24" customWidth="1"/>
    <col min="14938" max="14938" width="8.33203125" style="24" customWidth="1"/>
    <col min="14939" max="14939" width="8.75" style="24"/>
    <col min="14940" max="14941" width="8.33203125" style="24" customWidth="1"/>
    <col min="14942" max="14942" width="7.33203125" style="24" bestFit="1" customWidth="1"/>
    <col min="14943" max="14943" width="8.33203125" style="24" bestFit="1" customWidth="1"/>
    <col min="14944" max="14944" width="8.75" style="24"/>
    <col min="14945" max="14946" width="8.4140625" style="24" bestFit="1" customWidth="1"/>
    <col min="14947" max="15192" width="8.75" style="24"/>
    <col min="15193" max="15193" width="7.58203125" style="24" customWidth="1"/>
    <col min="15194" max="15194" width="8.33203125" style="24" customWidth="1"/>
    <col min="15195" max="15195" width="8.75" style="24"/>
    <col min="15196" max="15197" width="8.33203125" style="24" customWidth="1"/>
    <col min="15198" max="15198" width="7.33203125" style="24" bestFit="1" customWidth="1"/>
    <col min="15199" max="15199" width="8.33203125" style="24" bestFit="1" customWidth="1"/>
    <col min="15200" max="15200" width="8.75" style="24"/>
    <col min="15201" max="15202" width="8.4140625" style="24" bestFit="1" customWidth="1"/>
    <col min="15203" max="15448" width="8.75" style="24"/>
    <col min="15449" max="15449" width="7.58203125" style="24" customWidth="1"/>
    <col min="15450" max="15450" width="8.33203125" style="24" customWidth="1"/>
    <col min="15451" max="15451" width="8.75" style="24"/>
    <col min="15452" max="15453" width="8.33203125" style="24" customWidth="1"/>
    <col min="15454" max="15454" width="7.33203125" style="24" bestFit="1" customWidth="1"/>
    <col min="15455" max="15455" width="8.33203125" style="24" bestFit="1" customWidth="1"/>
    <col min="15456" max="15456" width="8.75" style="24"/>
    <col min="15457" max="15458" width="8.4140625" style="24" bestFit="1" customWidth="1"/>
    <col min="15459" max="15704" width="8.75" style="24"/>
    <col min="15705" max="15705" width="7.58203125" style="24" customWidth="1"/>
    <col min="15706" max="15706" width="8.33203125" style="24" customWidth="1"/>
    <col min="15707" max="15707" width="8.75" style="24"/>
    <col min="15708" max="15709" width="8.33203125" style="24" customWidth="1"/>
    <col min="15710" max="15710" width="7.33203125" style="24" bestFit="1" customWidth="1"/>
    <col min="15711" max="15711" width="8.33203125" style="24" bestFit="1" customWidth="1"/>
    <col min="15712" max="15712" width="8.75" style="24"/>
    <col min="15713" max="15714" width="8.4140625" style="24" bestFit="1" customWidth="1"/>
    <col min="15715" max="15960" width="8.75" style="24"/>
    <col min="15961" max="15961" width="7.58203125" style="24" customWidth="1"/>
    <col min="15962" max="15962" width="8.33203125" style="24" customWidth="1"/>
    <col min="15963" max="15963" width="8.75" style="24"/>
    <col min="15964" max="15965" width="8.33203125" style="24" customWidth="1"/>
    <col min="15966" max="15966" width="7.33203125" style="24" bestFit="1" customWidth="1"/>
    <col min="15967" max="15967" width="8.33203125" style="24" bestFit="1" customWidth="1"/>
    <col min="15968" max="15968" width="8.75" style="24"/>
    <col min="15969" max="15970" width="8.4140625" style="24" bestFit="1" customWidth="1"/>
    <col min="15971" max="16216" width="8.75" style="24"/>
    <col min="16217" max="16217" width="7.58203125" style="24" customWidth="1"/>
    <col min="16218" max="16218" width="8.33203125" style="24" customWidth="1"/>
    <col min="16219" max="16219" width="8.75" style="24"/>
    <col min="16220" max="16221" width="8.33203125" style="24" customWidth="1"/>
    <col min="16222" max="16222" width="7.33203125" style="24" bestFit="1" customWidth="1"/>
    <col min="16223" max="16223" width="8.33203125" style="24" bestFit="1" customWidth="1"/>
    <col min="16224" max="16224" width="8.75" style="24"/>
    <col min="16225" max="16226" width="8.4140625" style="24" bestFit="1" customWidth="1"/>
    <col min="16227" max="16384" width="8.75" style="24"/>
  </cols>
  <sheetData>
    <row r="1" spans="1:112" ht="29.25">
      <c r="B1" s="1052" t="s">
        <v>250</v>
      </c>
      <c r="C1" s="1052"/>
      <c r="D1" s="1052"/>
      <c r="E1" s="1052"/>
      <c r="F1" s="1052"/>
      <c r="G1" s="1052"/>
      <c r="H1" s="1052"/>
      <c r="I1" s="1052"/>
      <c r="J1" s="1052"/>
      <c r="K1" s="1052"/>
      <c r="L1" s="1052"/>
      <c r="M1" s="1052"/>
      <c r="N1" s="1052"/>
      <c r="Z1" s="35"/>
      <c r="AA1"/>
      <c r="AB1"/>
      <c r="AC1"/>
      <c r="AD1" s="1095" t="s">
        <v>236</v>
      </c>
      <c r="AE1" s="1095"/>
      <c r="AF1" s="1095"/>
      <c r="AG1" s="1095"/>
      <c r="AH1" s="1095"/>
      <c r="AI1" s="1095"/>
      <c r="AJ1" s="1095"/>
      <c r="AK1" s="1095"/>
      <c r="AL1" s="1095"/>
      <c r="AM1" s="1095"/>
      <c r="AN1" s="1095"/>
      <c r="AO1" s="1095"/>
      <c r="AP1" s="1095"/>
      <c r="AQ1" s="1095"/>
      <c r="AR1" s="1095"/>
      <c r="AS1" s="1095"/>
      <c r="AT1" s="1095"/>
      <c r="AU1" s="1095"/>
      <c r="AV1" s="1095"/>
      <c r="AW1" s="1095"/>
      <c r="AX1" s="1095"/>
      <c r="AY1" s="1095"/>
      <c r="AZ1" s="1095"/>
      <c r="BA1" s="1095"/>
      <c r="BB1" s="1095"/>
      <c r="BC1" s="1095"/>
      <c r="BD1" s="1095"/>
      <c r="BE1" s="1095"/>
      <c r="BF1" s="1095"/>
      <c r="BG1" s="1095"/>
      <c r="BH1" s="1095"/>
      <c r="BI1" s="1095"/>
      <c r="BJ1" s="1095"/>
      <c r="BK1" s="1095"/>
      <c r="BL1" s="1095"/>
      <c r="BM1" s="1095"/>
      <c r="BN1" s="1095"/>
      <c r="BO1" s="1095"/>
      <c r="BP1" s="1095"/>
      <c r="BQ1" s="1095"/>
      <c r="BR1" s="1095"/>
      <c r="BS1" s="1095"/>
      <c r="BT1" s="1095"/>
      <c r="BU1" s="1095"/>
      <c r="BV1" s="1095"/>
      <c r="BW1" s="1095"/>
      <c r="BX1" s="1095"/>
      <c r="BY1" s="1095"/>
      <c r="BZ1" s="1095"/>
      <c r="CA1" s="1095"/>
      <c r="CB1" s="35"/>
      <c r="CC1" s="35"/>
      <c r="CD1" s="35"/>
      <c r="CE1" s="35"/>
      <c r="CF1" s="35"/>
    </row>
    <row r="2" spans="1:112" ht="25.5">
      <c r="B2" s="1053" t="s">
        <v>274</v>
      </c>
      <c r="C2" s="1053"/>
      <c r="D2" s="1053"/>
      <c r="E2" s="1053"/>
      <c r="F2" s="1053"/>
      <c r="G2" s="1053"/>
      <c r="H2" s="1053"/>
      <c r="I2" s="1053"/>
      <c r="J2" s="1053"/>
      <c r="K2" s="1053"/>
      <c r="L2" s="1053"/>
      <c r="M2" s="1053"/>
      <c r="N2" s="1053"/>
      <c r="Z2" s="35"/>
      <c r="AA2" s="1096" t="s">
        <v>237</v>
      </c>
      <c r="AB2" s="305"/>
      <c r="AC2" s="155"/>
      <c r="AD2" s="854">
        <v>1</v>
      </c>
      <c r="AE2" s="854">
        <f>AD2+1</f>
        <v>2</v>
      </c>
      <c r="AF2" s="854">
        <f t="shared" ref="AF2:AK2" si="0">AE2+1</f>
        <v>3</v>
      </c>
      <c r="AG2" s="854">
        <f t="shared" si="0"/>
        <v>4</v>
      </c>
      <c r="AH2" s="854">
        <f t="shared" si="0"/>
        <v>5</v>
      </c>
      <c r="AI2" s="854">
        <f t="shared" si="0"/>
        <v>6</v>
      </c>
      <c r="AJ2" s="854">
        <f t="shared" si="0"/>
        <v>7</v>
      </c>
      <c r="AK2" s="854">
        <f t="shared" si="0"/>
        <v>8</v>
      </c>
      <c r="AL2" s="854">
        <f>AK2+1</f>
        <v>9</v>
      </c>
      <c r="AM2" s="854">
        <f>AL2+1</f>
        <v>10</v>
      </c>
      <c r="AN2" s="854">
        <f t="shared" ref="AN2:CA2" si="1">AM2+1</f>
        <v>11</v>
      </c>
      <c r="AO2" s="854">
        <f t="shared" si="1"/>
        <v>12</v>
      </c>
      <c r="AP2" s="854">
        <f t="shared" si="1"/>
        <v>13</v>
      </c>
      <c r="AQ2" s="854">
        <f t="shared" si="1"/>
        <v>14</v>
      </c>
      <c r="AR2" s="854">
        <f t="shared" si="1"/>
        <v>15</v>
      </c>
      <c r="AS2" s="854">
        <f t="shared" si="1"/>
        <v>16</v>
      </c>
      <c r="AT2" s="854">
        <f t="shared" si="1"/>
        <v>17</v>
      </c>
      <c r="AU2" s="854">
        <f t="shared" si="1"/>
        <v>18</v>
      </c>
      <c r="AV2" s="854">
        <f t="shared" si="1"/>
        <v>19</v>
      </c>
      <c r="AW2" s="854">
        <f t="shared" si="1"/>
        <v>20</v>
      </c>
      <c r="AX2" s="879">
        <f t="shared" si="1"/>
        <v>21</v>
      </c>
      <c r="AY2" s="854">
        <f t="shared" si="1"/>
        <v>22</v>
      </c>
      <c r="AZ2" s="854">
        <f t="shared" si="1"/>
        <v>23</v>
      </c>
      <c r="BA2" s="854">
        <f t="shared" si="1"/>
        <v>24</v>
      </c>
      <c r="BB2" s="854">
        <f t="shared" si="1"/>
        <v>25</v>
      </c>
      <c r="BC2" s="854">
        <f t="shared" si="1"/>
        <v>26</v>
      </c>
      <c r="BD2" s="854">
        <f t="shared" si="1"/>
        <v>27</v>
      </c>
      <c r="BE2" s="854">
        <f t="shared" si="1"/>
        <v>28</v>
      </c>
      <c r="BF2" s="854">
        <f t="shared" si="1"/>
        <v>29</v>
      </c>
      <c r="BG2" s="854">
        <f t="shared" si="1"/>
        <v>30</v>
      </c>
      <c r="BH2" s="854">
        <f t="shared" si="1"/>
        <v>31</v>
      </c>
      <c r="BI2" s="854">
        <f t="shared" si="1"/>
        <v>32</v>
      </c>
      <c r="BJ2" s="854">
        <f t="shared" si="1"/>
        <v>33</v>
      </c>
      <c r="BK2" s="854">
        <f t="shared" si="1"/>
        <v>34</v>
      </c>
      <c r="BL2" s="854">
        <f t="shared" si="1"/>
        <v>35</v>
      </c>
      <c r="BM2" s="854">
        <f t="shared" si="1"/>
        <v>36</v>
      </c>
      <c r="BN2" s="854">
        <f t="shared" si="1"/>
        <v>37</v>
      </c>
      <c r="BO2" s="854">
        <f t="shared" si="1"/>
        <v>38</v>
      </c>
      <c r="BP2" s="854">
        <f t="shared" si="1"/>
        <v>39</v>
      </c>
      <c r="BQ2" s="854">
        <f t="shared" si="1"/>
        <v>40</v>
      </c>
      <c r="BR2" s="854">
        <f t="shared" si="1"/>
        <v>41</v>
      </c>
      <c r="BS2" s="854">
        <f t="shared" si="1"/>
        <v>42</v>
      </c>
      <c r="BT2" s="854">
        <f t="shared" si="1"/>
        <v>43</v>
      </c>
      <c r="BU2" s="854">
        <f t="shared" si="1"/>
        <v>44</v>
      </c>
      <c r="BV2" s="854">
        <f t="shared" si="1"/>
        <v>45</v>
      </c>
      <c r="BW2" s="854">
        <f t="shared" si="1"/>
        <v>46</v>
      </c>
      <c r="BX2" s="854">
        <f t="shared" si="1"/>
        <v>47</v>
      </c>
      <c r="BY2" s="854">
        <f t="shared" si="1"/>
        <v>48</v>
      </c>
      <c r="BZ2" s="854">
        <f t="shared" si="1"/>
        <v>49</v>
      </c>
      <c r="CA2" s="854">
        <f t="shared" si="1"/>
        <v>50</v>
      </c>
      <c r="CB2" s="35"/>
      <c r="CC2" s="35"/>
      <c r="CD2" s="35"/>
      <c r="CE2" s="35"/>
      <c r="CF2" s="35"/>
    </row>
    <row r="3" spans="1:112" ht="26.25">
      <c r="B3" s="1053" t="s">
        <v>275</v>
      </c>
      <c r="C3" s="1053"/>
      <c r="D3" s="1053"/>
      <c r="E3" s="1053"/>
      <c r="F3" s="1053"/>
      <c r="G3" s="1053"/>
      <c r="H3" s="1053"/>
      <c r="I3" s="1053"/>
      <c r="J3" s="1053"/>
      <c r="K3" s="1053"/>
      <c r="L3" s="1053"/>
      <c r="M3" s="1053"/>
      <c r="N3" s="1053"/>
      <c r="Z3" s="35"/>
      <c r="AA3" s="1097"/>
      <c r="AB3" s="716" t="s">
        <v>147</v>
      </c>
      <c r="AC3" s="770" t="s">
        <v>145</v>
      </c>
      <c r="AD3" s="854" t="s">
        <v>146</v>
      </c>
      <c r="AE3" s="854" t="s">
        <v>146</v>
      </c>
      <c r="AF3" s="854" t="s">
        <v>146</v>
      </c>
      <c r="AG3" s="854" t="s">
        <v>146</v>
      </c>
      <c r="AH3" s="854" t="s">
        <v>146</v>
      </c>
      <c r="AI3" s="854" t="s">
        <v>146</v>
      </c>
      <c r="AJ3" s="854" t="s">
        <v>146</v>
      </c>
      <c r="AK3" s="854" t="s">
        <v>146</v>
      </c>
      <c r="AL3" s="854" t="s">
        <v>146</v>
      </c>
      <c r="AM3" s="854" t="s">
        <v>146</v>
      </c>
      <c r="AN3" s="854" t="s">
        <v>146</v>
      </c>
      <c r="AO3" s="854" t="s">
        <v>146</v>
      </c>
      <c r="AP3" s="854" t="s">
        <v>146</v>
      </c>
      <c r="AQ3" s="854" t="s">
        <v>146</v>
      </c>
      <c r="AR3" s="854" t="s">
        <v>146</v>
      </c>
      <c r="AS3" s="854" t="s">
        <v>146</v>
      </c>
      <c r="AT3" s="854" t="s">
        <v>146</v>
      </c>
      <c r="AU3" s="854" t="s">
        <v>146</v>
      </c>
      <c r="AV3" s="854" t="s">
        <v>146</v>
      </c>
      <c r="AW3" s="854" t="s">
        <v>146</v>
      </c>
      <c r="AX3" s="879" t="s">
        <v>146</v>
      </c>
      <c r="AY3" s="854" t="s">
        <v>146</v>
      </c>
      <c r="AZ3" s="854" t="s">
        <v>146</v>
      </c>
      <c r="BA3" s="854" t="s">
        <v>146</v>
      </c>
      <c r="BB3" s="854" t="s">
        <v>146</v>
      </c>
      <c r="BC3" s="854" t="s">
        <v>146</v>
      </c>
      <c r="BD3" s="854" t="s">
        <v>146</v>
      </c>
      <c r="BE3" s="854" t="s">
        <v>146</v>
      </c>
      <c r="BF3" s="854" t="s">
        <v>146</v>
      </c>
      <c r="BG3" s="854" t="s">
        <v>146</v>
      </c>
      <c r="BH3" s="854" t="s">
        <v>146</v>
      </c>
      <c r="BI3" s="854" t="s">
        <v>146</v>
      </c>
      <c r="BJ3" s="854" t="s">
        <v>146</v>
      </c>
      <c r="BK3" s="854" t="s">
        <v>146</v>
      </c>
      <c r="BL3" s="854" t="s">
        <v>146</v>
      </c>
      <c r="BM3" s="854" t="s">
        <v>146</v>
      </c>
      <c r="BN3" s="854" t="s">
        <v>146</v>
      </c>
      <c r="BO3" s="854" t="s">
        <v>146</v>
      </c>
      <c r="BP3" s="854" t="s">
        <v>146</v>
      </c>
      <c r="BQ3" s="854" t="s">
        <v>146</v>
      </c>
      <c r="BR3" s="854" t="s">
        <v>146</v>
      </c>
      <c r="BS3" s="854" t="s">
        <v>146</v>
      </c>
      <c r="BT3" s="854" t="s">
        <v>146</v>
      </c>
      <c r="BU3" s="854" t="s">
        <v>146</v>
      </c>
      <c r="BV3" s="854" t="s">
        <v>146</v>
      </c>
      <c r="BW3" s="854" t="s">
        <v>146</v>
      </c>
      <c r="BX3" s="854" t="s">
        <v>146</v>
      </c>
      <c r="BY3" s="854" t="s">
        <v>146</v>
      </c>
      <c r="BZ3" s="854" t="s">
        <v>146</v>
      </c>
      <c r="CA3" s="854" t="s">
        <v>146</v>
      </c>
      <c r="CB3" s="35"/>
      <c r="CC3" s="35"/>
      <c r="CD3" s="35"/>
      <c r="CE3" s="35"/>
      <c r="CF3" s="35"/>
    </row>
    <row r="4" spans="1:112" ht="26.25" thickBot="1">
      <c r="B4" s="1053" t="s">
        <v>251</v>
      </c>
      <c r="C4" s="1053"/>
      <c r="D4" s="1053"/>
      <c r="E4" s="1053"/>
      <c r="F4" s="1053"/>
      <c r="G4" s="1053"/>
      <c r="H4" s="1053"/>
      <c r="I4" s="1053"/>
      <c r="J4" s="1053"/>
      <c r="K4" s="1053"/>
      <c r="L4" s="1053"/>
      <c r="M4" s="1053"/>
      <c r="N4" s="1053"/>
      <c r="Z4" s="35">
        <v>1</v>
      </c>
      <c r="AA4" s="716">
        <v>1</v>
      </c>
      <c r="AB4" s="716">
        <f>H23</f>
        <v>0</v>
      </c>
      <c r="AC4" s="716">
        <f t="shared" ref="AC4:AC51" si="2">(H$9*AB4)+H$10</f>
        <v>0.20899999999999999</v>
      </c>
      <c r="AD4" s="855">
        <f t="shared" ref="AD4:AS19" ca="1" si="3">NORMINV(RAND(),$AC4,$H$18)</f>
        <v>-9.9117846633766188E-2</v>
      </c>
      <c r="AE4" s="855">
        <f t="shared" ca="1" si="3"/>
        <v>0.3661905518140367</v>
      </c>
      <c r="AF4" s="855">
        <f t="shared" ca="1" si="3"/>
        <v>-0.18255587066237464</v>
      </c>
      <c r="AG4" s="855">
        <f t="shared" ca="1" si="3"/>
        <v>0.56433922473969356</v>
      </c>
      <c r="AH4" s="855">
        <f t="shared" ca="1" si="3"/>
        <v>-0.13639097911910433</v>
      </c>
      <c r="AI4" s="855">
        <f t="shared" ca="1" si="3"/>
        <v>0.24454573005742736</v>
      </c>
      <c r="AJ4" s="855">
        <f t="shared" ca="1" si="3"/>
        <v>0.14455229838689482</v>
      </c>
      <c r="AK4" s="855">
        <f t="shared" ca="1" si="3"/>
        <v>0.52423159970780109</v>
      </c>
      <c r="AL4" s="855">
        <f t="shared" ca="1" si="3"/>
        <v>-0.42450484195278848</v>
      </c>
      <c r="AM4" s="855">
        <f t="shared" ca="1" si="3"/>
        <v>-7.2271764504577257E-2</v>
      </c>
      <c r="AN4" s="855">
        <f t="shared" ca="1" si="3"/>
        <v>0.12574807148954043</v>
      </c>
      <c r="AO4" s="855">
        <f t="shared" ca="1" si="3"/>
        <v>-2.8561289033370213E-2</v>
      </c>
      <c r="AP4" s="855">
        <f t="shared" ca="1" si="3"/>
        <v>-0.14688793712600626</v>
      </c>
      <c r="AQ4" s="855">
        <f t="shared" ca="1" si="3"/>
        <v>-4.439914353951524E-3</v>
      </c>
      <c r="AR4" s="855">
        <f t="shared" ca="1" si="3"/>
        <v>6.3500381166347902E-2</v>
      </c>
      <c r="AS4" s="855">
        <f t="shared" ca="1" si="3"/>
        <v>0.2767923853183013</v>
      </c>
      <c r="AT4" s="855">
        <f t="shared" ref="AT4:BI19" ca="1" si="4">NORMINV(RAND(),$AC4,$H$18)</f>
        <v>0.28044332617742057</v>
      </c>
      <c r="AU4" s="855">
        <f t="shared" ca="1" si="4"/>
        <v>7.1789887218688453E-2</v>
      </c>
      <c r="AV4" s="855">
        <f t="shared" ca="1" si="4"/>
        <v>-2.0316192398928457E-2</v>
      </c>
      <c r="AW4" s="855">
        <f t="shared" ca="1" si="4"/>
        <v>0.47148155377020928</v>
      </c>
      <c r="AX4" s="883">
        <f t="shared" ca="1" si="4"/>
        <v>0.58159468879287912</v>
      </c>
      <c r="AY4" s="855">
        <f t="shared" ca="1" si="4"/>
        <v>-0.78187523599673292</v>
      </c>
      <c r="AZ4" s="855">
        <f t="shared" ca="1" si="4"/>
        <v>1.0406702432688113</v>
      </c>
      <c r="BA4" s="855">
        <f t="shared" ca="1" si="4"/>
        <v>-0.10132705240937093</v>
      </c>
      <c r="BB4" s="855">
        <f t="shared" ca="1" si="4"/>
        <v>0.51508485216988609</v>
      </c>
      <c r="BC4" s="855">
        <f t="shared" ca="1" si="4"/>
        <v>0.23216242276272928</v>
      </c>
      <c r="BD4" s="855">
        <f t="shared" ca="1" si="4"/>
        <v>-0.2573510848598487</v>
      </c>
      <c r="BE4" s="855">
        <f t="shared" ca="1" si="4"/>
        <v>-0.45959556676048363</v>
      </c>
      <c r="BF4" s="855">
        <f t="shared" ca="1" si="4"/>
        <v>8.6920159880421455E-4</v>
      </c>
      <c r="BG4" s="855">
        <f t="shared" ca="1" si="4"/>
        <v>6.0319613863619892E-2</v>
      </c>
      <c r="BH4" s="855">
        <f t="shared" ca="1" si="4"/>
        <v>0.55046309463590226</v>
      </c>
      <c r="BI4" s="855">
        <f t="shared" ca="1" si="4"/>
        <v>-0.20117656290372873</v>
      </c>
      <c r="BJ4" s="855">
        <f t="shared" ref="BJ4:BY19" ca="1" si="5">NORMINV(RAND(),$AC4,$H$18)</f>
        <v>0.33917339925058432</v>
      </c>
      <c r="BK4" s="855">
        <f t="shared" ca="1" si="5"/>
        <v>0.14318772740596103</v>
      </c>
      <c r="BL4" s="855">
        <f t="shared" ca="1" si="5"/>
        <v>0.60548195425539342</v>
      </c>
      <c r="BM4" s="855">
        <f t="shared" ca="1" si="5"/>
        <v>0.58754391832822694</v>
      </c>
      <c r="BN4" s="855">
        <f t="shared" ca="1" si="5"/>
        <v>0.82867170691947478</v>
      </c>
      <c r="BO4" s="855">
        <f t="shared" ca="1" si="5"/>
        <v>0.64084648969357483</v>
      </c>
      <c r="BP4" s="855">
        <f t="shared" ca="1" si="5"/>
        <v>-0.46955808140159061</v>
      </c>
      <c r="BQ4" s="855">
        <f t="shared" ca="1" si="5"/>
        <v>-0.61840797424955241</v>
      </c>
      <c r="BR4" s="855">
        <f t="shared" ca="1" si="5"/>
        <v>-0.11334923165879837</v>
      </c>
      <c r="BS4" s="855">
        <f t="shared" ca="1" si="5"/>
        <v>-0.26645422729089829</v>
      </c>
      <c r="BT4" s="855">
        <f t="shared" ca="1" si="5"/>
        <v>-0.38178627337398374</v>
      </c>
      <c r="BU4" s="855">
        <f t="shared" ca="1" si="5"/>
        <v>-7.7604201156717539E-2</v>
      </c>
      <c r="BV4" s="855">
        <f t="shared" ca="1" si="5"/>
        <v>0.15770703542698214</v>
      </c>
      <c r="BW4" s="855">
        <f t="shared" ca="1" si="5"/>
        <v>-0.34528206608955703</v>
      </c>
      <c r="BX4" s="855">
        <f t="shared" ca="1" si="5"/>
        <v>0.27259620745640234</v>
      </c>
      <c r="BY4" s="855">
        <f t="shared" ca="1" si="5"/>
        <v>0.57307153685518242</v>
      </c>
      <c r="BZ4" s="855">
        <f t="shared" ref="BZ4:CA18" ca="1" si="6">NORMINV(RAND(),$AC4,$H$18)</f>
        <v>0.27832340383989057</v>
      </c>
      <c r="CA4" s="855">
        <f t="shared" ca="1" si="6"/>
        <v>7.6917638620118634E-2</v>
      </c>
      <c r="CB4" s="35"/>
      <c r="CC4" s="35"/>
      <c r="CD4" s="35"/>
      <c r="CE4" s="35"/>
      <c r="CF4" s="35"/>
    </row>
    <row r="5" spans="1:112" ht="27" customHeight="1">
      <c r="H5" s="1054" t="s">
        <v>253</v>
      </c>
      <c r="Z5" s="35">
        <f>1+Z4</f>
        <v>2</v>
      </c>
      <c r="AA5" s="716">
        <v>1</v>
      </c>
      <c r="AB5" s="716">
        <f>AB4</f>
        <v>0</v>
      </c>
      <c r="AC5" s="716">
        <f t="shared" si="2"/>
        <v>0.20899999999999999</v>
      </c>
      <c r="AD5" s="855">
        <f t="shared" ca="1" si="3"/>
        <v>0.39050146785696793</v>
      </c>
      <c r="AE5" s="855">
        <f t="shared" ca="1" si="3"/>
        <v>0.143670547019428</v>
      </c>
      <c r="AF5" s="855">
        <f t="shared" ca="1" si="3"/>
        <v>0.55075422040265132</v>
      </c>
      <c r="AG5" s="855">
        <f t="shared" ca="1" si="3"/>
        <v>0.88772488070533617</v>
      </c>
      <c r="AH5" s="855">
        <f t="shared" ca="1" si="3"/>
        <v>0.16853934922647584</v>
      </c>
      <c r="AI5" s="855">
        <f t="shared" ca="1" si="3"/>
        <v>-0.38567760244776506</v>
      </c>
      <c r="AJ5" s="855">
        <f t="shared" ca="1" si="3"/>
        <v>-0.74083651248714888</v>
      </c>
      <c r="AK5" s="855">
        <f t="shared" ca="1" si="3"/>
        <v>-0.2773405032401034</v>
      </c>
      <c r="AL5" s="855">
        <f t="shared" ca="1" si="3"/>
        <v>0.10186677646168552</v>
      </c>
      <c r="AM5" s="855">
        <f t="shared" ca="1" si="3"/>
        <v>9.1430674990384611E-2</v>
      </c>
      <c r="AN5" s="855">
        <f t="shared" ca="1" si="3"/>
        <v>0.64853465040783276</v>
      </c>
      <c r="AO5" s="855">
        <f t="shared" ca="1" si="3"/>
        <v>0.60723739658785014</v>
      </c>
      <c r="AP5" s="855">
        <f t="shared" ca="1" si="3"/>
        <v>-3.2737440275767665E-2</v>
      </c>
      <c r="AQ5" s="855">
        <f t="shared" ca="1" si="3"/>
        <v>0.92142777229401573</v>
      </c>
      <c r="AR5" s="855">
        <f t="shared" ca="1" si="3"/>
        <v>-2.2111091031157187E-2</v>
      </c>
      <c r="AS5" s="855">
        <f t="shared" ca="1" si="3"/>
        <v>6.9072812095941016E-2</v>
      </c>
      <c r="AT5" s="855">
        <f t="shared" ca="1" si="4"/>
        <v>0.52325270810782742</v>
      </c>
      <c r="AU5" s="855">
        <f t="shared" ca="1" si="4"/>
        <v>-8.6866951467689524E-3</v>
      </c>
      <c r="AV5" s="855">
        <f t="shared" ca="1" si="4"/>
        <v>-9.8932496417297816E-2</v>
      </c>
      <c r="AW5" s="855">
        <f t="shared" ca="1" si="4"/>
        <v>0.26874148695434852</v>
      </c>
      <c r="AX5" s="883">
        <f t="shared" ca="1" si="4"/>
        <v>6.0816592696813138E-2</v>
      </c>
      <c r="AY5" s="855">
        <f t="shared" ca="1" si="4"/>
        <v>0.1388731527243896</v>
      </c>
      <c r="AZ5" s="855">
        <f t="shared" ca="1" si="4"/>
        <v>1.9058953493378356E-2</v>
      </c>
      <c r="BA5" s="855">
        <f t="shared" ca="1" si="4"/>
        <v>0.67653097164226883</v>
      </c>
      <c r="BB5" s="855">
        <f t="shared" ca="1" si="4"/>
        <v>0.79401072042800314</v>
      </c>
      <c r="BC5" s="855">
        <f t="shared" ca="1" si="4"/>
        <v>-2.8377311863259869E-2</v>
      </c>
      <c r="BD5" s="855">
        <f t="shared" ca="1" si="4"/>
        <v>-0.40294320725621979</v>
      </c>
      <c r="BE5" s="855">
        <f t="shared" ca="1" si="4"/>
        <v>0.45649567620431875</v>
      </c>
      <c r="BF5" s="855">
        <f t="shared" ca="1" si="4"/>
        <v>0.17759385630542043</v>
      </c>
      <c r="BG5" s="855">
        <f t="shared" ca="1" si="4"/>
        <v>0.22088626150691115</v>
      </c>
      <c r="BH5" s="855">
        <f t="shared" ca="1" si="4"/>
        <v>0.5335398218326769</v>
      </c>
      <c r="BI5" s="855">
        <f t="shared" ca="1" si="4"/>
        <v>0.37340914941645037</v>
      </c>
      <c r="BJ5" s="855">
        <f t="shared" ca="1" si="5"/>
        <v>0.34875417532270497</v>
      </c>
      <c r="BK5" s="855">
        <f t="shared" ca="1" si="5"/>
        <v>-1.2551220506347105E-2</v>
      </c>
      <c r="BL5" s="855">
        <f t="shared" ca="1" si="5"/>
        <v>0.17075676846748941</v>
      </c>
      <c r="BM5" s="855">
        <f t="shared" ca="1" si="5"/>
        <v>-0.17181740166459572</v>
      </c>
      <c r="BN5" s="855">
        <f t="shared" ca="1" si="5"/>
        <v>-7.9803505359155869E-3</v>
      </c>
      <c r="BO5" s="855">
        <f t="shared" ca="1" si="5"/>
        <v>0.42594413074444565</v>
      </c>
      <c r="BP5" s="855">
        <f t="shared" ca="1" si="5"/>
        <v>0.32062708304124055</v>
      </c>
      <c r="BQ5" s="855">
        <f t="shared" ca="1" si="5"/>
        <v>-6.9871312898282939E-2</v>
      </c>
      <c r="BR5" s="855">
        <f t="shared" ca="1" si="5"/>
        <v>-0.31799983974439727</v>
      </c>
      <c r="BS5" s="855">
        <f t="shared" ca="1" si="5"/>
        <v>0.16644785619429736</v>
      </c>
      <c r="BT5" s="855">
        <f t="shared" ca="1" si="5"/>
        <v>-4.6415210776985766E-2</v>
      </c>
      <c r="BU5" s="855">
        <f t="shared" ca="1" si="5"/>
        <v>0.26430919621761867</v>
      </c>
      <c r="BV5" s="855">
        <f t="shared" ca="1" si="5"/>
        <v>0.2141469686381143</v>
      </c>
      <c r="BW5" s="855">
        <f t="shared" ca="1" si="5"/>
        <v>0.12468760294197223</v>
      </c>
      <c r="BX5" s="855">
        <f t="shared" ca="1" si="5"/>
        <v>4.3106421620586199E-3</v>
      </c>
      <c r="BY5" s="855">
        <f t="shared" ca="1" si="5"/>
        <v>0.61314579651073942</v>
      </c>
      <c r="BZ5" s="855">
        <f t="shared" ca="1" si="6"/>
        <v>0.55705895191398125</v>
      </c>
      <c r="CA5" s="855">
        <f t="shared" ca="1" si="6"/>
        <v>-6.900861579190995E-2</v>
      </c>
      <c r="CB5" s="35"/>
      <c r="CC5" s="35"/>
      <c r="CD5" s="35"/>
      <c r="CE5" s="35"/>
      <c r="CF5" s="35"/>
    </row>
    <row r="6" spans="1:112" ht="24.95" customHeight="1" thickBot="1">
      <c r="H6" s="1055"/>
      <c r="W6" s="70"/>
      <c r="X6" s="70"/>
      <c r="Z6" s="35">
        <f t="shared" ref="Z6:Z53" si="7">1+Z5</f>
        <v>3</v>
      </c>
      <c r="AA6" s="716">
        <v>1</v>
      </c>
      <c r="AB6" s="716">
        <f t="shared" ref="AB6:AB11" si="8">AB5</f>
        <v>0</v>
      </c>
      <c r="AC6" s="716">
        <f t="shared" si="2"/>
        <v>0.20899999999999999</v>
      </c>
      <c r="AD6" s="855">
        <f t="shared" ca="1" si="3"/>
        <v>0.1805255251195009</v>
      </c>
      <c r="AE6" s="855">
        <f t="shared" ca="1" si="3"/>
        <v>0.13973551765787612</v>
      </c>
      <c r="AF6" s="855">
        <f t="shared" ca="1" si="3"/>
        <v>0.34046423386308922</v>
      </c>
      <c r="AG6" s="855">
        <f t="shared" ca="1" si="3"/>
        <v>9.8015218065534135E-2</v>
      </c>
      <c r="AH6" s="855">
        <f t="shared" ca="1" si="3"/>
        <v>0.20090438700868371</v>
      </c>
      <c r="AI6" s="855">
        <f t="shared" ca="1" si="3"/>
        <v>0.41125607128325237</v>
      </c>
      <c r="AJ6" s="855">
        <f t="shared" ca="1" si="3"/>
        <v>0.41188450854639869</v>
      </c>
      <c r="AK6" s="855">
        <f t="shared" ca="1" si="3"/>
        <v>0.46619488630523453</v>
      </c>
      <c r="AL6" s="855">
        <f t="shared" ca="1" si="3"/>
        <v>0.27248821300749193</v>
      </c>
      <c r="AM6" s="855">
        <f t="shared" ca="1" si="3"/>
        <v>-0.23612725063693205</v>
      </c>
      <c r="AN6" s="855">
        <f t="shared" ca="1" si="3"/>
        <v>-9.6227134390899777E-2</v>
      </c>
      <c r="AO6" s="855">
        <f t="shared" ca="1" si="3"/>
        <v>0.56888446843403073</v>
      </c>
      <c r="AP6" s="855">
        <f t="shared" ca="1" si="3"/>
        <v>-0.33343764953199129</v>
      </c>
      <c r="AQ6" s="855">
        <f t="shared" ca="1" si="3"/>
        <v>0.42734198052627281</v>
      </c>
      <c r="AR6" s="855">
        <f t="shared" ca="1" si="3"/>
        <v>-0.10122604053575088</v>
      </c>
      <c r="AS6" s="855">
        <f t="shared" ca="1" si="3"/>
        <v>0.18755272805309944</v>
      </c>
      <c r="AT6" s="855">
        <f t="shared" ca="1" si="4"/>
        <v>0.6667153397855462</v>
      </c>
      <c r="AU6" s="855">
        <f t="shared" ca="1" si="4"/>
        <v>-1.2773887905875775E-2</v>
      </c>
      <c r="AV6" s="855">
        <f t="shared" ca="1" si="4"/>
        <v>0.39940692419525592</v>
      </c>
      <c r="AW6" s="855">
        <f t="shared" ca="1" si="4"/>
        <v>-0.23174541858083683</v>
      </c>
      <c r="AX6" s="883">
        <f t="shared" ca="1" si="4"/>
        <v>0.96621566588796537</v>
      </c>
      <c r="AY6" s="855">
        <f t="shared" ca="1" si="4"/>
        <v>-0.67606483279913809</v>
      </c>
      <c r="AZ6" s="855">
        <f t="shared" ca="1" si="4"/>
        <v>-0.10703204147317399</v>
      </c>
      <c r="BA6" s="855">
        <f t="shared" ca="1" si="4"/>
        <v>0.55998904900097968</v>
      </c>
      <c r="BB6" s="855">
        <f t="shared" ca="1" si="4"/>
        <v>0.64912219586689923</v>
      </c>
      <c r="BC6" s="855">
        <f t="shared" ca="1" si="4"/>
        <v>0.18537080489332336</v>
      </c>
      <c r="BD6" s="855">
        <f t="shared" ca="1" si="4"/>
        <v>0.25995403876952383</v>
      </c>
      <c r="BE6" s="855">
        <f t="shared" ca="1" si="4"/>
        <v>0.98608306448406235</v>
      </c>
      <c r="BF6" s="855">
        <f t="shared" ca="1" si="4"/>
        <v>-0.38289188934660068</v>
      </c>
      <c r="BG6" s="855">
        <f t="shared" ca="1" si="4"/>
        <v>5.9462901876535024E-2</v>
      </c>
      <c r="BH6" s="855">
        <f t="shared" ca="1" si="4"/>
        <v>0.64625719208191057</v>
      </c>
      <c r="BI6" s="855">
        <f t="shared" ca="1" si="4"/>
        <v>0.19673624928149219</v>
      </c>
      <c r="BJ6" s="855">
        <f t="shared" ca="1" si="5"/>
        <v>0.33802949056882248</v>
      </c>
      <c r="BK6" s="855">
        <f t="shared" ca="1" si="5"/>
        <v>0.29301262575610182</v>
      </c>
      <c r="BL6" s="855">
        <f t="shared" ca="1" si="5"/>
        <v>0.64676426490910488</v>
      </c>
      <c r="BM6" s="855">
        <f t="shared" ca="1" si="5"/>
        <v>4.0099888777273662E-2</v>
      </c>
      <c r="BN6" s="855">
        <f t="shared" ca="1" si="5"/>
        <v>0.48881262226833555</v>
      </c>
      <c r="BO6" s="855">
        <f t="shared" ca="1" si="5"/>
        <v>-0.34720382609794764</v>
      </c>
      <c r="BP6" s="855">
        <f t="shared" ca="1" si="5"/>
        <v>0.61044215748137942</v>
      </c>
      <c r="BQ6" s="855">
        <f t="shared" ca="1" si="5"/>
        <v>7.7322237834494933E-2</v>
      </c>
      <c r="BR6" s="855">
        <f t="shared" ca="1" si="5"/>
        <v>0.12848531004220759</v>
      </c>
      <c r="BS6" s="855">
        <f t="shared" ca="1" si="5"/>
        <v>0.7953204910546281</v>
      </c>
      <c r="BT6" s="855">
        <f t="shared" ca="1" si="5"/>
        <v>0.9165836260221748</v>
      </c>
      <c r="BU6" s="855">
        <f t="shared" ca="1" si="5"/>
        <v>0.54822762986874063</v>
      </c>
      <c r="BV6" s="855">
        <f t="shared" ca="1" si="5"/>
        <v>0.50880086161818971</v>
      </c>
      <c r="BW6" s="855">
        <f t="shared" ca="1" si="5"/>
        <v>0.54677859615023139</v>
      </c>
      <c r="BX6" s="855">
        <f t="shared" ca="1" si="5"/>
        <v>-0.1422938067460762</v>
      </c>
      <c r="BY6" s="855">
        <f t="shared" ca="1" si="5"/>
        <v>-4.4089119191374343E-2</v>
      </c>
      <c r="BZ6" s="855">
        <f t="shared" ca="1" si="6"/>
        <v>0.48220453521102991</v>
      </c>
      <c r="CA6" s="855">
        <f t="shared" ca="1" si="6"/>
        <v>0.57612741652572941</v>
      </c>
      <c r="CB6" s="35"/>
      <c r="CC6" s="35"/>
      <c r="CD6" s="35"/>
      <c r="CE6" s="35"/>
      <c r="CF6" s="35"/>
      <c r="CG6" s="676"/>
      <c r="CH6" s="360"/>
      <c r="CI6" s="677"/>
      <c r="CJ6" s="242"/>
      <c r="CK6" s="242"/>
      <c r="CL6"/>
      <c r="CO6" s="242"/>
      <c r="CQ6"/>
      <c r="CR6"/>
      <c r="CS6"/>
      <c r="DC6" s="35"/>
      <c r="DD6" s="25"/>
      <c r="DE6" s="25"/>
      <c r="DF6" s="24"/>
      <c r="DG6" s="24"/>
      <c r="DH6" s="24"/>
    </row>
    <row r="7" spans="1:112" s="35" customFormat="1" ht="23.45" customHeight="1" thickBot="1">
      <c r="A7" s="242"/>
      <c r="B7" s="1043" t="s">
        <v>170</v>
      </c>
      <c r="C7" s="1044"/>
      <c r="D7" s="1044"/>
      <c r="E7" s="1045"/>
      <c r="F7" s="1090" t="s">
        <v>97</v>
      </c>
      <c r="G7" s="242"/>
      <c r="H7" s="1055"/>
      <c r="J7" s="1063" t="s">
        <v>235</v>
      </c>
      <c r="K7" s="1069" t="s">
        <v>242</v>
      </c>
      <c r="L7" s="1070"/>
      <c r="M7" s="1069" t="s">
        <v>243</v>
      </c>
      <c r="N7" s="1070"/>
      <c r="Z7" s="35">
        <f t="shared" si="7"/>
        <v>4</v>
      </c>
      <c r="AA7" s="716">
        <v>1</v>
      </c>
      <c r="AB7" s="716">
        <f t="shared" si="8"/>
        <v>0</v>
      </c>
      <c r="AC7" s="716">
        <f t="shared" si="2"/>
        <v>0.20899999999999999</v>
      </c>
      <c r="AD7" s="855">
        <f t="shared" ca="1" si="3"/>
        <v>0.11292613412761683</v>
      </c>
      <c r="AE7" s="855">
        <f t="shared" ca="1" si="3"/>
        <v>0.23999217562972502</v>
      </c>
      <c r="AF7" s="855">
        <f t="shared" ca="1" si="3"/>
        <v>-0.35869246520298326</v>
      </c>
      <c r="AG7" s="855">
        <f t="shared" ca="1" si="3"/>
        <v>0.61780942966451524</v>
      </c>
      <c r="AH7" s="855">
        <f t="shared" ca="1" si="3"/>
        <v>0.11145415498711037</v>
      </c>
      <c r="AI7" s="855">
        <f t="shared" ca="1" si="3"/>
        <v>-0.45386442472800337</v>
      </c>
      <c r="AJ7" s="855">
        <f t="shared" ca="1" si="3"/>
        <v>0.51114884103382563</v>
      </c>
      <c r="AK7" s="855">
        <f t="shared" ca="1" si="3"/>
        <v>-0.2162885659037814</v>
      </c>
      <c r="AL7" s="855">
        <f t="shared" ca="1" si="3"/>
        <v>-4.7911417752371538E-2</v>
      </c>
      <c r="AM7" s="855">
        <f t="shared" ca="1" si="3"/>
        <v>-0.12762146393568038</v>
      </c>
      <c r="AN7" s="855">
        <f t="shared" ca="1" si="3"/>
        <v>0.43300580446500592</v>
      </c>
      <c r="AO7" s="855">
        <f t="shared" ca="1" si="3"/>
        <v>0.40474580174107055</v>
      </c>
      <c r="AP7" s="855">
        <f t="shared" ca="1" si="3"/>
        <v>6.5586683032159671E-2</v>
      </c>
      <c r="AQ7" s="855">
        <f t="shared" ca="1" si="3"/>
        <v>-0.10694318967832081</v>
      </c>
      <c r="AR7" s="855">
        <f t="shared" ca="1" si="3"/>
        <v>0.27613384324725471</v>
      </c>
      <c r="AS7" s="855">
        <f t="shared" ca="1" si="3"/>
        <v>0.10902769702220086</v>
      </c>
      <c r="AT7" s="855">
        <f t="shared" ca="1" si="4"/>
        <v>2.7424178870078586E-2</v>
      </c>
      <c r="AU7" s="855">
        <f t="shared" ca="1" si="4"/>
        <v>0.32571528505370617</v>
      </c>
      <c r="AV7" s="855">
        <f t="shared" ca="1" si="4"/>
        <v>0.11508235135514018</v>
      </c>
      <c r="AW7" s="855">
        <f t="shared" ca="1" si="4"/>
        <v>0.16037555952172866</v>
      </c>
      <c r="AX7" s="883">
        <f t="shared" ca="1" si="4"/>
        <v>-0.46275942518760771</v>
      </c>
      <c r="AY7" s="855">
        <f t="shared" ca="1" si="4"/>
        <v>0.8690927202160702</v>
      </c>
      <c r="AZ7" s="855">
        <f t="shared" ca="1" si="4"/>
        <v>0.21632882848875262</v>
      </c>
      <c r="BA7" s="855">
        <f t="shared" ca="1" si="4"/>
        <v>-6.8489956388984308E-3</v>
      </c>
      <c r="BB7" s="855">
        <f t="shared" ca="1" si="4"/>
        <v>3.1891100704065978E-2</v>
      </c>
      <c r="BC7" s="855">
        <f t="shared" ca="1" si="4"/>
        <v>0.76228191510710119</v>
      </c>
      <c r="BD7" s="855">
        <f t="shared" ca="1" si="4"/>
        <v>0.44164601571548034</v>
      </c>
      <c r="BE7" s="855">
        <f t="shared" ca="1" si="4"/>
        <v>0.33610338856701977</v>
      </c>
      <c r="BF7" s="855">
        <f t="shared" ca="1" si="4"/>
        <v>0.25186450092669221</v>
      </c>
      <c r="BG7" s="855">
        <f t="shared" ca="1" si="4"/>
        <v>1.5813134514714167E-2</v>
      </c>
      <c r="BH7" s="855">
        <f t="shared" ca="1" si="4"/>
        <v>0.1704295994707164</v>
      </c>
      <c r="BI7" s="855">
        <f t="shared" ca="1" si="4"/>
        <v>-0.11944619920235031</v>
      </c>
      <c r="BJ7" s="855">
        <f t="shared" ca="1" si="5"/>
        <v>-0.38565910886268406</v>
      </c>
      <c r="BK7" s="855">
        <f t="shared" ca="1" si="5"/>
        <v>0.42428809806186257</v>
      </c>
      <c r="BL7" s="855">
        <f t="shared" ca="1" si="5"/>
        <v>-7.4607275750162877E-2</v>
      </c>
      <c r="BM7" s="855">
        <f t="shared" ca="1" si="5"/>
        <v>0.34324639812095575</v>
      </c>
      <c r="BN7" s="855">
        <f t="shared" ca="1" si="5"/>
        <v>0.35057677657658004</v>
      </c>
      <c r="BO7" s="855">
        <f t="shared" ca="1" si="5"/>
        <v>0.64631571997054693</v>
      </c>
      <c r="BP7" s="855">
        <f t="shared" ca="1" si="5"/>
        <v>-9.0359426277059424E-2</v>
      </c>
      <c r="BQ7" s="855">
        <f t="shared" ca="1" si="5"/>
        <v>0.71169758455822707</v>
      </c>
      <c r="BR7" s="855">
        <f t="shared" ca="1" si="5"/>
        <v>0.25796095862503476</v>
      </c>
      <c r="BS7" s="855">
        <f t="shared" ca="1" si="5"/>
        <v>6.0562448473109959E-2</v>
      </c>
      <c r="BT7" s="855">
        <f t="shared" ca="1" si="5"/>
        <v>-0.22698200272636002</v>
      </c>
      <c r="BU7" s="855">
        <f t="shared" ca="1" si="5"/>
        <v>0.39600881677066757</v>
      </c>
      <c r="BV7" s="855">
        <f t="shared" ca="1" si="5"/>
        <v>0.45535487792641527</v>
      </c>
      <c r="BW7" s="855">
        <f t="shared" ca="1" si="5"/>
        <v>-2.0924896391187942E-2</v>
      </c>
      <c r="BX7" s="855">
        <f t="shared" ca="1" si="5"/>
        <v>-1.8930757477339771E-2</v>
      </c>
      <c r="BY7" s="855">
        <f t="shared" ca="1" si="5"/>
        <v>-0.20726991117464613</v>
      </c>
      <c r="BZ7" s="855">
        <f t="shared" ca="1" si="6"/>
        <v>-2.0675237728017132E-2</v>
      </c>
      <c r="CA7" s="855">
        <f t="shared" ca="1" si="6"/>
        <v>0.26964159888695516</v>
      </c>
    </row>
    <row r="8" spans="1:112" s="35" customFormat="1" ht="24" customHeight="1" thickBot="1">
      <c r="A8" s="242"/>
      <c r="B8" s="1046"/>
      <c r="C8" s="1047"/>
      <c r="D8" s="1047"/>
      <c r="E8" s="1048"/>
      <c r="F8" s="1091"/>
      <c r="H8" s="1056"/>
      <c r="J8" s="1064"/>
      <c r="K8" s="1063" t="s">
        <v>254</v>
      </c>
      <c r="L8" s="1071" t="s">
        <v>244</v>
      </c>
      <c r="M8" s="1063" t="s">
        <v>255</v>
      </c>
      <c r="N8" s="1066" t="s">
        <v>245</v>
      </c>
      <c r="Z8" s="35">
        <f t="shared" si="7"/>
        <v>5</v>
      </c>
      <c r="AA8" s="716">
        <v>1</v>
      </c>
      <c r="AB8" s="716">
        <f t="shared" si="8"/>
        <v>0</v>
      </c>
      <c r="AC8" s="716">
        <f t="shared" si="2"/>
        <v>0.20899999999999999</v>
      </c>
      <c r="AD8" s="855">
        <f t="shared" ca="1" si="3"/>
        <v>-0.31919725359946727</v>
      </c>
      <c r="AE8" s="855">
        <f t="shared" ca="1" si="3"/>
        <v>0.32435838695562524</v>
      </c>
      <c r="AF8" s="855">
        <f t="shared" ca="1" si="3"/>
        <v>0.67328589596090394</v>
      </c>
      <c r="AG8" s="855">
        <f t="shared" ca="1" si="3"/>
        <v>6.3698026110932338E-2</v>
      </c>
      <c r="AH8" s="855">
        <f t="shared" ca="1" si="3"/>
        <v>-0.55567478671812354</v>
      </c>
      <c r="AI8" s="855">
        <f t="shared" ca="1" si="3"/>
        <v>-0.3146795647097046</v>
      </c>
      <c r="AJ8" s="855">
        <f t="shared" ca="1" si="3"/>
        <v>0.18450646467829782</v>
      </c>
      <c r="AK8" s="855">
        <f t="shared" ca="1" si="3"/>
        <v>-0.67273802981852104</v>
      </c>
      <c r="AL8" s="855">
        <f t="shared" ca="1" si="3"/>
        <v>-0.38630411092795325</v>
      </c>
      <c r="AM8" s="855">
        <f t="shared" ca="1" si="3"/>
        <v>0.68001054326254806</v>
      </c>
      <c r="AN8" s="855">
        <f t="shared" ca="1" si="3"/>
        <v>0.85164355375316225</v>
      </c>
      <c r="AO8" s="855">
        <f t="shared" ca="1" si="3"/>
        <v>0.26847784285546727</v>
      </c>
      <c r="AP8" s="855">
        <f t="shared" ca="1" si="3"/>
        <v>0.16816786338874137</v>
      </c>
      <c r="AQ8" s="855">
        <f t="shared" ca="1" si="3"/>
        <v>1.8212178084312616</v>
      </c>
      <c r="AR8" s="855">
        <f t="shared" ca="1" si="3"/>
        <v>-0.765297620296023</v>
      </c>
      <c r="AS8" s="855">
        <f t="shared" ca="1" si="3"/>
        <v>4.9638865101291174E-2</v>
      </c>
      <c r="AT8" s="855">
        <f t="shared" ca="1" si="4"/>
        <v>0.30220732637535774</v>
      </c>
      <c r="AU8" s="855">
        <f t="shared" ca="1" si="4"/>
        <v>0.63173346404062625</v>
      </c>
      <c r="AV8" s="855">
        <f t="shared" ca="1" si="4"/>
        <v>8.3367026345674888E-2</v>
      </c>
      <c r="AW8" s="855">
        <f t="shared" ca="1" si="4"/>
        <v>-0.1174377393062673</v>
      </c>
      <c r="AX8" s="883">
        <f t="shared" ca="1" si="4"/>
        <v>4.5824386852461041E-4</v>
      </c>
      <c r="AY8" s="855">
        <f t="shared" ca="1" si="4"/>
        <v>-0.74438630329941757</v>
      </c>
      <c r="AZ8" s="855">
        <f t="shared" ca="1" si="4"/>
        <v>-0.17545879424874652</v>
      </c>
      <c r="BA8" s="855">
        <f t="shared" ca="1" si="4"/>
        <v>-0.11646397610277162</v>
      </c>
      <c r="BB8" s="855">
        <f t="shared" ca="1" si="4"/>
        <v>7.9048446537808015E-2</v>
      </c>
      <c r="BC8" s="855">
        <f t="shared" ca="1" si="4"/>
        <v>-0.19084437293060827</v>
      </c>
      <c r="BD8" s="855">
        <f t="shared" ca="1" si="4"/>
        <v>0.25300417333251579</v>
      </c>
      <c r="BE8" s="855">
        <f t="shared" ca="1" si="4"/>
        <v>-0.62887321150326381</v>
      </c>
      <c r="BF8" s="855">
        <f t="shared" ca="1" si="4"/>
        <v>0.33538149232630043</v>
      </c>
      <c r="BG8" s="855">
        <f t="shared" ca="1" si="4"/>
        <v>0.71766992447175026</v>
      </c>
      <c r="BH8" s="855">
        <f t="shared" ca="1" si="4"/>
        <v>0.30918731564600377</v>
      </c>
      <c r="BI8" s="855">
        <f t="shared" ca="1" si="4"/>
        <v>-0.12752484859462629</v>
      </c>
      <c r="BJ8" s="855">
        <f t="shared" ca="1" si="5"/>
        <v>-0.28042080944102155</v>
      </c>
      <c r="BK8" s="855">
        <f t="shared" ca="1" si="5"/>
        <v>0.69972716398353585</v>
      </c>
      <c r="BL8" s="855">
        <f t="shared" ca="1" si="5"/>
        <v>0.21712116825802641</v>
      </c>
      <c r="BM8" s="855">
        <f t="shared" ca="1" si="5"/>
        <v>-2.1079970297148282E-2</v>
      </c>
      <c r="BN8" s="855">
        <f t="shared" ca="1" si="5"/>
        <v>-0.16808853875212246</v>
      </c>
      <c r="BO8" s="855">
        <f t="shared" ca="1" si="5"/>
        <v>3.7144035184286883E-2</v>
      </c>
      <c r="BP8" s="855">
        <f t="shared" ca="1" si="5"/>
        <v>0.78895981752558397</v>
      </c>
      <c r="BQ8" s="855">
        <f t="shared" ca="1" si="5"/>
        <v>0.81691007203792176</v>
      </c>
      <c r="BR8" s="855">
        <f t="shared" ca="1" si="5"/>
        <v>0.35888405042806393</v>
      </c>
      <c r="BS8" s="855">
        <f t="shared" ca="1" si="5"/>
        <v>1.2498396809189044E-2</v>
      </c>
      <c r="BT8" s="855">
        <f t="shared" ca="1" si="5"/>
        <v>0.8283558408483972</v>
      </c>
      <c r="BU8" s="855">
        <f t="shared" ca="1" si="5"/>
        <v>0.38891817259467221</v>
      </c>
      <c r="BV8" s="855">
        <f t="shared" ca="1" si="5"/>
        <v>0.19058727860424232</v>
      </c>
      <c r="BW8" s="855">
        <f t="shared" ca="1" si="5"/>
        <v>0.87975849741001588</v>
      </c>
      <c r="BX8" s="855">
        <f t="shared" ca="1" si="5"/>
        <v>-0.30361626686826093</v>
      </c>
      <c r="BY8" s="855">
        <f t="shared" ca="1" si="5"/>
        <v>0.48613791154999675</v>
      </c>
      <c r="BZ8" s="855">
        <f t="shared" ca="1" si="6"/>
        <v>-0.12855601385682655</v>
      </c>
      <c r="CA8" s="855">
        <f t="shared" ca="1" si="6"/>
        <v>-0.39353994294560579</v>
      </c>
      <c r="CS8"/>
      <c r="CT8"/>
      <c r="CU8"/>
      <c r="CV8"/>
      <c r="CW8"/>
      <c r="CX8"/>
      <c r="CY8"/>
      <c r="DA8" s="36"/>
      <c r="DB8" s="36"/>
    </row>
    <row r="9" spans="1:112" s="35" customFormat="1" ht="26.45" customHeight="1" thickBot="1">
      <c r="A9" s="242"/>
      <c r="B9" s="992" t="s">
        <v>17</v>
      </c>
      <c r="C9" s="992"/>
      <c r="D9" s="992"/>
      <c r="E9" s="243" t="s">
        <v>46</v>
      </c>
      <c r="F9" s="681">
        <f>((COUNT(B83:B132)*G135)-(B135*C135))/((COUNT(B83:B132)*I136)-B135^2)</f>
        <v>2.3273516732901511E-2</v>
      </c>
      <c r="G9" s="673"/>
      <c r="H9" s="695">
        <v>120.706</v>
      </c>
      <c r="J9" s="1064"/>
      <c r="K9" s="1064"/>
      <c r="L9" s="1072"/>
      <c r="M9" s="1064"/>
      <c r="N9" s="1067"/>
      <c r="Z9" s="35">
        <f t="shared" si="7"/>
        <v>6</v>
      </c>
      <c r="AA9" s="716">
        <v>1</v>
      </c>
      <c r="AB9" s="716">
        <f t="shared" si="8"/>
        <v>0</v>
      </c>
      <c r="AC9" s="716">
        <f t="shared" si="2"/>
        <v>0.20899999999999999</v>
      </c>
      <c r="AD9" s="855">
        <f t="shared" ca="1" si="3"/>
        <v>0.10822029828702184</v>
      </c>
      <c r="AE9" s="855">
        <f t="shared" ca="1" si="3"/>
        <v>0.31839821211988717</v>
      </c>
      <c r="AF9" s="855">
        <f t="shared" ca="1" si="3"/>
        <v>0.65305386918131891</v>
      </c>
      <c r="AG9" s="855">
        <f t="shared" ca="1" si="3"/>
        <v>8.8886583777923259E-2</v>
      </c>
      <c r="AH9" s="855">
        <f t="shared" ca="1" si="3"/>
        <v>-0.1483199721946161</v>
      </c>
      <c r="AI9" s="855">
        <f t="shared" ca="1" si="3"/>
        <v>0.77955129102591691</v>
      </c>
      <c r="AJ9" s="855">
        <f t="shared" ca="1" si="3"/>
        <v>8.2796306059259056E-2</v>
      </c>
      <c r="AK9" s="855">
        <f t="shared" ca="1" si="3"/>
        <v>-0.19577292411779032</v>
      </c>
      <c r="AL9" s="855">
        <f t="shared" ca="1" si="3"/>
        <v>0.13010385265115917</v>
      </c>
      <c r="AM9" s="855">
        <f t="shared" ca="1" si="3"/>
        <v>1.0233502216428075E-2</v>
      </c>
      <c r="AN9" s="855">
        <f t="shared" ca="1" si="3"/>
        <v>-0.16550491590429392</v>
      </c>
      <c r="AO9" s="855">
        <f t="shared" ca="1" si="3"/>
        <v>2.4732433155872036E-2</v>
      </c>
      <c r="AP9" s="855">
        <f t="shared" ca="1" si="3"/>
        <v>0.22813295972103861</v>
      </c>
      <c r="AQ9" s="855">
        <f t="shared" ca="1" si="3"/>
        <v>0.56197106557487364</v>
      </c>
      <c r="AR9" s="855">
        <f t="shared" ca="1" si="3"/>
        <v>8.7303540608066152E-2</v>
      </c>
      <c r="AS9" s="855">
        <f t="shared" ca="1" si="3"/>
        <v>-0.88653038517065219</v>
      </c>
      <c r="AT9" s="855">
        <f t="shared" ca="1" si="4"/>
        <v>0.27863914055778088</v>
      </c>
      <c r="AU9" s="855">
        <f t="shared" ca="1" si="4"/>
        <v>-1.8212438762446853E-2</v>
      </c>
      <c r="AV9" s="855">
        <f t="shared" ca="1" si="4"/>
        <v>0.9511693020555535</v>
      </c>
      <c r="AW9" s="855">
        <f t="shared" ca="1" si="4"/>
        <v>7.5332234434091316E-2</v>
      </c>
      <c r="AX9" s="883">
        <f t="shared" ca="1" si="4"/>
        <v>-1.6150791192202002E-2</v>
      </c>
      <c r="AY9" s="855">
        <f t="shared" ca="1" si="4"/>
        <v>-0.55792401410801507</v>
      </c>
      <c r="AZ9" s="855">
        <f t="shared" ca="1" si="4"/>
        <v>0.3671529745790777</v>
      </c>
      <c r="BA9" s="855">
        <f t="shared" ca="1" si="4"/>
        <v>0.92100419504965625</v>
      </c>
      <c r="BB9" s="855">
        <f t="shared" ca="1" si="4"/>
        <v>0.55400632282767603</v>
      </c>
      <c r="BC9" s="855">
        <f t="shared" ca="1" si="4"/>
        <v>-3.2274868462188633E-2</v>
      </c>
      <c r="BD9" s="855">
        <f t="shared" ca="1" si="4"/>
        <v>-0.23017698324271177</v>
      </c>
      <c r="BE9" s="855">
        <f t="shared" ca="1" si="4"/>
        <v>0.12162685530072233</v>
      </c>
      <c r="BF9" s="855">
        <f t="shared" ca="1" si="4"/>
        <v>0.14156854806328045</v>
      </c>
      <c r="BG9" s="855">
        <f t="shared" ca="1" si="4"/>
        <v>1.0938270865785518</v>
      </c>
      <c r="BH9" s="855">
        <f t="shared" ca="1" si="4"/>
        <v>-0.19432144179121216</v>
      </c>
      <c r="BI9" s="855">
        <f t="shared" ca="1" si="4"/>
        <v>-0.46991651613167706</v>
      </c>
      <c r="BJ9" s="855">
        <f t="shared" ca="1" si="5"/>
        <v>0.60751607767414251</v>
      </c>
      <c r="BK9" s="855">
        <f t="shared" ca="1" si="5"/>
        <v>0.14877658771053834</v>
      </c>
      <c r="BL9" s="855">
        <f t="shared" ca="1" si="5"/>
        <v>-0.3940166999556558</v>
      </c>
      <c r="BM9" s="855">
        <f t="shared" ca="1" si="5"/>
        <v>-4.6628917060299341E-2</v>
      </c>
      <c r="BN9" s="855">
        <f t="shared" ca="1" si="5"/>
        <v>1.2754063557278577</v>
      </c>
      <c r="BO9" s="855">
        <f t="shared" ca="1" si="5"/>
        <v>3.3427456876824468E-2</v>
      </c>
      <c r="BP9" s="855">
        <f t="shared" ca="1" si="5"/>
        <v>0.2759565049318306</v>
      </c>
      <c r="BQ9" s="855">
        <f t="shared" ca="1" si="5"/>
        <v>0.19400295404758744</v>
      </c>
      <c r="BR9" s="855">
        <f t="shared" ca="1" si="5"/>
        <v>4.9857106179949373E-2</v>
      </c>
      <c r="BS9" s="855">
        <f t="shared" ca="1" si="5"/>
        <v>0.29671302827252038</v>
      </c>
      <c r="BT9" s="855">
        <f t="shared" ca="1" si="5"/>
        <v>-0.60250285451235908</v>
      </c>
      <c r="BU9" s="855">
        <f t="shared" ca="1" si="5"/>
        <v>0.6008198726989471</v>
      </c>
      <c r="BV9" s="855">
        <f t="shared" ca="1" si="5"/>
        <v>0.68727410392284372</v>
      </c>
      <c r="BW9" s="855">
        <f t="shared" ca="1" si="5"/>
        <v>-0.40743363348844719</v>
      </c>
      <c r="BX9" s="855">
        <f t="shared" ca="1" si="5"/>
        <v>-0.16456228821823685</v>
      </c>
      <c r="BY9" s="855">
        <f t="shared" ca="1" si="5"/>
        <v>0.53832640634916151</v>
      </c>
      <c r="BZ9" s="855">
        <f t="shared" ca="1" si="6"/>
        <v>0.20778579029788297</v>
      </c>
      <c r="CA9" s="855">
        <f t="shared" ca="1" si="6"/>
        <v>0.348194510094749</v>
      </c>
      <c r="CB9" s="46"/>
      <c r="CC9" s="46"/>
      <c r="CD9" s="46"/>
      <c r="CE9" s="46"/>
      <c r="CF9" s="46"/>
      <c r="CZ9" s="36"/>
      <c r="DA9" s="37"/>
    </row>
    <row r="10" spans="1:112" s="35" customFormat="1" ht="26.45" customHeight="1" thickBot="1">
      <c r="A10" s="242"/>
      <c r="B10" s="992"/>
      <c r="C10" s="992"/>
      <c r="D10" s="992"/>
      <c r="E10" s="243" t="s">
        <v>47</v>
      </c>
      <c r="F10" s="681">
        <f>(C135-F9*B135)/COUNT(B83:B132)</f>
        <v>19.441277220031587</v>
      </c>
      <c r="G10" s="673"/>
      <c r="H10" s="695">
        <v>0.20899999999999999</v>
      </c>
      <c r="J10" s="1065"/>
      <c r="K10" s="1065"/>
      <c r="L10" s="1073"/>
      <c r="M10" s="1065"/>
      <c r="N10" s="1068"/>
      <c r="R10" s="63"/>
      <c r="S10" s="63"/>
      <c r="T10" s="63"/>
      <c r="U10" s="63"/>
      <c r="V10" s="63"/>
      <c r="Z10" s="35">
        <f t="shared" si="7"/>
        <v>7</v>
      </c>
      <c r="AA10" s="716">
        <v>1</v>
      </c>
      <c r="AB10" s="716">
        <f t="shared" si="8"/>
        <v>0</v>
      </c>
      <c r="AC10" s="716">
        <f t="shared" si="2"/>
        <v>0.20899999999999999</v>
      </c>
      <c r="AD10" s="855">
        <f t="shared" ca="1" si="3"/>
        <v>0.80269084468091856</v>
      </c>
      <c r="AE10" s="855">
        <f t="shared" ca="1" si="3"/>
        <v>0.57213691161145552</v>
      </c>
      <c r="AF10" s="855">
        <f t="shared" ca="1" si="3"/>
        <v>0.84899456587692712</v>
      </c>
      <c r="AG10" s="855">
        <f t="shared" ca="1" si="3"/>
        <v>8.1702455054979917E-2</v>
      </c>
      <c r="AH10" s="855">
        <f t="shared" ca="1" si="3"/>
        <v>0.13277150007035549</v>
      </c>
      <c r="AI10" s="855">
        <f t="shared" ca="1" si="3"/>
        <v>7.1327541714548359E-2</v>
      </c>
      <c r="AJ10" s="855">
        <f t="shared" ca="1" si="3"/>
        <v>0.4391696042473453</v>
      </c>
      <c r="AK10" s="855">
        <f t="shared" ca="1" si="3"/>
        <v>-0.23928492260531845</v>
      </c>
      <c r="AL10" s="855">
        <f t="shared" ca="1" si="3"/>
        <v>1.1199880380762215</v>
      </c>
      <c r="AM10" s="855">
        <f t="shared" ca="1" si="3"/>
        <v>9.18525551523975E-2</v>
      </c>
      <c r="AN10" s="855">
        <f t="shared" ca="1" si="3"/>
        <v>0.11388472552727065</v>
      </c>
      <c r="AO10" s="855">
        <f t="shared" ca="1" si="3"/>
        <v>0.36708898990755079</v>
      </c>
      <c r="AP10" s="855">
        <f t="shared" ca="1" si="3"/>
        <v>0.25256057830640727</v>
      </c>
      <c r="AQ10" s="855">
        <f t="shared" ca="1" si="3"/>
        <v>0.5495878270674649</v>
      </c>
      <c r="AR10" s="855">
        <f t="shared" ca="1" si="3"/>
        <v>0.25044050954652725</v>
      </c>
      <c r="AS10" s="855">
        <f t="shared" ca="1" si="3"/>
        <v>9.713719342305871E-2</v>
      </c>
      <c r="AT10" s="855">
        <f t="shared" ca="1" si="4"/>
        <v>-8.0206640739384188E-2</v>
      </c>
      <c r="AU10" s="855">
        <f t="shared" ca="1" si="4"/>
        <v>0.4149295107040139</v>
      </c>
      <c r="AV10" s="855">
        <f t="shared" ca="1" si="4"/>
        <v>-0.27525768435306808</v>
      </c>
      <c r="AW10" s="855">
        <f t="shared" ca="1" si="4"/>
        <v>0.13507013274321616</v>
      </c>
      <c r="AX10" s="883">
        <f t="shared" ca="1" si="4"/>
        <v>-0.33484258109774523</v>
      </c>
      <c r="AY10" s="855">
        <f t="shared" ca="1" si="4"/>
        <v>0.70575647195412672</v>
      </c>
      <c r="AZ10" s="855">
        <f t="shared" ca="1" si="4"/>
        <v>-0.20356642323659949</v>
      </c>
      <c r="BA10" s="855">
        <f t="shared" ca="1" si="4"/>
        <v>0.45433830836736627</v>
      </c>
      <c r="BB10" s="855">
        <f t="shared" ca="1" si="4"/>
        <v>0.9858752341482494</v>
      </c>
      <c r="BC10" s="855">
        <f t="shared" ca="1" si="4"/>
        <v>0.60352894346242769</v>
      </c>
      <c r="BD10" s="855">
        <f t="shared" ca="1" si="4"/>
        <v>0.50815959827694246</v>
      </c>
      <c r="BE10" s="855">
        <f t="shared" ca="1" si="4"/>
        <v>-0.31278166202322044</v>
      </c>
      <c r="BF10" s="855">
        <f t="shared" ca="1" si="4"/>
        <v>-0.3024013079434148</v>
      </c>
      <c r="BG10" s="855">
        <f t="shared" ca="1" si="4"/>
        <v>-0.16846691969565189</v>
      </c>
      <c r="BH10" s="855">
        <f t="shared" ca="1" si="4"/>
        <v>0.1002067913711877</v>
      </c>
      <c r="BI10" s="855">
        <f t="shared" ca="1" si="4"/>
        <v>-0.4735336419390006</v>
      </c>
      <c r="BJ10" s="855">
        <f t="shared" ca="1" si="5"/>
        <v>0.71980259221590115</v>
      </c>
      <c r="BK10" s="855">
        <f t="shared" ca="1" si="5"/>
        <v>0.36078237357544629</v>
      </c>
      <c r="BL10" s="855">
        <f t="shared" ca="1" si="5"/>
        <v>0.88254473544075107</v>
      </c>
      <c r="BM10" s="855">
        <f t="shared" ca="1" si="5"/>
        <v>0.35525056211555062</v>
      </c>
      <c r="BN10" s="855">
        <f t="shared" ca="1" si="5"/>
        <v>0.86082225519772404</v>
      </c>
      <c r="BO10" s="855">
        <f t="shared" ca="1" si="5"/>
        <v>0.15410812693028147</v>
      </c>
      <c r="BP10" s="855">
        <f t="shared" ca="1" si="5"/>
        <v>0.43006460027560811</v>
      </c>
      <c r="BQ10" s="855">
        <f t="shared" ca="1" si="5"/>
        <v>0.56647178017921518</v>
      </c>
      <c r="BR10" s="855">
        <f t="shared" ca="1" si="5"/>
        <v>0.63442648696738202</v>
      </c>
      <c r="BS10" s="855">
        <f t="shared" ca="1" si="5"/>
        <v>0.21908054330472854</v>
      </c>
      <c r="BT10" s="855">
        <f t="shared" ca="1" si="5"/>
        <v>0.61907359792273675</v>
      </c>
      <c r="BU10" s="855">
        <f t="shared" ca="1" si="5"/>
        <v>0.21680719429741338</v>
      </c>
      <c r="BV10" s="855">
        <f t="shared" ca="1" si="5"/>
        <v>0.42969815331771899</v>
      </c>
      <c r="BW10" s="855">
        <f t="shared" ca="1" si="5"/>
        <v>0.50400049431813609</v>
      </c>
      <c r="BX10" s="855">
        <f t="shared" ca="1" si="5"/>
        <v>-0.19781411132106227</v>
      </c>
      <c r="BY10" s="855">
        <f t="shared" ca="1" si="5"/>
        <v>0.3157397576460233</v>
      </c>
      <c r="BZ10" s="855">
        <f t="shared" ca="1" si="6"/>
        <v>0.30772731303380346</v>
      </c>
      <c r="CA10" s="855">
        <f t="shared" ca="1" si="6"/>
        <v>0.74551409177443517</v>
      </c>
      <c r="CZ10" s="36"/>
      <c r="DA10" s="37"/>
    </row>
    <row r="11" spans="1:112" s="35" customFormat="1" ht="26.25">
      <c r="A11" s="242"/>
      <c r="B11" s="992"/>
      <c r="C11" s="992"/>
      <c r="D11" s="992"/>
      <c r="E11" s="243" t="s">
        <v>48</v>
      </c>
      <c r="F11" s="681">
        <f>RSQ(C83:C132,B83:B132)</f>
        <v>0.31510242956587831</v>
      </c>
      <c r="H11" s="771"/>
      <c r="J11" s="772">
        <v>1</v>
      </c>
      <c r="K11" s="871">
        <f>ABS(($H$18/$H$9)*(SQRT(1/$J11+1/$J11+(($H$13-$C$137)^2/($H$9^2*$K$136)))))</f>
        <v>4.7216217691092065E-3</v>
      </c>
      <c r="L11" s="868"/>
      <c r="M11" s="871">
        <f>ABS(($H$18/$H$9)*(SQRT(1/$J11+1/($J11)+(($H$25-$C$137)^2/($H$9^2*$K$136)))))</f>
        <v>4.7216239939470231E-3</v>
      </c>
      <c r="N11" s="868"/>
      <c r="R11" s="773"/>
      <c r="S11" s="773"/>
      <c r="T11" s="773"/>
      <c r="U11" s="773"/>
      <c r="V11" s="773"/>
      <c r="Z11" s="35">
        <f t="shared" si="7"/>
        <v>8</v>
      </c>
      <c r="AA11" s="716">
        <v>1</v>
      </c>
      <c r="AB11" s="716">
        <f t="shared" si="8"/>
        <v>0</v>
      </c>
      <c r="AC11" s="716">
        <f t="shared" si="2"/>
        <v>0.20899999999999999</v>
      </c>
      <c r="AD11" s="855">
        <f t="shared" ca="1" si="3"/>
        <v>0.2459169694210751</v>
      </c>
      <c r="AE11" s="855">
        <f t="shared" ca="1" si="3"/>
        <v>0.14366396076702445</v>
      </c>
      <c r="AF11" s="855">
        <f t="shared" ca="1" si="3"/>
        <v>5.4760264596401959E-2</v>
      </c>
      <c r="AG11" s="855">
        <f t="shared" ca="1" si="3"/>
        <v>0.68398684120792219</v>
      </c>
      <c r="AH11" s="855">
        <f t="shared" ca="1" si="3"/>
        <v>0.24169932250385512</v>
      </c>
      <c r="AI11" s="855">
        <f t="shared" ca="1" si="3"/>
        <v>-0.40695902639658266</v>
      </c>
      <c r="AJ11" s="855">
        <f t="shared" ca="1" si="3"/>
        <v>-0.23793767232102794</v>
      </c>
      <c r="AK11" s="855">
        <f t="shared" ca="1" si="3"/>
        <v>0.3740377808015698</v>
      </c>
      <c r="AL11" s="855">
        <f t="shared" ca="1" si="3"/>
        <v>1.1627875845365565</v>
      </c>
      <c r="AM11" s="855">
        <f t="shared" ca="1" si="3"/>
        <v>-8.139074960632528E-2</v>
      </c>
      <c r="AN11" s="855">
        <f t="shared" ca="1" si="3"/>
        <v>-0.26678766851015345</v>
      </c>
      <c r="AO11" s="855">
        <f t="shared" ca="1" si="3"/>
        <v>-0.44930957422373174</v>
      </c>
      <c r="AP11" s="855">
        <f t="shared" ca="1" si="3"/>
        <v>0.39190813211671727</v>
      </c>
      <c r="AQ11" s="855">
        <f t="shared" ca="1" si="3"/>
        <v>-0.33124183108672434</v>
      </c>
      <c r="AR11" s="855">
        <f t="shared" ca="1" si="3"/>
        <v>0.69995695732999474</v>
      </c>
      <c r="AS11" s="855">
        <f t="shared" ca="1" si="3"/>
        <v>-0.53824361099897489</v>
      </c>
      <c r="AT11" s="855">
        <f t="shared" ca="1" si="4"/>
        <v>5.1696354117099885E-2</v>
      </c>
      <c r="AU11" s="855">
        <f t="shared" ca="1" si="4"/>
        <v>1.2756845328648597E-2</v>
      </c>
      <c r="AV11" s="855">
        <f t="shared" ca="1" si="4"/>
        <v>1.2300846582074448E-2</v>
      </c>
      <c r="AW11" s="855">
        <f t="shared" ca="1" si="4"/>
        <v>0.1450314803545649</v>
      </c>
      <c r="AX11" s="883">
        <f t="shared" ca="1" si="4"/>
        <v>0.23669345084683424</v>
      </c>
      <c r="AY11" s="855">
        <f t="shared" ca="1" si="4"/>
        <v>3.1494684586928806E-2</v>
      </c>
      <c r="AZ11" s="855">
        <f t="shared" ca="1" si="4"/>
        <v>0.69731063497167212</v>
      </c>
      <c r="BA11" s="855">
        <f t="shared" ca="1" si="4"/>
        <v>1.1778313331045689</v>
      </c>
      <c r="BB11" s="855">
        <f t="shared" ca="1" si="4"/>
        <v>0.503136194250693</v>
      </c>
      <c r="BC11" s="855">
        <f t="shared" ca="1" si="4"/>
        <v>0.35406022830470307</v>
      </c>
      <c r="BD11" s="855">
        <f t="shared" ca="1" si="4"/>
        <v>-0.30495387469931967</v>
      </c>
      <c r="BE11" s="855">
        <f t="shared" ca="1" si="4"/>
        <v>0.82596089595158462</v>
      </c>
      <c r="BF11" s="855">
        <f t="shared" ca="1" si="4"/>
        <v>0.42786904029890149</v>
      </c>
      <c r="BG11" s="855">
        <f t="shared" ca="1" si="4"/>
        <v>0.14545945898126822</v>
      </c>
      <c r="BH11" s="855">
        <f t="shared" ca="1" si="4"/>
        <v>0.83490846856591805</v>
      </c>
      <c r="BI11" s="855">
        <f t="shared" ca="1" si="4"/>
        <v>0.14393533955196652</v>
      </c>
      <c r="BJ11" s="855">
        <f t="shared" ca="1" si="5"/>
        <v>0.36673976442531314</v>
      </c>
      <c r="BK11" s="855">
        <f t="shared" ca="1" si="5"/>
        <v>0.91768154912123534</v>
      </c>
      <c r="BL11" s="855">
        <f t="shared" ca="1" si="5"/>
        <v>-0.34717755769825931</v>
      </c>
      <c r="BM11" s="855">
        <f t="shared" ca="1" si="5"/>
        <v>9.1671448201453343E-2</v>
      </c>
      <c r="BN11" s="855">
        <f t="shared" ca="1" si="5"/>
        <v>0.64318943473800727</v>
      </c>
      <c r="BO11" s="855">
        <f t="shared" ca="1" si="5"/>
        <v>0.91168550691617578</v>
      </c>
      <c r="BP11" s="855">
        <f t="shared" ca="1" si="5"/>
        <v>0.28587523799765058</v>
      </c>
      <c r="BQ11" s="855">
        <f t="shared" ca="1" si="5"/>
        <v>-0.99367272704857224</v>
      </c>
      <c r="BR11" s="855">
        <f t="shared" ca="1" si="5"/>
        <v>0.72672263727382425</v>
      </c>
      <c r="BS11" s="855">
        <f t="shared" ca="1" si="5"/>
        <v>6.9256919189859517E-2</v>
      </c>
      <c r="BT11" s="855">
        <f t="shared" ca="1" si="5"/>
        <v>0.57363870479740098</v>
      </c>
      <c r="BU11" s="855">
        <f t="shared" ca="1" si="5"/>
        <v>-0.16611142618960426</v>
      </c>
      <c r="BV11" s="855">
        <f t="shared" ca="1" si="5"/>
        <v>-0.30623431783635058</v>
      </c>
      <c r="BW11" s="855">
        <f t="shared" ca="1" si="5"/>
        <v>-5.6970887639344242E-2</v>
      </c>
      <c r="BX11" s="855">
        <f t="shared" ca="1" si="5"/>
        <v>3.12190981477381E-2</v>
      </c>
      <c r="BY11" s="855">
        <f t="shared" ca="1" si="5"/>
        <v>0.40293053366557219</v>
      </c>
      <c r="BZ11" s="855">
        <f t="shared" ca="1" si="6"/>
        <v>7.064517254270028E-2</v>
      </c>
      <c r="CA11" s="855">
        <f t="shared" ca="1" si="6"/>
        <v>-0.14690580364246644</v>
      </c>
      <c r="CZ11" s="36"/>
      <c r="DA11" s="36"/>
    </row>
    <row r="12" spans="1:112" s="35" customFormat="1" ht="27" customHeight="1">
      <c r="A12" s="242"/>
      <c r="B12" s="274" t="s">
        <v>332</v>
      </c>
      <c r="C12" s="274"/>
      <c r="D12" s="274"/>
      <c r="E12" s="715" t="s">
        <v>271</v>
      </c>
      <c r="F12" s="807">
        <f>COUNT(D83:D92)</f>
        <v>7</v>
      </c>
      <c r="H12" s="689"/>
      <c r="J12" s="775">
        <f t="shared" ref="J12:J22" si="9">J11+1</f>
        <v>2</v>
      </c>
      <c r="K12" s="871">
        <f t="shared" ref="K12:K22" si="10">ABS(($H$18/$H$9)*(SQRT(1/$J12+1/$J12+(($H$13-$C$137)^2/($H$9^2*$K$136)))))</f>
        <v>3.338690839239781E-3</v>
      </c>
      <c r="L12" s="869">
        <f t="shared" ref="L12:L22" si="11">K12/(J12-1)^0.5</f>
        <v>3.338690839239781E-3</v>
      </c>
      <c r="M12" s="871">
        <f t="shared" ref="M12:M22" si="12">ABS(($H$18/$H$9)*(SQRT(1/$J12+1/($J12)+(($H$25-$C$137)^2/($H$9^2*$K$136)))))</f>
        <v>3.3386939856347901E-3</v>
      </c>
      <c r="N12" s="869">
        <f t="shared" ref="N12:N22" si="13">M12/(J12-1)^0.5</f>
        <v>3.3386939856347901E-3</v>
      </c>
      <c r="Z12" s="35">
        <f t="shared" si="7"/>
        <v>9</v>
      </c>
      <c r="AA12" s="716">
        <f t="shared" ref="AA12:AA51" si="14">AA4+1</f>
        <v>2</v>
      </c>
      <c r="AB12" s="716">
        <f>AB$4+(AA12-1)*H$24</f>
        <v>0.1</v>
      </c>
      <c r="AC12" s="716">
        <f t="shared" si="2"/>
        <v>12.2796</v>
      </c>
      <c r="AD12" s="855">
        <f t="shared" ca="1" si="3"/>
        <v>12.136444619826953</v>
      </c>
      <c r="AE12" s="855">
        <f t="shared" ca="1" si="3"/>
        <v>12.524303701016777</v>
      </c>
      <c r="AF12" s="855">
        <f t="shared" ca="1" si="3"/>
        <v>12.398154494224556</v>
      </c>
      <c r="AG12" s="855">
        <f t="shared" ca="1" si="3"/>
        <v>12.252694079554306</v>
      </c>
      <c r="AH12" s="855">
        <f t="shared" ca="1" si="3"/>
        <v>12.270292458730275</v>
      </c>
      <c r="AI12" s="855">
        <f t="shared" ca="1" si="3"/>
        <v>12.34935680501561</v>
      </c>
      <c r="AJ12" s="855">
        <f t="shared" ca="1" si="3"/>
        <v>12.665600140985047</v>
      </c>
      <c r="AK12" s="855">
        <f t="shared" ca="1" si="3"/>
        <v>12.975492846736913</v>
      </c>
      <c r="AL12" s="855">
        <f t="shared" ca="1" si="3"/>
        <v>12.987699056523608</v>
      </c>
      <c r="AM12" s="855">
        <f t="shared" ca="1" si="3"/>
        <v>11.861774498544808</v>
      </c>
      <c r="AN12" s="855">
        <f t="shared" ca="1" si="3"/>
        <v>13.121766365554613</v>
      </c>
      <c r="AO12" s="855">
        <f t="shared" ca="1" si="3"/>
        <v>12.661350095756365</v>
      </c>
      <c r="AP12" s="855">
        <f t="shared" ca="1" si="3"/>
        <v>12.109770232312981</v>
      </c>
      <c r="AQ12" s="855">
        <f t="shared" ca="1" si="3"/>
        <v>12.323509300440961</v>
      </c>
      <c r="AR12" s="855">
        <f t="shared" ca="1" si="3"/>
        <v>12.358327592651911</v>
      </c>
      <c r="AS12" s="855">
        <f t="shared" ca="1" si="3"/>
        <v>11.780949513836367</v>
      </c>
      <c r="AT12" s="855">
        <f t="shared" ca="1" si="4"/>
        <v>11.387917147449475</v>
      </c>
      <c r="AU12" s="855">
        <f t="shared" ca="1" si="4"/>
        <v>11.832255161708336</v>
      </c>
      <c r="AV12" s="855">
        <f t="shared" ca="1" si="4"/>
        <v>12.831132492460783</v>
      </c>
      <c r="AW12" s="855">
        <f t="shared" ca="1" si="4"/>
        <v>12.352835659051751</v>
      </c>
      <c r="AX12" s="883">
        <f t="shared" ca="1" si="4"/>
        <v>12.535554167227486</v>
      </c>
      <c r="AY12" s="855">
        <f t="shared" ca="1" si="4"/>
        <v>12.484049866594424</v>
      </c>
      <c r="AZ12" s="855">
        <f t="shared" ca="1" si="4"/>
        <v>12.080478627891591</v>
      </c>
      <c r="BA12" s="855">
        <f t="shared" ca="1" si="4"/>
        <v>11.970405303705785</v>
      </c>
      <c r="BB12" s="855">
        <f t="shared" ca="1" si="4"/>
        <v>12.531442401361398</v>
      </c>
      <c r="BC12" s="855">
        <f t="shared" ca="1" si="4"/>
        <v>12.604468084755831</v>
      </c>
      <c r="BD12" s="855">
        <f t="shared" ca="1" si="4"/>
        <v>11.741640014859495</v>
      </c>
      <c r="BE12" s="855">
        <f t="shared" ca="1" si="4"/>
        <v>12.316200137156596</v>
      </c>
      <c r="BF12" s="855">
        <f t="shared" ca="1" si="4"/>
        <v>12.230368483980635</v>
      </c>
      <c r="BG12" s="855">
        <f t="shared" ca="1" si="4"/>
        <v>12.316861981102118</v>
      </c>
      <c r="BH12" s="855">
        <f t="shared" ca="1" si="4"/>
        <v>12.377071338032174</v>
      </c>
      <c r="BI12" s="855">
        <f t="shared" ca="1" si="4"/>
        <v>12.45061334422177</v>
      </c>
      <c r="BJ12" s="855">
        <f t="shared" ca="1" si="5"/>
        <v>12.478341083502892</v>
      </c>
      <c r="BK12" s="855">
        <f t="shared" ca="1" si="5"/>
        <v>12.561553956904245</v>
      </c>
      <c r="BL12" s="855">
        <f t="shared" ca="1" si="5"/>
        <v>11.941970524580546</v>
      </c>
      <c r="BM12" s="855">
        <f t="shared" ca="1" si="5"/>
        <v>11.941113434471626</v>
      </c>
      <c r="BN12" s="855">
        <f t="shared" ca="1" si="5"/>
        <v>12.11245070399824</v>
      </c>
      <c r="BO12" s="855">
        <f t="shared" ca="1" si="5"/>
        <v>11.487993374206081</v>
      </c>
      <c r="BP12" s="855">
        <f t="shared" ca="1" si="5"/>
        <v>13.196512754136657</v>
      </c>
      <c r="BQ12" s="855">
        <f t="shared" ca="1" si="5"/>
        <v>12.251388693076391</v>
      </c>
      <c r="BR12" s="855">
        <f t="shared" ca="1" si="5"/>
        <v>11.623755774154663</v>
      </c>
      <c r="BS12" s="855">
        <f t="shared" ca="1" si="5"/>
        <v>12.573234389977088</v>
      </c>
      <c r="BT12" s="855">
        <f t="shared" ca="1" si="5"/>
        <v>12.01867394436313</v>
      </c>
      <c r="BU12" s="855">
        <f t="shared" ca="1" si="5"/>
        <v>12.258423709345282</v>
      </c>
      <c r="BV12" s="855">
        <f t="shared" ca="1" si="5"/>
        <v>12.49614357092301</v>
      </c>
      <c r="BW12" s="855">
        <f t="shared" ca="1" si="5"/>
        <v>12.145201362377103</v>
      </c>
      <c r="BX12" s="855">
        <f t="shared" ca="1" si="5"/>
        <v>12.438849229867104</v>
      </c>
      <c r="BY12" s="855">
        <f t="shared" ca="1" si="5"/>
        <v>12.283770667197212</v>
      </c>
      <c r="BZ12" s="855">
        <f t="shared" ca="1" si="6"/>
        <v>12.686697577498819</v>
      </c>
      <c r="CA12" s="855">
        <f t="shared" ca="1" si="6"/>
        <v>12.230793974197182</v>
      </c>
      <c r="CZ12" s="36"/>
      <c r="DA12" s="36"/>
    </row>
    <row r="13" spans="1:112" s="35" customFormat="1" ht="26.25">
      <c r="A13" s="242"/>
      <c r="B13" s="274" t="s">
        <v>240</v>
      </c>
      <c r="C13" s="274"/>
      <c r="D13" s="274"/>
      <c r="E13" s="715" t="s">
        <v>188</v>
      </c>
      <c r="F13" s="774">
        <f>AVERAGE(D83:D92)</f>
        <v>21.96893469694805</v>
      </c>
      <c r="H13" s="688">
        <v>29.33</v>
      </c>
      <c r="J13" s="775">
        <f t="shared" si="9"/>
        <v>3</v>
      </c>
      <c r="K13" s="871">
        <f t="shared" si="10"/>
        <v>2.7260297106212043E-3</v>
      </c>
      <c r="L13" s="869">
        <f t="shared" si="11"/>
        <v>1.9275940940962552E-3</v>
      </c>
      <c r="M13" s="871">
        <f t="shared" si="12"/>
        <v>2.7260335641513681E-3</v>
      </c>
      <c r="N13" s="869">
        <f t="shared" si="13"/>
        <v>1.9275968189535655E-3</v>
      </c>
      <c r="R13" s="776"/>
      <c r="S13" s="776"/>
      <c r="T13" s="776"/>
      <c r="U13" s="776"/>
      <c r="V13" s="776"/>
      <c r="Z13" s="35">
        <f>1+Z12</f>
        <v>10</v>
      </c>
      <c r="AA13" s="716">
        <f t="shared" si="14"/>
        <v>2</v>
      </c>
      <c r="AB13" s="716">
        <f t="shared" ref="AB13:AB51" si="15">AB$4+(AA13-1)*H$24</f>
        <v>0.1</v>
      </c>
      <c r="AC13" s="716">
        <f t="shared" si="2"/>
        <v>12.2796</v>
      </c>
      <c r="AD13" s="855">
        <f t="shared" ca="1" si="3"/>
        <v>12.318563087834882</v>
      </c>
      <c r="AE13" s="855">
        <f t="shared" ca="1" si="3"/>
        <v>11.487275405697005</v>
      </c>
      <c r="AF13" s="855">
        <f t="shared" ca="1" si="3"/>
        <v>13.114659215553393</v>
      </c>
      <c r="AG13" s="855">
        <f t="shared" ca="1" si="3"/>
        <v>12.092374546349683</v>
      </c>
      <c r="AH13" s="855">
        <f t="shared" ca="1" si="3"/>
        <v>11.450100717117937</v>
      </c>
      <c r="AI13" s="855">
        <f t="shared" ca="1" si="3"/>
        <v>12.276821387076673</v>
      </c>
      <c r="AJ13" s="855">
        <f t="shared" ca="1" si="3"/>
        <v>12.562466115194464</v>
      </c>
      <c r="AK13" s="855">
        <f t="shared" ca="1" si="3"/>
        <v>11.909421239144955</v>
      </c>
      <c r="AL13" s="855">
        <f t="shared" ca="1" si="3"/>
        <v>12.495520864698809</v>
      </c>
      <c r="AM13" s="855">
        <f t="shared" ca="1" si="3"/>
        <v>12.26430170496613</v>
      </c>
      <c r="AN13" s="855">
        <f t="shared" ca="1" si="3"/>
        <v>12.460820051705047</v>
      </c>
      <c r="AO13" s="855">
        <f t="shared" ca="1" si="3"/>
        <v>12.887661253096732</v>
      </c>
      <c r="AP13" s="855">
        <f t="shared" ca="1" si="3"/>
        <v>12.409304894646255</v>
      </c>
      <c r="AQ13" s="855">
        <f t="shared" ca="1" si="3"/>
        <v>12.397086644450981</v>
      </c>
      <c r="AR13" s="855">
        <f t="shared" ca="1" si="3"/>
        <v>12.161832001614414</v>
      </c>
      <c r="AS13" s="855">
        <f t="shared" ca="1" si="3"/>
        <v>11.705187279608559</v>
      </c>
      <c r="AT13" s="855">
        <f t="shared" ca="1" si="4"/>
        <v>11.768772325926161</v>
      </c>
      <c r="AU13" s="855">
        <f t="shared" ca="1" si="4"/>
        <v>11.687473012538604</v>
      </c>
      <c r="AV13" s="855">
        <f t="shared" ca="1" si="4"/>
        <v>11.820268990893153</v>
      </c>
      <c r="AW13" s="855">
        <f t="shared" ca="1" si="4"/>
        <v>12.681092079779349</v>
      </c>
      <c r="AX13" s="883">
        <f t="shared" ca="1" si="4"/>
        <v>12.458612868071299</v>
      </c>
      <c r="AY13" s="855">
        <f t="shared" ca="1" si="4"/>
        <v>11.964289121411403</v>
      </c>
      <c r="AZ13" s="855">
        <f t="shared" ca="1" si="4"/>
        <v>11.92235988342013</v>
      </c>
      <c r="BA13" s="855">
        <f t="shared" ca="1" si="4"/>
        <v>12.373456607772646</v>
      </c>
      <c r="BB13" s="855">
        <f t="shared" ca="1" si="4"/>
        <v>12.504560546227014</v>
      </c>
      <c r="BC13" s="855">
        <f t="shared" ca="1" si="4"/>
        <v>11.717562043927119</v>
      </c>
      <c r="BD13" s="855">
        <f t="shared" ca="1" si="4"/>
        <v>12.091402887934901</v>
      </c>
      <c r="BE13" s="855">
        <f t="shared" ca="1" si="4"/>
        <v>12.824853799592649</v>
      </c>
      <c r="BF13" s="855">
        <f t="shared" ca="1" si="4"/>
        <v>12.260684707764996</v>
      </c>
      <c r="BG13" s="855">
        <f t="shared" ca="1" si="4"/>
        <v>11.809326018138304</v>
      </c>
      <c r="BH13" s="855">
        <f t="shared" ca="1" si="4"/>
        <v>11.834294243011136</v>
      </c>
      <c r="BI13" s="855">
        <f t="shared" ca="1" si="4"/>
        <v>12.585912668153616</v>
      </c>
      <c r="BJ13" s="855">
        <f t="shared" ca="1" si="5"/>
        <v>11.808025645642958</v>
      </c>
      <c r="BK13" s="855">
        <f t="shared" ca="1" si="5"/>
        <v>11.670556330979</v>
      </c>
      <c r="BL13" s="855">
        <f t="shared" ca="1" si="5"/>
        <v>12.538646732143333</v>
      </c>
      <c r="BM13" s="855">
        <f t="shared" ca="1" si="5"/>
        <v>11.843012558637822</v>
      </c>
      <c r="BN13" s="855">
        <f t="shared" ca="1" si="5"/>
        <v>12.453989326408331</v>
      </c>
      <c r="BO13" s="855">
        <f t="shared" ca="1" si="5"/>
        <v>11.811447889237245</v>
      </c>
      <c r="BP13" s="855">
        <f t="shared" ca="1" si="5"/>
        <v>12.175095221075399</v>
      </c>
      <c r="BQ13" s="855">
        <f t="shared" ca="1" si="5"/>
        <v>12.296976295322811</v>
      </c>
      <c r="BR13" s="855">
        <f t="shared" ca="1" si="5"/>
        <v>12.033241819167765</v>
      </c>
      <c r="BS13" s="855">
        <f t="shared" ca="1" si="5"/>
        <v>12.266640024056464</v>
      </c>
      <c r="BT13" s="855">
        <f t="shared" ca="1" si="5"/>
        <v>12.382947434052722</v>
      </c>
      <c r="BU13" s="855">
        <f t="shared" ca="1" si="5"/>
        <v>11.854703009568661</v>
      </c>
      <c r="BV13" s="855">
        <f t="shared" ca="1" si="5"/>
        <v>12.398882166380401</v>
      </c>
      <c r="BW13" s="855">
        <f t="shared" ca="1" si="5"/>
        <v>12.282032410575782</v>
      </c>
      <c r="BX13" s="855">
        <f t="shared" ca="1" si="5"/>
        <v>12.603064870465648</v>
      </c>
      <c r="BY13" s="855">
        <f t="shared" ca="1" si="5"/>
        <v>12.082971074854072</v>
      </c>
      <c r="BZ13" s="855">
        <f t="shared" ca="1" si="6"/>
        <v>13.170872952604974</v>
      </c>
      <c r="CA13" s="855">
        <f t="shared" ca="1" si="6"/>
        <v>11.903125583941094</v>
      </c>
      <c r="DA13"/>
      <c r="DC13" s="36"/>
      <c r="DD13" s="36"/>
    </row>
    <row r="14" spans="1:112" s="35" customFormat="1" ht="26.25">
      <c r="A14" s="242"/>
      <c r="B14" s="996" t="s">
        <v>19</v>
      </c>
      <c r="C14" s="996"/>
      <c r="D14" s="996"/>
      <c r="E14" s="243" t="s">
        <v>189</v>
      </c>
      <c r="F14" s="681">
        <f>(F13-F10)/F9</f>
        <v>108.60659804554342</v>
      </c>
      <c r="H14" s="689" t="s">
        <v>277</v>
      </c>
      <c r="J14" s="775">
        <f t="shared" si="9"/>
        <v>4</v>
      </c>
      <c r="K14" s="871">
        <f t="shared" si="10"/>
        <v>2.3608110290263542E-3</v>
      </c>
      <c r="L14" s="869">
        <f t="shared" si="11"/>
        <v>1.3630148831142031E-3</v>
      </c>
      <c r="M14" s="871">
        <f t="shared" si="12"/>
        <v>2.3608154786985695E-3</v>
      </c>
      <c r="N14" s="869">
        <f t="shared" si="13"/>
        <v>1.3630174521336545E-3</v>
      </c>
      <c r="R14" s="776"/>
      <c r="S14" s="776"/>
      <c r="T14" s="776"/>
      <c r="U14" s="776"/>
      <c r="V14" s="776"/>
      <c r="Z14" s="35">
        <f t="shared" si="7"/>
        <v>11</v>
      </c>
      <c r="AA14" s="716">
        <f t="shared" si="14"/>
        <v>2</v>
      </c>
      <c r="AB14" s="716">
        <f t="shared" si="15"/>
        <v>0.1</v>
      </c>
      <c r="AC14" s="716">
        <f t="shared" si="2"/>
        <v>12.2796</v>
      </c>
      <c r="AD14" s="855">
        <f t="shared" ca="1" si="3"/>
        <v>12.120337147668783</v>
      </c>
      <c r="AE14" s="855">
        <f t="shared" ca="1" si="3"/>
        <v>12.1621975916624</v>
      </c>
      <c r="AF14" s="855">
        <f t="shared" ca="1" si="3"/>
        <v>12.247789416163922</v>
      </c>
      <c r="AG14" s="855">
        <f t="shared" ca="1" si="3"/>
        <v>11.895434100910563</v>
      </c>
      <c r="AH14" s="855">
        <f t="shared" ca="1" si="3"/>
        <v>13.205477239947887</v>
      </c>
      <c r="AI14" s="855">
        <f t="shared" ca="1" si="3"/>
        <v>12.614508581688417</v>
      </c>
      <c r="AJ14" s="855">
        <f t="shared" ca="1" si="3"/>
        <v>12.684656122918886</v>
      </c>
      <c r="AK14" s="855">
        <f t="shared" ca="1" si="3"/>
        <v>12.024390817847538</v>
      </c>
      <c r="AL14" s="855">
        <f t="shared" ca="1" si="3"/>
        <v>12.614979382948789</v>
      </c>
      <c r="AM14" s="855">
        <f t="shared" ca="1" si="3"/>
        <v>12.327141191479141</v>
      </c>
      <c r="AN14" s="855">
        <f t="shared" ca="1" si="3"/>
        <v>12.606210202548219</v>
      </c>
      <c r="AO14" s="855">
        <f t="shared" ca="1" si="3"/>
        <v>12.210263238174136</v>
      </c>
      <c r="AP14" s="855">
        <f t="shared" ca="1" si="3"/>
        <v>12.267034624953091</v>
      </c>
      <c r="AQ14" s="855">
        <f t="shared" ca="1" si="3"/>
        <v>11.774645353229673</v>
      </c>
      <c r="AR14" s="855">
        <f t="shared" ca="1" si="3"/>
        <v>11.683579856719563</v>
      </c>
      <c r="AS14" s="855">
        <f t="shared" ca="1" si="3"/>
        <v>12.031121313259371</v>
      </c>
      <c r="AT14" s="855">
        <f t="shared" ca="1" si="4"/>
        <v>11.729795304735964</v>
      </c>
      <c r="AU14" s="855">
        <f t="shared" ca="1" si="4"/>
        <v>12.844324545772242</v>
      </c>
      <c r="AV14" s="855">
        <f t="shared" ca="1" si="4"/>
        <v>12.185959537116222</v>
      </c>
      <c r="AW14" s="855">
        <f t="shared" ca="1" si="4"/>
        <v>11.658969140880293</v>
      </c>
      <c r="AX14" s="883">
        <f t="shared" ca="1" si="4"/>
        <v>12.598486610513531</v>
      </c>
      <c r="AY14" s="855">
        <f t="shared" ca="1" si="4"/>
        <v>11.671559209182446</v>
      </c>
      <c r="AZ14" s="855">
        <f t="shared" ca="1" si="4"/>
        <v>11.896450063161826</v>
      </c>
      <c r="BA14" s="855">
        <f t="shared" ca="1" si="4"/>
        <v>12.311252807474121</v>
      </c>
      <c r="BB14" s="855">
        <f t="shared" ca="1" si="4"/>
        <v>12.93677334430698</v>
      </c>
      <c r="BC14" s="855">
        <f t="shared" ca="1" si="4"/>
        <v>12.02099845515148</v>
      </c>
      <c r="BD14" s="855">
        <f t="shared" ca="1" si="4"/>
        <v>13.022009798839182</v>
      </c>
      <c r="BE14" s="855">
        <f t="shared" ca="1" si="4"/>
        <v>12.132292491382209</v>
      </c>
      <c r="BF14" s="855">
        <f t="shared" ca="1" si="4"/>
        <v>12.243742282853912</v>
      </c>
      <c r="BG14" s="855">
        <f t="shared" ca="1" si="4"/>
        <v>12.178185108237916</v>
      </c>
      <c r="BH14" s="855">
        <f t="shared" ca="1" si="4"/>
        <v>12.810480287079704</v>
      </c>
      <c r="BI14" s="855">
        <f t="shared" ca="1" si="4"/>
        <v>12.529566102699535</v>
      </c>
      <c r="BJ14" s="855">
        <f t="shared" ca="1" si="5"/>
        <v>12.675860375208872</v>
      </c>
      <c r="BK14" s="855">
        <f t="shared" ca="1" si="5"/>
        <v>12.824136955612317</v>
      </c>
      <c r="BL14" s="855">
        <f t="shared" ca="1" si="5"/>
        <v>11.862463721390473</v>
      </c>
      <c r="BM14" s="855">
        <f t="shared" ca="1" si="5"/>
        <v>12.516119839321432</v>
      </c>
      <c r="BN14" s="855">
        <f t="shared" ca="1" si="5"/>
        <v>12.392203828626826</v>
      </c>
      <c r="BO14" s="855">
        <f t="shared" ca="1" si="5"/>
        <v>11.533704497116362</v>
      </c>
      <c r="BP14" s="855">
        <f t="shared" ca="1" si="5"/>
        <v>12.245805016945727</v>
      </c>
      <c r="BQ14" s="855">
        <f t="shared" ca="1" si="5"/>
        <v>11.606721328289696</v>
      </c>
      <c r="BR14" s="855">
        <f t="shared" ca="1" si="5"/>
        <v>12.305941620671792</v>
      </c>
      <c r="BS14" s="855">
        <f t="shared" ca="1" si="5"/>
        <v>12.229683527663315</v>
      </c>
      <c r="BT14" s="855">
        <f t="shared" ca="1" si="5"/>
        <v>12.324639479614547</v>
      </c>
      <c r="BU14" s="855">
        <f t="shared" ca="1" si="5"/>
        <v>11.972149310125054</v>
      </c>
      <c r="BV14" s="855">
        <f t="shared" ca="1" si="5"/>
        <v>11.49076793676012</v>
      </c>
      <c r="BW14" s="855">
        <f t="shared" ca="1" si="5"/>
        <v>12.059915573050757</v>
      </c>
      <c r="BX14" s="855">
        <f t="shared" ca="1" si="5"/>
        <v>11.957442756783845</v>
      </c>
      <c r="BY14" s="855">
        <f t="shared" ca="1" si="5"/>
        <v>12.028789976085854</v>
      </c>
      <c r="BZ14" s="855">
        <f t="shared" ca="1" si="6"/>
        <v>12.166740843781225</v>
      </c>
      <c r="CA14" s="855">
        <f t="shared" ca="1" si="6"/>
        <v>11.986983886219175</v>
      </c>
      <c r="DA14"/>
      <c r="DC14" s="36"/>
      <c r="DD14" s="36"/>
    </row>
    <row r="15" spans="1:112" s="35" customFormat="1" ht="26.1" customHeight="1">
      <c r="A15" s="242"/>
      <c r="B15" s="996" t="s">
        <v>225</v>
      </c>
      <c r="C15" s="996"/>
      <c r="D15" s="996"/>
      <c r="E15" s="243" t="s">
        <v>190</v>
      </c>
      <c r="F15" s="682">
        <f>ABS((F18/F9)*(SQRT(1/F12+1/COUNT(B83:B132)+((F13-C137)^2/(F9^2*K136)))))</f>
        <v>22.738270831932837</v>
      </c>
      <c r="H15" s="689"/>
      <c r="J15" s="775">
        <f t="shared" si="9"/>
        <v>5</v>
      </c>
      <c r="K15" s="871">
        <f t="shared" si="10"/>
        <v>2.1115736202468147E-3</v>
      </c>
      <c r="L15" s="869">
        <f t="shared" si="11"/>
        <v>1.0557868101234073E-3</v>
      </c>
      <c r="M15" s="871">
        <f t="shared" si="12"/>
        <v>2.1115785951303172E-3</v>
      </c>
      <c r="N15" s="869">
        <f t="shared" si="13"/>
        <v>1.0557892975651586E-3</v>
      </c>
      <c r="R15" s="776"/>
      <c r="S15" s="776"/>
      <c r="T15" s="776"/>
      <c r="U15" s="776"/>
      <c r="V15" s="776"/>
      <c r="Z15" s="35">
        <f t="shared" si="7"/>
        <v>12</v>
      </c>
      <c r="AA15" s="716">
        <f t="shared" si="14"/>
        <v>2</v>
      </c>
      <c r="AB15" s="716">
        <f t="shared" si="15"/>
        <v>0.1</v>
      </c>
      <c r="AC15" s="716">
        <f t="shared" si="2"/>
        <v>12.2796</v>
      </c>
      <c r="AD15" s="855">
        <f t="shared" ca="1" si="3"/>
        <v>12.148684774593999</v>
      </c>
      <c r="AE15" s="855">
        <f t="shared" ca="1" si="3"/>
        <v>12.843861534010827</v>
      </c>
      <c r="AF15" s="855">
        <f t="shared" ca="1" si="3"/>
        <v>11.58817220663793</v>
      </c>
      <c r="AG15" s="855">
        <f t="shared" ca="1" si="3"/>
        <v>12.360549424625352</v>
      </c>
      <c r="AH15" s="855">
        <f t="shared" ca="1" si="3"/>
        <v>11.929484417898413</v>
      </c>
      <c r="AI15" s="855">
        <f t="shared" ca="1" si="3"/>
        <v>12.609434867026877</v>
      </c>
      <c r="AJ15" s="855">
        <f t="shared" ca="1" si="3"/>
        <v>11.907855141447895</v>
      </c>
      <c r="AK15" s="855">
        <f t="shared" ca="1" si="3"/>
        <v>12.892141439798856</v>
      </c>
      <c r="AL15" s="855">
        <f t="shared" ca="1" si="3"/>
        <v>12.433547092936792</v>
      </c>
      <c r="AM15" s="855">
        <f t="shared" ca="1" si="3"/>
        <v>11.389143533524685</v>
      </c>
      <c r="AN15" s="855">
        <f t="shared" ca="1" si="3"/>
        <v>11.653082339315658</v>
      </c>
      <c r="AO15" s="855">
        <f t="shared" ca="1" si="3"/>
        <v>11.816656268357885</v>
      </c>
      <c r="AP15" s="855">
        <f t="shared" ca="1" si="3"/>
        <v>11.768242172037297</v>
      </c>
      <c r="AQ15" s="855">
        <f t="shared" ca="1" si="3"/>
        <v>12.234790056202741</v>
      </c>
      <c r="AR15" s="855">
        <f t="shared" ca="1" si="3"/>
        <v>12.914971557850569</v>
      </c>
      <c r="AS15" s="855">
        <f t="shared" ca="1" si="3"/>
        <v>12.051761674225496</v>
      </c>
      <c r="AT15" s="855">
        <f t="shared" ca="1" si="4"/>
        <v>12.585135482687443</v>
      </c>
      <c r="AU15" s="855">
        <f t="shared" ca="1" si="4"/>
        <v>12.664612817203725</v>
      </c>
      <c r="AV15" s="855">
        <f t="shared" ca="1" si="4"/>
        <v>12.630221379761762</v>
      </c>
      <c r="AW15" s="855">
        <f t="shared" ca="1" si="4"/>
        <v>12.680340397035495</v>
      </c>
      <c r="AX15" s="883">
        <f t="shared" ca="1" si="4"/>
        <v>12.393853199583189</v>
      </c>
      <c r="AY15" s="855">
        <f t="shared" ca="1" si="4"/>
        <v>12.088980061365049</v>
      </c>
      <c r="AZ15" s="855">
        <f t="shared" ca="1" si="4"/>
        <v>12.402697537617378</v>
      </c>
      <c r="BA15" s="855">
        <f t="shared" ca="1" si="4"/>
        <v>11.635013355427828</v>
      </c>
      <c r="BB15" s="855">
        <f t="shared" ca="1" si="4"/>
        <v>12.766462643442068</v>
      </c>
      <c r="BC15" s="855">
        <f t="shared" ca="1" si="4"/>
        <v>12.144143655074146</v>
      </c>
      <c r="BD15" s="855">
        <f t="shared" ca="1" si="4"/>
        <v>12.454918801836419</v>
      </c>
      <c r="BE15" s="855">
        <f t="shared" ca="1" si="4"/>
        <v>12.703941342655677</v>
      </c>
      <c r="BF15" s="855">
        <f t="shared" ca="1" si="4"/>
        <v>11.888298784012704</v>
      </c>
      <c r="BG15" s="855">
        <f t="shared" ca="1" si="4"/>
        <v>12.675355884189557</v>
      </c>
      <c r="BH15" s="855">
        <f t="shared" ca="1" si="4"/>
        <v>12.878124179749289</v>
      </c>
      <c r="BI15" s="855">
        <f t="shared" ca="1" si="4"/>
        <v>11.62230733096597</v>
      </c>
      <c r="BJ15" s="855">
        <f t="shared" ca="1" si="5"/>
        <v>12.082229840812037</v>
      </c>
      <c r="BK15" s="855">
        <f t="shared" ca="1" si="5"/>
        <v>12.951725975556611</v>
      </c>
      <c r="BL15" s="855">
        <f t="shared" ca="1" si="5"/>
        <v>12.056016668893182</v>
      </c>
      <c r="BM15" s="855">
        <f t="shared" ca="1" si="5"/>
        <v>11.828716623978952</v>
      </c>
      <c r="BN15" s="855">
        <f t="shared" ca="1" si="5"/>
        <v>12.233294130627259</v>
      </c>
      <c r="BO15" s="855">
        <f t="shared" ca="1" si="5"/>
        <v>12.15973538768726</v>
      </c>
      <c r="BP15" s="855">
        <f t="shared" ca="1" si="5"/>
        <v>12.45942256779081</v>
      </c>
      <c r="BQ15" s="855">
        <f t="shared" ca="1" si="5"/>
        <v>12.265082827209747</v>
      </c>
      <c r="BR15" s="855">
        <f t="shared" ca="1" si="5"/>
        <v>12.742290581645246</v>
      </c>
      <c r="BS15" s="855">
        <f t="shared" ca="1" si="5"/>
        <v>12.850262098446329</v>
      </c>
      <c r="BT15" s="855">
        <f t="shared" ca="1" si="5"/>
        <v>12.964149888394115</v>
      </c>
      <c r="BU15" s="855">
        <f t="shared" ca="1" si="5"/>
        <v>12.013926321712798</v>
      </c>
      <c r="BV15" s="855">
        <f t="shared" ca="1" si="5"/>
        <v>12.626130791626302</v>
      </c>
      <c r="BW15" s="855">
        <f t="shared" ca="1" si="5"/>
        <v>11.483478299318961</v>
      </c>
      <c r="BX15" s="855">
        <f t="shared" ca="1" si="5"/>
        <v>12.285291962612565</v>
      </c>
      <c r="BY15" s="855">
        <f t="shared" ca="1" si="5"/>
        <v>12.402720198138592</v>
      </c>
      <c r="BZ15" s="855">
        <f t="shared" ca="1" si="6"/>
        <v>11.975383006167181</v>
      </c>
      <c r="CA15" s="855">
        <f t="shared" ca="1" si="6"/>
        <v>12.202360726079236</v>
      </c>
      <c r="DA15" s="36"/>
      <c r="DB15" s="36"/>
    </row>
    <row r="16" spans="1:112" s="35" customFormat="1" ht="26.25">
      <c r="A16" s="242"/>
      <c r="B16" s="1074" t="s">
        <v>39</v>
      </c>
      <c r="C16" s="1074"/>
      <c r="D16" s="1074"/>
      <c r="E16" s="715" t="s">
        <v>238</v>
      </c>
      <c r="F16" s="683">
        <f>(F15/F14)*100</f>
        <v>20.936362284727583</v>
      </c>
      <c r="H16" s="689"/>
      <c r="J16" s="775">
        <f t="shared" si="9"/>
        <v>6</v>
      </c>
      <c r="K16" s="871">
        <f t="shared" si="10"/>
        <v>1.9275942120569409E-3</v>
      </c>
      <c r="L16" s="869">
        <f t="shared" si="11"/>
        <v>8.6204633823889294E-4</v>
      </c>
      <c r="M16" s="871">
        <f t="shared" si="12"/>
        <v>1.9275996617673765E-3</v>
      </c>
      <c r="N16" s="869">
        <f t="shared" si="13"/>
        <v>8.6204877542349118E-4</v>
      </c>
      <c r="R16" s="773"/>
      <c r="S16" s="773"/>
      <c r="T16" s="773"/>
      <c r="U16" s="773"/>
      <c r="V16" s="773"/>
      <c r="Z16" s="35">
        <f t="shared" si="7"/>
        <v>13</v>
      </c>
      <c r="AA16" s="716">
        <f t="shared" si="14"/>
        <v>2</v>
      </c>
      <c r="AB16" s="716">
        <f t="shared" si="15"/>
        <v>0.1</v>
      </c>
      <c r="AC16" s="716">
        <f t="shared" si="2"/>
        <v>12.2796</v>
      </c>
      <c r="AD16" s="855">
        <f t="shared" ca="1" si="3"/>
        <v>12.758802907073909</v>
      </c>
      <c r="AE16" s="855">
        <f t="shared" ca="1" si="3"/>
        <v>11.670058291067024</v>
      </c>
      <c r="AF16" s="855">
        <f t="shared" ca="1" si="3"/>
        <v>11.94740178571463</v>
      </c>
      <c r="AG16" s="855">
        <f t="shared" ca="1" si="3"/>
        <v>12.172295131560706</v>
      </c>
      <c r="AH16" s="855">
        <f t="shared" ca="1" si="3"/>
        <v>12.017857691244791</v>
      </c>
      <c r="AI16" s="855">
        <f t="shared" ca="1" si="3"/>
        <v>12.496511481512867</v>
      </c>
      <c r="AJ16" s="855">
        <f t="shared" ca="1" si="3"/>
        <v>12.253402178734646</v>
      </c>
      <c r="AK16" s="855">
        <f t="shared" ca="1" si="3"/>
        <v>12.040420411620847</v>
      </c>
      <c r="AL16" s="855">
        <f t="shared" ca="1" si="3"/>
        <v>12.502942774946423</v>
      </c>
      <c r="AM16" s="855">
        <f t="shared" ca="1" si="3"/>
        <v>11.94875924774078</v>
      </c>
      <c r="AN16" s="855">
        <f t="shared" ca="1" si="3"/>
        <v>12.113984718399113</v>
      </c>
      <c r="AO16" s="855">
        <f t="shared" ca="1" si="3"/>
        <v>12.226100967648687</v>
      </c>
      <c r="AP16" s="855">
        <f t="shared" ca="1" si="3"/>
        <v>12.445164094827213</v>
      </c>
      <c r="AQ16" s="855">
        <f t="shared" ca="1" si="3"/>
        <v>12.16450096824526</v>
      </c>
      <c r="AR16" s="855">
        <f t="shared" ca="1" si="3"/>
        <v>13.094878090397962</v>
      </c>
      <c r="AS16" s="855">
        <f t="shared" ca="1" si="3"/>
        <v>12.215652608362227</v>
      </c>
      <c r="AT16" s="855">
        <f t="shared" ca="1" si="4"/>
        <v>12.824508487848457</v>
      </c>
      <c r="AU16" s="855">
        <f t="shared" ca="1" si="4"/>
        <v>11.69003547255153</v>
      </c>
      <c r="AV16" s="855">
        <f t="shared" ca="1" si="4"/>
        <v>11.717996859089773</v>
      </c>
      <c r="AW16" s="855">
        <f t="shared" ca="1" si="4"/>
        <v>12.170569442517522</v>
      </c>
      <c r="AX16" s="883">
        <f t="shared" ca="1" si="4"/>
        <v>12.563663492391239</v>
      </c>
      <c r="AY16" s="855">
        <f t="shared" ca="1" si="4"/>
        <v>12.497809462363742</v>
      </c>
      <c r="AZ16" s="855">
        <f t="shared" ca="1" si="4"/>
        <v>13.099887010355962</v>
      </c>
      <c r="BA16" s="855">
        <f t="shared" ca="1" si="4"/>
        <v>12.154695982180636</v>
      </c>
      <c r="BB16" s="855">
        <f t="shared" ca="1" si="4"/>
        <v>11.862724039502854</v>
      </c>
      <c r="BC16" s="855">
        <f t="shared" ca="1" si="4"/>
        <v>12.142205082993652</v>
      </c>
      <c r="BD16" s="855">
        <f t="shared" ca="1" si="4"/>
        <v>12.428105295489972</v>
      </c>
      <c r="BE16" s="855">
        <f t="shared" ca="1" si="4"/>
        <v>11.835409694714325</v>
      </c>
      <c r="BF16" s="855">
        <f t="shared" ca="1" si="4"/>
        <v>12.567731196236707</v>
      </c>
      <c r="BG16" s="855">
        <f t="shared" ca="1" si="4"/>
        <v>12.800836551549443</v>
      </c>
      <c r="BH16" s="855">
        <f t="shared" ca="1" si="4"/>
        <v>12.161859959963655</v>
      </c>
      <c r="BI16" s="855">
        <f t="shared" ca="1" si="4"/>
        <v>12.045188127955344</v>
      </c>
      <c r="BJ16" s="855">
        <f t="shared" ca="1" si="5"/>
        <v>12.659567709628645</v>
      </c>
      <c r="BK16" s="855">
        <f t="shared" ca="1" si="5"/>
        <v>12.532760579867059</v>
      </c>
      <c r="BL16" s="855">
        <f t="shared" ca="1" si="5"/>
        <v>11.358006740662614</v>
      </c>
      <c r="BM16" s="855">
        <f t="shared" ca="1" si="5"/>
        <v>11.991384111147603</v>
      </c>
      <c r="BN16" s="855">
        <f t="shared" ca="1" si="5"/>
        <v>12.941807160610814</v>
      </c>
      <c r="BO16" s="855">
        <f t="shared" ca="1" si="5"/>
        <v>12.642743594501798</v>
      </c>
      <c r="BP16" s="855">
        <f t="shared" ca="1" si="5"/>
        <v>12.417756801999154</v>
      </c>
      <c r="BQ16" s="855">
        <f t="shared" ca="1" si="5"/>
        <v>12.139116166899621</v>
      </c>
      <c r="BR16" s="855">
        <f t="shared" ca="1" si="5"/>
        <v>12.453769810377549</v>
      </c>
      <c r="BS16" s="855">
        <f t="shared" ca="1" si="5"/>
        <v>12.812797295523289</v>
      </c>
      <c r="BT16" s="855">
        <f t="shared" ca="1" si="5"/>
        <v>12.62630908812355</v>
      </c>
      <c r="BU16" s="855">
        <f t="shared" ca="1" si="5"/>
        <v>11.121522583090144</v>
      </c>
      <c r="BV16" s="855">
        <f t="shared" ca="1" si="5"/>
        <v>12.815606830826237</v>
      </c>
      <c r="BW16" s="855">
        <f t="shared" ca="1" si="5"/>
        <v>11.781936758522367</v>
      </c>
      <c r="BX16" s="855">
        <f t="shared" ca="1" si="5"/>
        <v>11.962692219797255</v>
      </c>
      <c r="BY16" s="855">
        <f t="shared" ca="1" si="5"/>
        <v>12.308568168263209</v>
      </c>
      <c r="BZ16" s="855">
        <f t="shared" ca="1" si="6"/>
        <v>12.37689626842659</v>
      </c>
      <c r="CA16" s="855">
        <f t="shared" ca="1" si="6"/>
        <v>12.025044966802092</v>
      </c>
      <c r="CS16" s="777"/>
      <c r="CT16" s="777"/>
      <c r="CU16" s="777"/>
      <c r="CV16" s="777"/>
      <c r="CW16" s="777"/>
      <c r="CX16" s="777"/>
      <c r="CY16" s="777"/>
      <c r="CZ16" s="777"/>
      <c r="DA16" s="777"/>
      <c r="DC16" s="36"/>
      <c r="DD16" s="36"/>
    </row>
    <row r="17" spans="1:108" s="35" customFormat="1" ht="26.25">
      <c r="A17" s="242"/>
      <c r="B17" s="1074" t="s">
        <v>226</v>
      </c>
      <c r="C17" s="1074"/>
      <c r="D17" s="1074"/>
      <c r="E17" s="715" t="s">
        <v>45</v>
      </c>
      <c r="F17" s="774">
        <f>F15/SQRT(COUNT(D83:D92)-1)</f>
        <v>9.282860195240902</v>
      </c>
      <c r="H17" s="689"/>
      <c r="J17" s="775">
        <f t="shared" si="9"/>
        <v>7</v>
      </c>
      <c r="K17" s="871">
        <f t="shared" si="10"/>
        <v>1.7846055021310061E-3</v>
      </c>
      <c r="L17" s="869">
        <f t="shared" si="11"/>
        <v>7.2856214539738715E-4</v>
      </c>
      <c r="M17" s="871">
        <f t="shared" si="12"/>
        <v>1.7846113884895348E-3</v>
      </c>
      <c r="N17" s="869">
        <f t="shared" si="13"/>
        <v>7.2856454849319359E-4</v>
      </c>
      <c r="R17" s="773"/>
      <c r="S17" s="773"/>
      <c r="T17" s="773"/>
      <c r="U17" s="773"/>
      <c r="V17" s="773"/>
      <c r="W17" s="63"/>
      <c r="X17" s="63"/>
      <c r="Z17" s="35">
        <f t="shared" si="7"/>
        <v>14</v>
      </c>
      <c r="AA17" s="716">
        <f t="shared" si="14"/>
        <v>2</v>
      </c>
      <c r="AB17" s="716">
        <f t="shared" si="15"/>
        <v>0.1</v>
      </c>
      <c r="AC17" s="716">
        <f t="shared" si="2"/>
        <v>12.2796</v>
      </c>
      <c r="AD17" s="855">
        <f t="shared" ca="1" si="3"/>
        <v>12.245171668839113</v>
      </c>
      <c r="AE17" s="855">
        <f t="shared" ca="1" si="3"/>
        <v>12.213836288244114</v>
      </c>
      <c r="AF17" s="855">
        <f t="shared" ca="1" si="3"/>
        <v>12.529633735598448</v>
      </c>
      <c r="AG17" s="855">
        <f t="shared" ca="1" si="3"/>
        <v>13.104071142987403</v>
      </c>
      <c r="AH17" s="855">
        <f t="shared" ca="1" si="3"/>
        <v>12.395877138471802</v>
      </c>
      <c r="AI17" s="855">
        <f t="shared" ca="1" si="3"/>
        <v>11.798172739025164</v>
      </c>
      <c r="AJ17" s="855">
        <f t="shared" ca="1" si="3"/>
        <v>11.512637312710066</v>
      </c>
      <c r="AK17" s="855">
        <f t="shared" ca="1" si="3"/>
        <v>11.993146025732633</v>
      </c>
      <c r="AL17" s="855">
        <f t="shared" ca="1" si="3"/>
        <v>12.269487815689585</v>
      </c>
      <c r="AM17" s="855">
        <f t="shared" ca="1" si="3"/>
        <v>12.481361140941383</v>
      </c>
      <c r="AN17" s="855">
        <f t="shared" ca="1" si="3"/>
        <v>12.391010544565027</v>
      </c>
      <c r="AO17" s="855">
        <f t="shared" ca="1" si="3"/>
        <v>11.85869750873429</v>
      </c>
      <c r="AP17" s="855">
        <f t="shared" ca="1" si="3"/>
        <v>11.9747769078994</v>
      </c>
      <c r="AQ17" s="855">
        <f t="shared" ca="1" si="3"/>
        <v>11.958508214905155</v>
      </c>
      <c r="AR17" s="855">
        <f t="shared" ca="1" si="3"/>
        <v>12.146953916336864</v>
      </c>
      <c r="AS17" s="855">
        <f t="shared" ca="1" si="3"/>
        <v>12.257255713710858</v>
      </c>
      <c r="AT17" s="855">
        <f t="shared" ca="1" si="4"/>
        <v>12.679404440609078</v>
      </c>
      <c r="AU17" s="855">
        <f t="shared" ca="1" si="4"/>
        <v>12.876027889310924</v>
      </c>
      <c r="AV17" s="855">
        <f t="shared" ca="1" si="4"/>
        <v>11.963087920342174</v>
      </c>
      <c r="AW17" s="855">
        <f t="shared" ca="1" si="4"/>
        <v>11.917028603528566</v>
      </c>
      <c r="AX17" s="883">
        <f t="shared" ca="1" si="4"/>
        <v>12.633411480905819</v>
      </c>
      <c r="AY17" s="855">
        <f t="shared" ca="1" si="4"/>
        <v>11.696740996267687</v>
      </c>
      <c r="AZ17" s="855">
        <f t="shared" ca="1" si="4"/>
        <v>12.405065056443082</v>
      </c>
      <c r="BA17" s="855">
        <f t="shared" ca="1" si="4"/>
        <v>11.753933421508512</v>
      </c>
      <c r="BB17" s="855">
        <f t="shared" ca="1" si="4"/>
        <v>12.546334463620235</v>
      </c>
      <c r="BC17" s="855">
        <f t="shared" ca="1" si="4"/>
        <v>12.567055730882721</v>
      </c>
      <c r="BD17" s="855">
        <f t="shared" ca="1" si="4"/>
        <v>12.257188959096851</v>
      </c>
      <c r="BE17" s="855">
        <f t="shared" ca="1" si="4"/>
        <v>12.424119397503061</v>
      </c>
      <c r="BF17" s="855">
        <f t="shared" ca="1" si="4"/>
        <v>11.754200475180912</v>
      </c>
      <c r="BG17" s="855">
        <f t="shared" ca="1" si="4"/>
        <v>12.104115062562892</v>
      </c>
      <c r="BH17" s="855">
        <f t="shared" ca="1" si="4"/>
        <v>11.698753822140894</v>
      </c>
      <c r="BI17" s="855">
        <f t="shared" ca="1" si="4"/>
        <v>12.232473351740985</v>
      </c>
      <c r="BJ17" s="855">
        <f t="shared" ca="1" si="5"/>
        <v>11.704779986780714</v>
      </c>
      <c r="BK17" s="855">
        <f t="shared" ca="1" si="5"/>
        <v>12.291779758297315</v>
      </c>
      <c r="BL17" s="855">
        <f t="shared" ca="1" si="5"/>
        <v>12.038526564325243</v>
      </c>
      <c r="BM17" s="855">
        <f t="shared" ca="1" si="5"/>
        <v>12.112738697963048</v>
      </c>
      <c r="BN17" s="855">
        <f t="shared" ca="1" si="5"/>
        <v>12.602986606618794</v>
      </c>
      <c r="BO17" s="855">
        <f t="shared" ca="1" si="5"/>
        <v>13.562203013024282</v>
      </c>
      <c r="BP17" s="855">
        <f t="shared" ca="1" si="5"/>
        <v>12.066643761980728</v>
      </c>
      <c r="BQ17" s="855">
        <f t="shared" ca="1" si="5"/>
        <v>12.48217286190803</v>
      </c>
      <c r="BR17" s="855">
        <f t="shared" ca="1" si="5"/>
        <v>12.197353953785406</v>
      </c>
      <c r="BS17" s="855">
        <f t="shared" ca="1" si="5"/>
        <v>11.491182360642767</v>
      </c>
      <c r="BT17" s="855">
        <f t="shared" ca="1" si="5"/>
        <v>12.198207653355684</v>
      </c>
      <c r="BU17" s="855">
        <f t="shared" ca="1" si="5"/>
        <v>12.154921802582431</v>
      </c>
      <c r="BV17" s="855">
        <f t="shared" ca="1" si="5"/>
        <v>12.536118487695463</v>
      </c>
      <c r="BW17" s="855">
        <f t="shared" ca="1" si="5"/>
        <v>11.696144965353909</v>
      </c>
      <c r="BX17" s="855">
        <f t="shared" ca="1" si="5"/>
        <v>12.820574264670922</v>
      </c>
      <c r="BY17" s="855">
        <f t="shared" ca="1" si="5"/>
        <v>12.140692385615221</v>
      </c>
      <c r="BZ17" s="855">
        <f t="shared" ca="1" si="6"/>
        <v>12.247364708210791</v>
      </c>
      <c r="CA17" s="855">
        <f t="shared" ca="1" si="6"/>
        <v>11.936349800556911</v>
      </c>
      <c r="CS17" s="777"/>
      <c r="CT17" s="777"/>
      <c r="CU17" s="777"/>
      <c r="CV17" s="777"/>
      <c r="CW17" s="777"/>
      <c r="CX17" s="777"/>
      <c r="CY17" s="777"/>
      <c r="CZ17" s="777"/>
      <c r="DA17" s="777"/>
      <c r="DC17" s="36"/>
      <c r="DD17" s="36"/>
    </row>
    <row r="18" spans="1:108" s="35" customFormat="1" ht="26.25">
      <c r="A18" s="242"/>
      <c r="B18" s="1074" t="s">
        <v>20</v>
      </c>
      <c r="C18" s="1074"/>
      <c r="D18" s="1074"/>
      <c r="E18" s="715" t="s">
        <v>192</v>
      </c>
      <c r="F18" s="774">
        <f>SQRT((M136)/(COUNT(B83:B132)-2))</f>
        <v>1.2514069949197</v>
      </c>
      <c r="G18" s="673"/>
      <c r="H18" s="862">
        <v>0.40300000000000002</v>
      </c>
      <c r="J18" s="775">
        <f t="shared" si="9"/>
        <v>8</v>
      </c>
      <c r="K18" s="871">
        <f t="shared" si="10"/>
        <v>1.669345623933789E-3</v>
      </c>
      <c r="L18" s="869">
        <f t="shared" si="11"/>
        <v>6.3095333902039418E-4</v>
      </c>
      <c r="M18" s="871">
        <f t="shared" si="12"/>
        <v>1.6693519167141411E-3</v>
      </c>
      <c r="N18" s="869">
        <f t="shared" si="13"/>
        <v>6.3095571746780369E-4</v>
      </c>
      <c r="R18" s="63"/>
      <c r="S18" s="63"/>
      <c r="T18" s="63"/>
      <c r="U18" s="63"/>
      <c r="V18" s="63"/>
      <c r="W18" s="63"/>
      <c r="X18" s="63"/>
      <c r="Z18" s="35">
        <f t="shared" si="7"/>
        <v>15</v>
      </c>
      <c r="AA18" s="716">
        <f t="shared" si="14"/>
        <v>2</v>
      </c>
      <c r="AB18" s="716">
        <f t="shared" si="15"/>
        <v>0.1</v>
      </c>
      <c r="AC18" s="716">
        <f t="shared" si="2"/>
        <v>12.2796</v>
      </c>
      <c r="AD18" s="855">
        <f t="shared" ca="1" si="3"/>
        <v>12.838117472128655</v>
      </c>
      <c r="AE18" s="855">
        <f t="shared" ca="1" si="3"/>
        <v>12.129364564304492</v>
      </c>
      <c r="AF18" s="855">
        <f t="shared" ca="1" si="3"/>
        <v>12.757977579968442</v>
      </c>
      <c r="AG18" s="855">
        <f t="shared" ca="1" si="3"/>
        <v>12.154822127434928</v>
      </c>
      <c r="AH18" s="855">
        <f t="shared" ca="1" si="3"/>
        <v>11.804028445209898</v>
      </c>
      <c r="AI18" s="855">
        <f t="shared" ca="1" si="3"/>
        <v>12.165599126151852</v>
      </c>
      <c r="AJ18" s="855">
        <f t="shared" ca="1" si="3"/>
        <v>12.161788090203101</v>
      </c>
      <c r="AK18" s="855">
        <f t="shared" ca="1" si="3"/>
        <v>12.279178262442256</v>
      </c>
      <c r="AL18" s="855">
        <f t="shared" ca="1" si="3"/>
        <v>12.3520245116874</v>
      </c>
      <c r="AM18" s="855">
        <f t="shared" ca="1" si="3"/>
        <v>12.304327788383803</v>
      </c>
      <c r="AN18" s="855">
        <f t="shared" ca="1" si="3"/>
        <v>12.615507989301777</v>
      </c>
      <c r="AO18" s="855">
        <f t="shared" ca="1" si="3"/>
        <v>13.008833918613824</v>
      </c>
      <c r="AP18" s="855">
        <f t="shared" ca="1" si="3"/>
        <v>12.321956923945994</v>
      </c>
      <c r="AQ18" s="855">
        <f t="shared" ca="1" si="3"/>
        <v>11.879248256209605</v>
      </c>
      <c r="AR18" s="855">
        <f t="shared" ca="1" si="3"/>
        <v>12.034597239982876</v>
      </c>
      <c r="AS18" s="855">
        <f t="shared" ca="1" si="3"/>
        <v>12.92943715837607</v>
      </c>
      <c r="AT18" s="855">
        <f t="shared" ca="1" si="4"/>
        <v>11.810847242936436</v>
      </c>
      <c r="AU18" s="855">
        <f t="shared" ca="1" si="4"/>
        <v>12.934716021524679</v>
      </c>
      <c r="AV18" s="855">
        <f t="shared" ca="1" si="4"/>
        <v>12.346910336922337</v>
      </c>
      <c r="AW18" s="855">
        <f t="shared" ca="1" si="4"/>
        <v>12.131066893702952</v>
      </c>
      <c r="AX18" s="883">
        <f t="shared" ca="1" si="4"/>
        <v>12.100238203427937</v>
      </c>
      <c r="AY18" s="855">
        <f t="shared" ca="1" si="4"/>
        <v>12.24866640748815</v>
      </c>
      <c r="AZ18" s="855">
        <f t="shared" ca="1" si="4"/>
        <v>12.267693160796371</v>
      </c>
      <c r="BA18" s="855">
        <f t="shared" ca="1" si="4"/>
        <v>11.820762671907767</v>
      </c>
      <c r="BB18" s="855">
        <f t="shared" ca="1" si="4"/>
        <v>11.53828247939482</v>
      </c>
      <c r="BC18" s="855">
        <f t="shared" ca="1" si="4"/>
        <v>12.231511066810349</v>
      </c>
      <c r="BD18" s="855">
        <f t="shared" ca="1" si="4"/>
        <v>12.047337880625054</v>
      </c>
      <c r="BE18" s="855">
        <f t="shared" ca="1" si="4"/>
        <v>12.218429974399371</v>
      </c>
      <c r="BF18" s="855">
        <f t="shared" ca="1" si="4"/>
        <v>12.811865570383141</v>
      </c>
      <c r="BG18" s="855">
        <f t="shared" ca="1" si="4"/>
        <v>12.321853950446155</v>
      </c>
      <c r="BH18" s="855">
        <f t="shared" ca="1" si="4"/>
        <v>12.192523852960109</v>
      </c>
      <c r="BI18" s="855">
        <f t="shared" ca="1" si="4"/>
        <v>12.362666898090735</v>
      </c>
      <c r="BJ18" s="855">
        <f t="shared" ca="1" si="5"/>
        <v>11.963569284339897</v>
      </c>
      <c r="BK18" s="855">
        <f t="shared" ca="1" si="5"/>
        <v>12.929143867105379</v>
      </c>
      <c r="BL18" s="855">
        <f t="shared" ca="1" si="5"/>
        <v>12.086354422425098</v>
      </c>
      <c r="BM18" s="855">
        <f t="shared" ca="1" si="5"/>
        <v>11.879721784662966</v>
      </c>
      <c r="BN18" s="855">
        <f t="shared" ca="1" si="5"/>
        <v>12.251068855757792</v>
      </c>
      <c r="BO18" s="855">
        <f t="shared" ca="1" si="5"/>
        <v>12.287493285871786</v>
      </c>
      <c r="BP18" s="855">
        <f t="shared" ca="1" si="5"/>
        <v>12.494803260302925</v>
      </c>
      <c r="BQ18" s="855">
        <f t="shared" ca="1" si="5"/>
        <v>11.958902297637744</v>
      </c>
      <c r="BR18" s="855">
        <f t="shared" ca="1" si="5"/>
        <v>11.290004615126938</v>
      </c>
      <c r="BS18" s="855">
        <f t="shared" ca="1" si="5"/>
        <v>11.638778981530129</v>
      </c>
      <c r="BT18" s="855">
        <f t="shared" ca="1" si="5"/>
        <v>13.053476427869764</v>
      </c>
      <c r="BU18" s="855">
        <f t="shared" ca="1" si="5"/>
        <v>12.469729689786377</v>
      </c>
      <c r="BV18" s="855">
        <f t="shared" ca="1" si="5"/>
        <v>12.501001904072968</v>
      </c>
      <c r="BW18" s="855">
        <f t="shared" ca="1" si="5"/>
        <v>12.319040268142064</v>
      </c>
      <c r="BX18" s="855">
        <f t="shared" ca="1" si="5"/>
        <v>12.117962141473148</v>
      </c>
      <c r="BY18" s="855">
        <f t="shared" ca="1" si="5"/>
        <v>12.803146801700162</v>
      </c>
      <c r="BZ18" s="855">
        <f t="shared" ca="1" si="6"/>
        <v>11.862427156200612</v>
      </c>
      <c r="CA18" s="855">
        <f t="shared" ca="1" si="6"/>
        <v>12.436912645305313</v>
      </c>
      <c r="CS18"/>
      <c r="CT18"/>
      <c r="CU18"/>
      <c r="CV18"/>
      <c r="CW18"/>
      <c r="CX18"/>
      <c r="CY18"/>
      <c r="CZ18"/>
      <c r="DA18"/>
      <c r="DC18" s="36"/>
      <c r="DD18" s="36"/>
    </row>
    <row r="19" spans="1:108" s="46" customFormat="1" ht="26.25">
      <c r="A19" s="242"/>
      <c r="B19" s="1074" t="s">
        <v>21</v>
      </c>
      <c r="C19" s="1074"/>
      <c r="D19" s="1074"/>
      <c r="E19" s="715" t="s">
        <v>9</v>
      </c>
      <c r="F19" s="774">
        <f>SQRT((COUNT(B83:B132)*F18^2)/(COUNT(B83:B132)*I136-(B135^2)))</f>
        <v>5.4252399778861255E-3</v>
      </c>
      <c r="H19" s="690"/>
      <c r="J19" s="775">
        <f t="shared" si="9"/>
        <v>9</v>
      </c>
      <c r="K19" s="871">
        <f t="shared" si="10"/>
        <v>1.5738741798750568E-3</v>
      </c>
      <c r="L19" s="869">
        <f t="shared" si="11"/>
        <v>5.5644855266203427E-4</v>
      </c>
      <c r="M19" s="871">
        <f t="shared" si="12"/>
        <v>1.5738808543748373E-3</v>
      </c>
      <c r="N19" s="869">
        <f t="shared" si="13"/>
        <v>5.5645091245406229E-4</v>
      </c>
      <c r="R19" s="327"/>
      <c r="S19" s="327"/>
      <c r="T19" s="327"/>
      <c r="U19" s="327"/>
      <c r="V19" s="327"/>
      <c r="W19" s="63"/>
      <c r="X19" s="63"/>
      <c r="Z19" s="35">
        <f t="shared" si="7"/>
        <v>16</v>
      </c>
      <c r="AA19" s="716">
        <f t="shared" si="14"/>
        <v>2</v>
      </c>
      <c r="AB19" s="716">
        <f t="shared" si="15"/>
        <v>0.1</v>
      </c>
      <c r="AC19" s="716">
        <f t="shared" si="2"/>
        <v>12.2796</v>
      </c>
      <c r="AD19" s="855">
        <f t="shared" ca="1" si="3"/>
        <v>12.057549985100191</v>
      </c>
      <c r="AE19" s="855">
        <f t="shared" ca="1" si="3"/>
        <v>11.98553079836592</v>
      </c>
      <c r="AF19" s="855">
        <f t="shared" ca="1" si="3"/>
        <v>12.349376361819472</v>
      </c>
      <c r="AG19" s="855">
        <f t="shared" ca="1" si="3"/>
        <v>12.711784252763991</v>
      </c>
      <c r="AH19" s="855">
        <f t="shared" ca="1" si="3"/>
        <v>11.998311229658439</v>
      </c>
      <c r="AI19" s="855">
        <f t="shared" ca="1" si="3"/>
        <v>12.589029963318055</v>
      </c>
      <c r="AJ19" s="855">
        <f t="shared" ca="1" si="3"/>
        <v>12.315968862820766</v>
      </c>
      <c r="AK19" s="855">
        <f t="shared" ca="1" si="3"/>
        <v>12.841695290172567</v>
      </c>
      <c r="AL19" s="855">
        <f t="shared" ca="1" si="3"/>
        <v>11.893391705375418</v>
      </c>
      <c r="AM19" s="855">
        <f t="shared" ca="1" si="3"/>
        <v>12.282872449133345</v>
      </c>
      <c r="AN19" s="855">
        <f t="shared" ca="1" si="3"/>
        <v>12.702173456209342</v>
      </c>
      <c r="AO19" s="855">
        <f t="shared" ca="1" si="3"/>
        <v>12.367503153870448</v>
      </c>
      <c r="AP19" s="855">
        <f t="shared" ca="1" si="3"/>
        <v>12.216553940242726</v>
      </c>
      <c r="AQ19" s="855">
        <f t="shared" ca="1" si="3"/>
        <v>11.803527069213715</v>
      </c>
      <c r="AR19" s="855">
        <f t="shared" ca="1" si="3"/>
        <v>11.601888189458855</v>
      </c>
      <c r="AS19" s="855">
        <f t="shared" ref="AS19:BH34" ca="1" si="16">NORMINV(RAND(),$AC19,$H$18)</f>
        <v>12.125796474769526</v>
      </c>
      <c r="AT19" s="855">
        <f t="shared" ca="1" si="16"/>
        <v>12.244692774547335</v>
      </c>
      <c r="AU19" s="855">
        <f t="shared" ca="1" si="16"/>
        <v>12.310896266948918</v>
      </c>
      <c r="AV19" s="855">
        <f t="shared" ca="1" si="16"/>
        <v>12.082920908533019</v>
      </c>
      <c r="AW19" s="855">
        <f t="shared" ca="1" si="16"/>
        <v>12.384163957969239</v>
      </c>
      <c r="AX19" s="883">
        <f t="shared" ca="1" si="4"/>
        <v>12.267067681826077</v>
      </c>
      <c r="AY19" s="855">
        <f t="shared" ca="1" si="4"/>
        <v>12.213882286185367</v>
      </c>
      <c r="AZ19" s="855">
        <f t="shared" ca="1" si="4"/>
        <v>12.225832307575834</v>
      </c>
      <c r="BA19" s="855">
        <f t="shared" ca="1" si="4"/>
        <v>12.089364019661927</v>
      </c>
      <c r="BB19" s="855">
        <f t="shared" ca="1" si="4"/>
        <v>12.734058616096938</v>
      </c>
      <c r="BC19" s="855">
        <f t="shared" ca="1" si="4"/>
        <v>12.098747844326471</v>
      </c>
      <c r="BD19" s="855">
        <f t="shared" ca="1" si="4"/>
        <v>12.268982177370457</v>
      </c>
      <c r="BE19" s="855">
        <f t="shared" ca="1" si="4"/>
        <v>11.884714099157115</v>
      </c>
      <c r="BF19" s="855">
        <f t="shared" ca="1" si="4"/>
        <v>12.468384334037779</v>
      </c>
      <c r="BG19" s="855">
        <f t="shared" ca="1" si="4"/>
        <v>12.758192339299352</v>
      </c>
      <c r="BH19" s="855">
        <f t="shared" ca="1" si="4"/>
        <v>11.766037514657221</v>
      </c>
      <c r="BI19" s="855">
        <f t="shared" ca="1" si="4"/>
        <v>12.564121142928652</v>
      </c>
      <c r="BJ19" s="855">
        <f t="shared" ca="1" si="5"/>
        <v>11.800702345376125</v>
      </c>
      <c r="BK19" s="855">
        <f t="shared" ca="1" si="5"/>
        <v>11.604028684109128</v>
      </c>
      <c r="BL19" s="855">
        <f t="shared" ca="1" si="5"/>
        <v>12.473830898707655</v>
      </c>
      <c r="BM19" s="855">
        <f t="shared" ca="1" si="5"/>
        <v>12.170254454657066</v>
      </c>
      <c r="BN19" s="855">
        <f t="shared" ca="1" si="5"/>
        <v>12.097633964690491</v>
      </c>
      <c r="BO19" s="855">
        <f t="shared" ca="1" si="5"/>
        <v>12.429160286901718</v>
      </c>
      <c r="BP19" s="855">
        <f t="shared" ca="1" si="5"/>
        <v>12.294144537259422</v>
      </c>
      <c r="BQ19" s="855">
        <f t="shared" ca="1" si="5"/>
        <v>11.510054954304296</v>
      </c>
      <c r="BR19" s="855">
        <f t="shared" ca="1" si="5"/>
        <v>12.212332678950167</v>
      </c>
      <c r="BS19" s="855">
        <f t="shared" ca="1" si="5"/>
        <v>12.278640464150699</v>
      </c>
      <c r="BT19" s="855">
        <f t="shared" ca="1" si="5"/>
        <v>12.041465656040558</v>
      </c>
      <c r="BU19" s="855">
        <f t="shared" ca="1" si="5"/>
        <v>12.649543103581891</v>
      </c>
      <c r="BV19" s="855">
        <f t="shared" ca="1" si="5"/>
        <v>11.756514280943174</v>
      </c>
      <c r="BW19" s="855">
        <f t="shared" ca="1" si="5"/>
        <v>13.132820597581816</v>
      </c>
      <c r="BX19" s="855">
        <f t="shared" ca="1" si="5"/>
        <v>12.412831769203867</v>
      </c>
      <c r="BY19" s="855">
        <f t="shared" ref="BR19:CA34" ca="1" si="17">NORMINV(RAND(),$AC19,$H$18)</f>
        <v>12.508979639695937</v>
      </c>
      <c r="BZ19" s="855">
        <f t="shared" ca="1" si="17"/>
        <v>12.111704279400191</v>
      </c>
      <c r="CA19" s="855">
        <f t="shared" ca="1" si="17"/>
        <v>12.673933674437299</v>
      </c>
      <c r="CB19" s="35"/>
      <c r="CC19" s="35"/>
      <c r="CD19" s="35"/>
      <c r="CE19" s="35"/>
      <c r="CF19" s="35"/>
      <c r="CS19"/>
      <c r="CT19"/>
      <c r="CU19"/>
      <c r="CV19"/>
      <c r="CW19"/>
      <c r="CX19"/>
      <c r="CY19"/>
      <c r="CZ19"/>
      <c r="DA19"/>
      <c r="DC19" s="47"/>
      <c r="DD19" s="47"/>
    </row>
    <row r="20" spans="1:108" s="35" customFormat="1" ht="26.25">
      <c r="A20" s="242"/>
      <c r="B20" s="1074" t="s">
        <v>22</v>
      </c>
      <c r="C20" s="1074"/>
      <c r="D20" s="1074"/>
      <c r="E20" s="715" t="s">
        <v>10</v>
      </c>
      <c r="F20" s="774">
        <f>SQRT((F18^2*I136)/(COUNT(B83:B132)*I136-B135^2))</f>
        <v>0.49078185381009171</v>
      </c>
      <c r="H20" s="689"/>
      <c r="J20" s="775">
        <f t="shared" si="9"/>
        <v>10</v>
      </c>
      <c r="K20" s="871">
        <f t="shared" si="10"/>
        <v>1.4931081781377313E-3</v>
      </c>
      <c r="L20" s="869">
        <f t="shared" si="11"/>
        <v>4.9770272604591039E-4</v>
      </c>
      <c r="M20" s="871">
        <f t="shared" si="12"/>
        <v>1.4931152136764465E-3</v>
      </c>
      <c r="N20" s="869">
        <f t="shared" si="13"/>
        <v>4.977050712254822E-4</v>
      </c>
      <c r="W20" s="63"/>
      <c r="X20" s="63"/>
      <c r="Z20" s="35">
        <f t="shared" si="7"/>
        <v>17</v>
      </c>
      <c r="AA20" s="716">
        <f t="shared" si="14"/>
        <v>3</v>
      </c>
      <c r="AB20" s="716">
        <f t="shared" si="15"/>
        <v>0.2</v>
      </c>
      <c r="AC20" s="716">
        <f t="shared" si="2"/>
        <v>24.350200000000001</v>
      </c>
      <c r="AD20" s="855">
        <f t="shared" ref="AD20:AS35" ca="1" si="18">NORMINV(RAND(),$AC20,$H$18)</f>
        <v>23.490125678070971</v>
      </c>
      <c r="AE20" s="855">
        <f t="shared" ca="1" si="18"/>
        <v>24.422751597409761</v>
      </c>
      <c r="AF20" s="855">
        <f t="shared" ca="1" si="18"/>
        <v>23.902948080224721</v>
      </c>
      <c r="AG20" s="855">
        <f t="shared" ca="1" si="18"/>
        <v>24.523509744127114</v>
      </c>
      <c r="AH20" s="855">
        <f t="shared" ca="1" si="18"/>
        <v>24.491839743666652</v>
      </c>
      <c r="AI20" s="855">
        <f t="shared" ca="1" si="18"/>
        <v>23.620151643527848</v>
      </c>
      <c r="AJ20" s="855">
        <f t="shared" ca="1" si="18"/>
        <v>25.077474795923084</v>
      </c>
      <c r="AK20" s="855">
        <f t="shared" ca="1" si="18"/>
        <v>24.282800405995168</v>
      </c>
      <c r="AL20" s="855">
        <f t="shared" ca="1" si="18"/>
        <v>24.074727509455897</v>
      </c>
      <c r="AM20" s="855">
        <f t="shared" ca="1" si="18"/>
        <v>24.517351915484813</v>
      </c>
      <c r="AN20" s="855">
        <f t="shared" ca="1" si="18"/>
        <v>23.893058542459841</v>
      </c>
      <c r="AO20" s="855">
        <f t="shared" ca="1" si="18"/>
        <v>24.508227883024713</v>
      </c>
      <c r="AP20" s="855">
        <f t="shared" ca="1" si="18"/>
        <v>24.000592527311227</v>
      </c>
      <c r="AQ20" s="855">
        <f t="shared" ca="1" si="18"/>
        <v>23.865484983893591</v>
      </c>
      <c r="AR20" s="855">
        <f t="shared" ca="1" si="18"/>
        <v>24.443796073468793</v>
      </c>
      <c r="AS20" s="855">
        <f t="shared" ca="1" si="18"/>
        <v>24.262812926642315</v>
      </c>
      <c r="AT20" s="855">
        <f t="shared" ca="1" si="16"/>
        <v>23.922994620703371</v>
      </c>
      <c r="AU20" s="855">
        <f t="shared" ca="1" si="16"/>
        <v>24.027104610231795</v>
      </c>
      <c r="AV20" s="855">
        <f t="shared" ca="1" si="16"/>
        <v>23.874149414093949</v>
      </c>
      <c r="AW20" s="855">
        <f t="shared" ca="1" si="16"/>
        <v>23.901355192959375</v>
      </c>
      <c r="AX20" s="883">
        <f t="shared" ca="1" si="16"/>
        <v>24.105218725626081</v>
      </c>
      <c r="AY20" s="855">
        <f t="shared" ca="1" si="16"/>
        <v>24.143979666849944</v>
      </c>
      <c r="AZ20" s="855">
        <f t="shared" ca="1" si="16"/>
        <v>24.782308826205256</v>
      </c>
      <c r="BA20" s="855">
        <f t="shared" ca="1" si="16"/>
        <v>24.727523262852223</v>
      </c>
      <c r="BB20" s="855">
        <f t="shared" ca="1" si="16"/>
        <v>23.955833269311537</v>
      </c>
      <c r="BC20" s="855">
        <f t="shared" ca="1" si="16"/>
        <v>24.33581848838503</v>
      </c>
      <c r="BD20" s="855">
        <f t="shared" ca="1" si="16"/>
        <v>24.00790293187864</v>
      </c>
      <c r="BE20" s="855">
        <f t="shared" ca="1" si="16"/>
        <v>23.451778510998246</v>
      </c>
      <c r="BF20" s="855">
        <f t="shared" ca="1" si="16"/>
        <v>24.530991688427534</v>
      </c>
      <c r="BG20" s="855">
        <f t="shared" ca="1" si="16"/>
        <v>24.269677274612008</v>
      </c>
      <c r="BH20" s="855">
        <f t="shared" ca="1" si="16"/>
        <v>24.122641971344972</v>
      </c>
      <c r="BI20" s="855">
        <f t="shared" ref="BI20:BX35" ca="1" si="19">NORMINV(RAND(),$AC20,$H$18)</f>
        <v>24.391185018237593</v>
      </c>
      <c r="BJ20" s="855">
        <f t="shared" ca="1" si="19"/>
        <v>24.016077893027337</v>
      </c>
      <c r="BK20" s="855">
        <f t="shared" ca="1" si="19"/>
        <v>24.068937517486134</v>
      </c>
      <c r="BL20" s="855">
        <f t="shared" ca="1" si="19"/>
        <v>24.56001430469826</v>
      </c>
      <c r="BM20" s="855">
        <f t="shared" ca="1" si="19"/>
        <v>24.427955850662027</v>
      </c>
      <c r="BN20" s="855">
        <f t="shared" ca="1" si="19"/>
        <v>24.967939775515042</v>
      </c>
      <c r="BO20" s="855">
        <f t="shared" ca="1" si="19"/>
        <v>23.842622277885908</v>
      </c>
      <c r="BP20" s="855">
        <f t="shared" ca="1" si="19"/>
        <v>24.550461702945402</v>
      </c>
      <c r="BQ20" s="855">
        <f t="shared" ca="1" si="19"/>
        <v>24.008649613361936</v>
      </c>
      <c r="BR20" s="855">
        <f t="shared" ca="1" si="19"/>
        <v>24.135809189336843</v>
      </c>
      <c r="BS20" s="855">
        <f t="shared" ca="1" si="19"/>
        <v>24.087419766800775</v>
      </c>
      <c r="BT20" s="855">
        <f t="shared" ca="1" si="19"/>
        <v>24.571568917365443</v>
      </c>
      <c r="BU20" s="855">
        <f t="shared" ca="1" si="19"/>
        <v>24.780321673658563</v>
      </c>
      <c r="BV20" s="855">
        <f t="shared" ca="1" si="19"/>
        <v>24.537655333288871</v>
      </c>
      <c r="BW20" s="855">
        <f t="shared" ca="1" si="19"/>
        <v>24.321239426425393</v>
      </c>
      <c r="BX20" s="855">
        <f t="shared" ca="1" si="19"/>
        <v>24.368034028002178</v>
      </c>
      <c r="BY20" s="855">
        <f t="shared" ca="1" si="17"/>
        <v>24.409102045582912</v>
      </c>
      <c r="BZ20" s="855">
        <f t="shared" ca="1" si="17"/>
        <v>24.416565809504451</v>
      </c>
      <c r="CA20" s="855">
        <f t="shared" ca="1" si="17"/>
        <v>23.948754713041904</v>
      </c>
      <c r="CS20"/>
      <c r="CT20"/>
      <c r="CU20"/>
      <c r="CV20"/>
      <c r="CW20"/>
      <c r="CX20"/>
      <c r="CY20"/>
      <c r="CZ20"/>
      <c r="DA20"/>
      <c r="DB20" s="63"/>
      <c r="DC20" s="67"/>
      <c r="DD20" s="67"/>
    </row>
    <row r="21" spans="1:108" s="35" customFormat="1" ht="26.25">
      <c r="A21" s="242"/>
      <c r="B21" s="1074" t="s">
        <v>231</v>
      </c>
      <c r="C21" s="1074"/>
      <c r="D21" s="1074"/>
      <c r="E21" s="715" t="s">
        <v>230</v>
      </c>
      <c r="F21" s="684">
        <f>3*F18/F9</f>
        <v>161.30871100592202</v>
      </c>
      <c r="H21" s="689"/>
      <c r="J21" s="775">
        <f t="shared" si="9"/>
        <v>11</v>
      </c>
      <c r="K21" s="871">
        <f t="shared" si="10"/>
        <v>1.4236228185908802E-3</v>
      </c>
      <c r="L21" s="869">
        <f t="shared" si="11"/>
        <v>4.5018906357358816E-4</v>
      </c>
      <c r="M21" s="871">
        <f t="shared" si="12"/>
        <v>1.4236301975242473E-3</v>
      </c>
      <c r="N21" s="869">
        <f t="shared" si="13"/>
        <v>4.5019139699720243E-4</v>
      </c>
      <c r="W21" s="63"/>
      <c r="X21" s="63"/>
      <c r="Z21" s="35">
        <f t="shared" si="7"/>
        <v>18</v>
      </c>
      <c r="AA21" s="716">
        <f t="shared" si="14"/>
        <v>3</v>
      </c>
      <c r="AB21" s="716">
        <f t="shared" si="15"/>
        <v>0.2</v>
      </c>
      <c r="AC21" s="716">
        <f t="shared" si="2"/>
        <v>24.350200000000001</v>
      </c>
      <c r="AD21" s="855">
        <f t="shared" ca="1" si="18"/>
        <v>25.009651520531904</v>
      </c>
      <c r="AE21" s="855">
        <f t="shared" ca="1" si="18"/>
        <v>24.473115777619935</v>
      </c>
      <c r="AF21" s="855">
        <f t="shared" ca="1" si="18"/>
        <v>24.539754937880367</v>
      </c>
      <c r="AG21" s="855">
        <f t="shared" ca="1" si="18"/>
        <v>24.372837805954202</v>
      </c>
      <c r="AH21" s="855">
        <f t="shared" ca="1" si="18"/>
        <v>24.816057016583894</v>
      </c>
      <c r="AI21" s="855">
        <f t="shared" ca="1" si="18"/>
        <v>24.209442986740935</v>
      </c>
      <c r="AJ21" s="855">
        <f t="shared" ca="1" si="18"/>
        <v>24.541477779002491</v>
      </c>
      <c r="AK21" s="855">
        <f t="shared" ca="1" si="18"/>
        <v>23.332244416475163</v>
      </c>
      <c r="AL21" s="855">
        <f t="shared" ca="1" si="18"/>
        <v>24.617896448333077</v>
      </c>
      <c r="AM21" s="855">
        <f t="shared" ca="1" si="18"/>
        <v>23.954799252053991</v>
      </c>
      <c r="AN21" s="855">
        <f t="shared" ca="1" si="18"/>
        <v>23.718594807316443</v>
      </c>
      <c r="AO21" s="855">
        <f t="shared" ca="1" si="18"/>
        <v>24.479315484066717</v>
      </c>
      <c r="AP21" s="855">
        <f t="shared" ca="1" si="18"/>
        <v>23.91998800285376</v>
      </c>
      <c r="AQ21" s="855">
        <f t="shared" ca="1" si="18"/>
        <v>24.103981449033189</v>
      </c>
      <c r="AR21" s="855">
        <f t="shared" ca="1" si="18"/>
        <v>24.503396012219028</v>
      </c>
      <c r="AS21" s="855">
        <f t="shared" ca="1" si="18"/>
        <v>23.833127675398288</v>
      </c>
      <c r="AT21" s="855">
        <f t="shared" ca="1" si="16"/>
        <v>24.123673127514891</v>
      </c>
      <c r="AU21" s="855">
        <f t="shared" ca="1" si="16"/>
        <v>24.892938330429878</v>
      </c>
      <c r="AV21" s="855">
        <f t="shared" ca="1" si="16"/>
        <v>25.128757077894388</v>
      </c>
      <c r="AW21" s="855">
        <f t="shared" ca="1" si="16"/>
        <v>24.304302636077484</v>
      </c>
      <c r="AX21" s="883">
        <f t="shared" ca="1" si="16"/>
        <v>24.690083021858879</v>
      </c>
      <c r="AY21" s="855">
        <f t="shared" ca="1" si="16"/>
        <v>24.308070220358491</v>
      </c>
      <c r="AZ21" s="855">
        <f t="shared" ca="1" si="16"/>
        <v>23.689424480347999</v>
      </c>
      <c r="BA21" s="855">
        <f t="shared" ca="1" si="16"/>
        <v>25.09006956385074</v>
      </c>
      <c r="BB21" s="855">
        <f t="shared" ca="1" si="16"/>
        <v>23.882182615685572</v>
      </c>
      <c r="BC21" s="855">
        <f t="shared" ca="1" si="16"/>
        <v>24.312549869163455</v>
      </c>
      <c r="BD21" s="855">
        <f t="shared" ca="1" si="16"/>
        <v>24.389910173322601</v>
      </c>
      <c r="BE21" s="855">
        <f t="shared" ca="1" si="16"/>
        <v>24.534836475453698</v>
      </c>
      <c r="BF21" s="855">
        <f t="shared" ca="1" si="16"/>
        <v>24.112125653043549</v>
      </c>
      <c r="BG21" s="855">
        <f t="shared" ca="1" si="16"/>
        <v>24.397586209126828</v>
      </c>
      <c r="BH21" s="855">
        <f t="shared" ca="1" si="16"/>
        <v>23.827721402159348</v>
      </c>
      <c r="BI21" s="855">
        <f t="shared" ca="1" si="19"/>
        <v>24.58988750835416</v>
      </c>
      <c r="BJ21" s="855">
        <f t="shared" ca="1" si="19"/>
        <v>23.993506699511283</v>
      </c>
      <c r="BK21" s="855">
        <f t="shared" ca="1" si="19"/>
        <v>24.383830957485365</v>
      </c>
      <c r="BL21" s="855">
        <f t="shared" ca="1" si="19"/>
        <v>24.2813334066844</v>
      </c>
      <c r="BM21" s="855">
        <f t="shared" ca="1" si="19"/>
        <v>24.215883667768459</v>
      </c>
      <c r="BN21" s="855">
        <f t="shared" ca="1" si="19"/>
        <v>24.017906003801809</v>
      </c>
      <c r="BO21" s="855">
        <f t="shared" ca="1" si="19"/>
        <v>24.733215713823469</v>
      </c>
      <c r="BP21" s="855">
        <f t="shared" ca="1" si="19"/>
        <v>24.664054604481425</v>
      </c>
      <c r="BQ21" s="855">
        <f t="shared" ca="1" si="19"/>
        <v>24.468460805386137</v>
      </c>
      <c r="BR21" s="855">
        <f t="shared" ca="1" si="17"/>
        <v>24.462448211048454</v>
      </c>
      <c r="BS21" s="855">
        <f t="shared" ca="1" si="17"/>
        <v>24.057190944759377</v>
      </c>
      <c r="BT21" s="855">
        <f t="shared" ca="1" si="17"/>
        <v>24.687335136029624</v>
      </c>
      <c r="BU21" s="855">
        <f t="shared" ca="1" si="17"/>
        <v>24.253514257065913</v>
      </c>
      <c r="BV21" s="855">
        <f t="shared" ca="1" si="17"/>
        <v>24.600626410804843</v>
      </c>
      <c r="BW21" s="855">
        <f t="shared" ca="1" si="17"/>
        <v>24.815170674320065</v>
      </c>
      <c r="BX21" s="855">
        <f t="shared" ca="1" si="17"/>
        <v>23.854827253718287</v>
      </c>
      <c r="BY21" s="855">
        <f t="shared" ca="1" si="17"/>
        <v>24.940654459077198</v>
      </c>
      <c r="BZ21" s="855">
        <f t="shared" ca="1" si="17"/>
        <v>24.476511150142155</v>
      </c>
      <c r="CA21" s="855">
        <f t="shared" ca="1" si="17"/>
        <v>24.637322225712541</v>
      </c>
      <c r="CS21"/>
      <c r="CT21"/>
      <c r="CU21"/>
      <c r="CV21"/>
      <c r="CW21"/>
      <c r="CX21"/>
      <c r="CY21"/>
      <c r="CZ21"/>
      <c r="DA21"/>
      <c r="DB21" s="63"/>
      <c r="DC21" s="67"/>
      <c r="DD21" s="67"/>
    </row>
    <row r="22" spans="1:108" s="35" customFormat="1" ht="27" thickBot="1">
      <c r="A22" s="242"/>
      <c r="B22" s="1074" t="s">
        <v>232</v>
      </c>
      <c r="C22" s="1074"/>
      <c r="D22" s="1074"/>
      <c r="E22" s="715" t="s">
        <v>233</v>
      </c>
      <c r="F22" s="684">
        <f>10*F18/F9</f>
        <v>537.69570335307333</v>
      </c>
      <c r="H22" s="689"/>
      <c r="J22" s="778">
        <f t="shared" si="9"/>
        <v>12</v>
      </c>
      <c r="K22" s="871">
        <f t="shared" si="10"/>
        <v>1.3630151055429886E-3</v>
      </c>
      <c r="L22" s="870">
        <f t="shared" si="11"/>
        <v>4.1096451715206888E-4</v>
      </c>
      <c r="M22" s="871">
        <f t="shared" si="12"/>
        <v>1.3630228125855598E-3</v>
      </c>
      <c r="N22" s="870">
        <f t="shared" si="13"/>
        <v>4.1096684091283727E-4</v>
      </c>
      <c r="W22" s="63"/>
      <c r="X22" s="63"/>
      <c r="Z22" s="35">
        <f t="shared" si="7"/>
        <v>19</v>
      </c>
      <c r="AA22" s="716">
        <f t="shared" si="14"/>
        <v>3</v>
      </c>
      <c r="AB22" s="716">
        <f t="shared" si="15"/>
        <v>0.2</v>
      </c>
      <c r="AC22" s="716">
        <f t="shared" si="2"/>
        <v>24.350200000000001</v>
      </c>
      <c r="AD22" s="855">
        <f t="shared" ca="1" si="18"/>
        <v>25.077776532764805</v>
      </c>
      <c r="AE22" s="855">
        <f t="shared" ca="1" si="18"/>
        <v>23.667963959829589</v>
      </c>
      <c r="AF22" s="855">
        <f t="shared" ca="1" si="18"/>
        <v>23.807105415348452</v>
      </c>
      <c r="AG22" s="855">
        <f t="shared" ca="1" si="18"/>
        <v>25.056666957273265</v>
      </c>
      <c r="AH22" s="855">
        <f t="shared" ca="1" si="18"/>
        <v>24.077346716331341</v>
      </c>
      <c r="AI22" s="855">
        <f t="shared" ca="1" si="18"/>
        <v>24.811642844548867</v>
      </c>
      <c r="AJ22" s="855">
        <f t="shared" ca="1" si="18"/>
        <v>24.096697609160724</v>
      </c>
      <c r="AK22" s="855">
        <f t="shared" ca="1" si="18"/>
        <v>24.672210773420183</v>
      </c>
      <c r="AL22" s="855">
        <f t="shared" ca="1" si="18"/>
        <v>24.363545335562439</v>
      </c>
      <c r="AM22" s="855">
        <f t="shared" ca="1" si="18"/>
        <v>24.19734961093371</v>
      </c>
      <c r="AN22" s="855">
        <f t="shared" ca="1" si="18"/>
        <v>24.769136623099893</v>
      </c>
      <c r="AO22" s="855">
        <f t="shared" ca="1" si="18"/>
        <v>24.245532501732679</v>
      </c>
      <c r="AP22" s="855">
        <f t="shared" ca="1" si="18"/>
        <v>24.106208844539207</v>
      </c>
      <c r="AQ22" s="855">
        <f t="shared" ca="1" si="18"/>
        <v>23.707964131297974</v>
      </c>
      <c r="AR22" s="855">
        <f t="shared" ca="1" si="18"/>
        <v>24.547122412459046</v>
      </c>
      <c r="AS22" s="855">
        <f t="shared" ca="1" si="18"/>
        <v>24.663169377493038</v>
      </c>
      <c r="AT22" s="855">
        <f t="shared" ca="1" si="16"/>
        <v>24.424353619191109</v>
      </c>
      <c r="AU22" s="855">
        <f t="shared" ca="1" si="16"/>
        <v>24.936208688620585</v>
      </c>
      <c r="AV22" s="855">
        <f t="shared" ca="1" si="16"/>
        <v>23.82591303008607</v>
      </c>
      <c r="AW22" s="855">
        <f t="shared" ca="1" si="16"/>
        <v>24.366388994076353</v>
      </c>
      <c r="AX22" s="883">
        <f t="shared" ca="1" si="16"/>
        <v>23.785829997051973</v>
      </c>
      <c r="AY22" s="855">
        <f t="shared" ca="1" si="16"/>
        <v>24.607973647648645</v>
      </c>
      <c r="AZ22" s="855">
        <f t="shared" ca="1" si="16"/>
        <v>24.785072778848622</v>
      </c>
      <c r="BA22" s="855">
        <f t="shared" ca="1" si="16"/>
        <v>24.938789749615264</v>
      </c>
      <c r="BB22" s="855">
        <f t="shared" ca="1" si="16"/>
        <v>24.800799041779175</v>
      </c>
      <c r="BC22" s="855">
        <f t="shared" ca="1" si="16"/>
        <v>25.030190540782783</v>
      </c>
      <c r="BD22" s="855">
        <f t="shared" ca="1" si="16"/>
        <v>23.96670640994969</v>
      </c>
      <c r="BE22" s="855">
        <f t="shared" ca="1" si="16"/>
        <v>24.848292881059731</v>
      </c>
      <c r="BF22" s="855">
        <f t="shared" ca="1" si="16"/>
        <v>23.933634777286159</v>
      </c>
      <c r="BG22" s="855">
        <f t="shared" ca="1" si="16"/>
        <v>23.903017583472362</v>
      </c>
      <c r="BH22" s="855">
        <f t="shared" ca="1" si="16"/>
        <v>24.330941777639424</v>
      </c>
      <c r="BI22" s="855">
        <f t="shared" ca="1" si="19"/>
        <v>24.239303752891924</v>
      </c>
      <c r="BJ22" s="855">
        <f t="shared" ca="1" si="19"/>
        <v>24.926547146529064</v>
      </c>
      <c r="BK22" s="855">
        <f t="shared" ca="1" si="19"/>
        <v>25.08530894275626</v>
      </c>
      <c r="BL22" s="855">
        <f t="shared" ca="1" si="19"/>
        <v>24.525666649896312</v>
      </c>
      <c r="BM22" s="855">
        <f t="shared" ca="1" si="19"/>
        <v>24.280443290092101</v>
      </c>
      <c r="BN22" s="855">
        <f t="shared" ca="1" si="19"/>
        <v>23.735689551958565</v>
      </c>
      <c r="BO22" s="855">
        <f t="shared" ca="1" si="19"/>
        <v>24.167886843133711</v>
      </c>
      <c r="BP22" s="855">
        <f t="shared" ca="1" si="19"/>
        <v>24.192229136301584</v>
      </c>
      <c r="BQ22" s="855">
        <f t="shared" ca="1" si="19"/>
        <v>24.201350292508288</v>
      </c>
      <c r="BR22" s="855">
        <f t="shared" ca="1" si="17"/>
        <v>24.157744789295489</v>
      </c>
      <c r="BS22" s="855">
        <f t="shared" ca="1" si="17"/>
        <v>24.483182504572994</v>
      </c>
      <c r="BT22" s="855">
        <f t="shared" ca="1" si="17"/>
        <v>23.757538714678368</v>
      </c>
      <c r="BU22" s="855">
        <f t="shared" ca="1" si="17"/>
        <v>23.8545315940287</v>
      </c>
      <c r="BV22" s="855">
        <f t="shared" ca="1" si="17"/>
        <v>24.286422107146674</v>
      </c>
      <c r="BW22" s="855">
        <f t="shared" ca="1" si="17"/>
        <v>24.151454729805238</v>
      </c>
      <c r="BX22" s="855">
        <f t="shared" ca="1" si="17"/>
        <v>24.647814218083763</v>
      </c>
      <c r="BY22" s="855">
        <f t="shared" ca="1" si="17"/>
        <v>23.92320025377159</v>
      </c>
      <c r="BZ22" s="855">
        <f t="shared" ca="1" si="17"/>
        <v>24.373078424929481</v>
      </c>
      <c r="CA22" s="855">
        <f t="shared" ca="1" si="17"/>
        <v>24.335999412244071</v>
      </c>
      <c r="CS22"/>
      <c r="CT22"/>
      <c r="CU22"/>
      <c r="CV22"/>
      <c r="CW22"/>
      <c r="CX22"/>
      <c r="CY22"/>
      <c r="CZ22"/>
      <c r="DA22"/>
      <c r="DB22" s="63"/>
      <c r="DC22" s="67"/>
      <c r="DD22" s="67"/>
    </row>
    <row r="23" spans="1:108" s="35" customFormat="1" ht="24.75">
      <c r="A23" s="242"/>
      <c r="B23" s="1074" t="s">
        <v>246</v>
      </c>
      <c r="C23" s="1074"/>
      <c r="D23" s="1074"/>
      <c r="E23" s="779" t="s">
        <v>247</v>
      </c>
      <c r="F23" s="697">
        <f>MIN(B83:B132)</f>
        <v>31</v>
      </c>
      <c r="G23" s="673"/>
      <c r="H23" s="688">
        <v>0</v>
      </c>
      <c r="J23" s="35" t="s">
        <v>278</v>
      </c>
      <c r="L23" s="1092" t="s">
        <v>335</v>
      </c>
      <c r="M23" s="1093"/>
      <c r="N23" s="1093"/>
      <c r="O23" s="328"/>
      <c r="P23" s="780"/>
      <c r="Q23" s="328"/>
      <c r="Z23" s="35">
        <f t="shared" si="7"/>
        <v>20</v>
      </c>
      <c r="AA23" s="716">
        <f t="shared" si="14"/>
        <v>3</v>
      </c>
      <c r="AB23" s="716">
        <f t="shared" si="15"/>
        <v>0.2</v>
      </c>
      <c r="AC23" s="716">
        <f t="shared" si="2"/>
        <v>24.350200000000001</v>
      </c>
      <c r="AD23" s="855">
        <f t="shared" ca="1" si="18"/>
        <v>24.239838570280192</v>
      </c>
      <c r="AE23" s="855">
        <f t="shared" ca="1" si="18"/>
        <v>24.514287701261335</v>
      </c>
      <c r="AF23" s="855">
        <f t="shared" ca="1" si="18"/>
        <v>24.021961348784501</v>
      </c>
      <c r="AG23" s="855">
        <f t="shared" ca="1" si="18"/>
        <v>23.712301371850035</v>
      </c>
      <c r="AH23" s="855">
        <f t="shared" ca="1" si="18"/>
        <v>24.752996310413412</v>
      </c>
      <c r="AI23" s="855">
        <f t="shared" ca="1" si="18"/>
        <v>23.605178656204707</v>
      </c>
      <c r="AJ23" s="855">
        <f t="shared" ca="1" si="18"/>
        <v>23.847023578927772</v>
      </c>
      <c r="AK23" s="855">
        <f t="shared" ca="1" si="18"/>
        <v>23.902939008503793</v>
      </c>
      <c r="AL23" s="855">
        <f t="shared" ca="1" si="18"/>
        <v>23.671050735547208</v>
      </c>
      <c r="AM23" s="855">
        <f t="shared" ca="1" si="18"/>
        <v>24.361834346320673</v>
      </c>
      <c r="AN23" s="855">
        <f t="shared" ca="1" si="18"/>
        <v>25.063814942924065</v>
      </c>
      <c r="AO23" s="855">
        <f t="shared" ca="1" si="18"/>
        <v>24.145693810384742</v>
      </c>
      <c r="AP23" s="855">
        <f t="shared" ca="1" si="18"/>
        <v>24.615494860884461</v>
      </c>
      <c r="AQ23" s="855">
        <f t="shared" ca="1" si="18"/>
        <v>24.647165312718485</v>
      </c>
      <c r="AR23" s="855">
        <f t="shared" ca="1" si="18"/>
        <v>24.179966870506647</v>
      </c>
      <c r="AS23" s="855">
        <f t="shared" ca="1" si="18"/>
        <v>24.962406071216559</v>
      </c>
      <c r="AT23" s="855">
        <f t="shared" ca="1" si="16"/>
        <v>24.682949090449846</v>
      </c>
      <c r="AU23" s="855">
        <f t="shared" ca="1" si="16"/>
        <v>24.449651474662392</v>
      </c>
      <c r="AV23" s="855">
        <f t="shared" ca="1" si="16"/>
        <v>23.820718450674686</v>
      </c>
      <c r="AW23" s="855">
        <f t="shared" ca="1" si="16"/>
        <v>24.743181232563611</v>
      </c>
      <c r="AX23" s="880">
        <f t="shared" ca="1" si="16"/>
        <v>24.108475736654761</v>
      </c>
      <c r="AY23" s="855">
        <f t="shared" ca="1" si="16"/>
        <v>24.181338402254255</v>
      </c>
      <c r="AZ23" s="855">
        <f t="shared" ca="1" si="16"/>
        <v>24.636638281597165</v>
      </c>
      <c r="BA23" s="855">
        <f t="shared" ca="1" si="16"/>
        <v>24.378566204897073</v>
      </c>
      <c r="BB23" s="855">
        <f t="shared" ca="1" si="16"/>
        <v>24.270972139946881</v>
      </c>
      <c r="BC23" s="855">
        <f t="shared" ca="1" si="16"/>
        <v>23.300167035646123</v>
      </c>
      <c r="BD23" s="855">
        <f t="shared" ca="1" si="16"/>
        <v>24.523442736277733</v>
      </c>
      <c r="BE23" s="855">
        <f t="shared" ca="1" si="16"/>
        <v>24.470994180549102</v>
      </c>
      <c r="BF23" s="855">
        <f t="shared" ca="1" si="16"/>
        <v>23.822131688708275</v>
      </c>
      <c r="BG23" s="855">
        <f t="shared" ca="1" si="16"/>
        <v>23.880074516136833</v>
      </c>
      <c r="BH23" s="855">
        <f t="shared" ca="1" si="16"/>
        <v>24.534214018656947</v>
      </c>
      <c r="BI23" s="855">
        <f t="shared" ca="1" si="19"/>
        <v>24.613229807123847</v>
      </c>
      <c r="BJ23" s="855">
        <f t="shared" ca="1" si="19"/>
        <v>23.609962296139024</v>
      </c>
      <c r="BK23" s="855">
        <f t="shared" ca="1" si="19"/>
        <v>24.091060936293712</v>
      </c>
      <c r="BL23" s="855">
        <f t="shared" ca="1" si="19"/>
        <v>24.542870100070509</v>
      </c>
      <c r="BM23" s="855">
        <f t="shared" ca="1" si="19"/>
        <v>24.80673463813401</v>
      </c>
      <c r="BN23" s="855">
        <f t="shared" ca="1" si="19"/>
        <v>24.265198446571262</v>
      </c>
      <c r="BO23" s="855">
        <f t="shared" ca="1" si="19"/>
        <v>24.242174729371534</v>
      </c>
      <c r="BP23" s="855">
        <f t="shared" ca="1" si="19"/>
        <v>24.331289868174846</v>
      </c>
      <c r="BQ23" s="855">
        <f t="shared" ca="1" si="19"/>
        <v>23.85767808648739</v>
      </c>
      <c r="BR23" s="855">
        <f t="shared" ca="1" si="17"/>
        <v>24.380080408371491</v>
      </c>
      <c r="BS23" s="855">
        <f t="shared" ca="1" si="17"/>
        <v>23.793788202979172</v>
      </c>
      <c r="BT23" s="855">
        <f t="shared" ca="1" si="17"/>
        <v>24.326709548082516</v>
      </c>
      <c r="BU23" s="855">
        <f t="shared" ca="1" si="17"/>
        <v>24.412667844712661</v>
      </c>
      <c r="BV23" s="855">
        <f t="shared" ca="1" si="17"/>
        <v>25.008672706829671</v>
      </c>
      <c r="BW23" s="855">
        <f t="shared" ca="1" si="17"/>
        <v>24.916600568593367</v>
      </c>
      <c r="BX23" s="855">
        <f t="shared" ca="1" si="17"/>
        <v>24.764523080342705</v>
      </c>
      <c r="BY23" s="855">
        <f t="shared" ca="1" si="17"/>
        <v>23.923161069682276</v>
      </c>
      <c r="BZ23" s="855">
        <f t="shared" ca="1" si="17"/>
        <v>24.016907823456112</v>
      </c>
      <c r="CA23" s="855">
        <f t="shared" ca="1" si="17"/>
        <v>24.229260415788389</v>
      </c>
      <c r="CS23"/>
      <c r="CT23"/>
      <c r="CU23"/>
      <c r="CV23"/>
      <c r="CW23"/>
      <c r="CX23"/>
      <c r="CY23"/>
      <c r="CZ23"/>
      <c r="DA23"/>
      <c r="DB23" s="63"/>
      <c r="DC23" s="67"/>
      <c r="DD23" s="67"/>
    </row>
    <row r="24" spans="1:108" s="35" customFormat="1" ht="24.75">
      <c r="A24" s="242"/>
      <c r="B24" s="1074" t="s">
        <v>249</v>
      </c>
      <c r="C24" s="1074"/>
      <c r="D24" s="1074"/>
      <c r="E24" s="686"/>
      <c r="F24" s="684"/>
      <c r="H24" s="688">
        <v>0.1</v>
      </c>
      <c r="J24" s="35" t="s">
        <v>279</v>
      </c>
      <c r="L24" s="1094"/>
      <c r="M24" s="1094"/>
      <c r="N24" s="1094"/>
      <c r="O24" s="328"/>
      <c r="P24" s="780"/>
      <c r="Q24" s="328"/>
      <c r="Z24" s="35">
        <f t="shared" si="7"/>
        <v>21</v>
      </c>
      <c r="AA24" s="716">
        <f t="shared" si="14"/>
        <v>3</v>
      </c>
      <c r="AB24" s="716">
        <f t="shared" si="15"/>
        <v>0.2</v>
      </c>
      <c r="AC24" s="716">
        <f t="shared" si="2"/>
        <v>24.350200000000001</v>
      </c>
      <c r="AD24" s="855">
        <f t="shared" ca="1" si="18"/>
        <v>24.096983827494562</v>
      </c>
      <c r="AE24" s="855">
        <f t="shared" ca="1" si="18"/>
        <v>24.196158877620825</v>
      </c>
      <c r="AF24" s="855">
        <f t="shared" ca="1" si="18"/>
        <v>24.291020363800655</v>
      </c>
      <c r="AG24" s="855">
        <f t="shared" ca="1" si="18"/>
        <v>24.407966195762235</v>
      </c>
      <c r="AH24" s="855">
        <f t="shared" ca="1" si="18"/>
        <v>24.295264340736843</v>
      </c>
      <c r="AI24" s="855">
        <f t="shared" ca="1" si="18"/>
        <v>24.478463706488842</v>
      </c>
      <c r="AJ24" s="855">
        <f t="shared" ca="1" si="18"/>
        <v>24.409585305803944</v>
      </c>
      <c r="AK24" s="855">
        <f t="shared" ca="1" si="18"/>
        <v>23.813797882189895</v>
      </c>
      <c r="AL24" s="855">
        <f t="shared" ca="1" si="18"/>
        <v>25.271656863646285</v>
      </c>
      <c r="AM24" s="855">
        <f t="shared" ca="1" si="18"/>
        <v>24.597309462209044</v>
      </c>
      <c r="AN24" s="855">
        <f t="shared" ca="1" si="18"/>
        <v>24.31530184320312</v>
      </c>
      <c r="AO24" s="855">
        <f t="shared" ca="1" si="18"/>
        <v>24.035719547153395</v>
      </c>
      <c r="AP24" s="855">
        <f t="shared" ca="1" si="18"/>
        <v>23.74830788342674</v>
      </c>
      <c r="AQ24" s="855">
        <f t="shared" ca="1" si="18"/>
        <v>24.451592947719043</v>
      </c>
      <c r="AR24" s="855">
        <f t="shared" ca="1" si="18"/>
        <v>24.330151754125364</v>
      </c>
      <c r="AS24" s="855">
        <f t="shared" ca="1" si="18"/>
        <v>24.011509348244267</v>
      </c>
      <c r="AT24" s="855">
        <f t="shared" ca="1" si="16"/>
        <v>23.933138123131759</v>
      </c>
      <c r="AU24" s="855">
        <f t="shared" ca="1" si="16"/>
        <v>24.381763905157932</v>
      </c>
      <c r="AV24" s="855">
        <f t="shared" ca="1" si="16"/>
        <v>24.500121532554932</v>
      </c>
      <c r="AW24" s="855">
        <f t="shared" ca="1" si="16"/>
        <v>24.008827703912907</v>
      </c>
      <c r="AX24" s="880">
        <f t="shared" ca="1" si="16"/>
        <v>24.273315363484041</v>
      </c>
      <c r="AY24" s="855">
        <f t="shared" ca="1" si="16"/>
        <v>24.295985255139868</v>
      </c>
      <c r="AZ24" s="855">
        <f t="shared" ca="1" si="16"/>
        <v>24.345430198269344</v>
      </c>
      <c r="BA24" s="855">
        <f t="shared" ca="1" si="16"/>
        <v>24.661129433495628</v>
      </c>
      <c r="BB24" s="855">
        <f t="shared" ca="1" si="16"/>
        <v>24.779149860794639</v>
      </c>
      <c r="BC24" s="855">
        <f t="shared" ca="1" si="16"/>
        <v>23.945752961970751</v>
      </c>
      <c r="BD24" s="855">
        <f t="shared" ca="1" si="16"/>
        <v>25.037850502589858</v>
      </c>
      <c r="BE24" s="855">
        <f t="shared" ca="1" si="16"/>
        <v>24.245915757481249</v>
      </c>
      <c r="BF24" s="855">
        <f t="shared" ca="1" si="16"/>
        <v>24.759924168773999</v>
      </c>
      <c r="BG24" s="855">
        <f t="shared" ca="1" si="16"/>
        <v>24.651109677242314</v>
      </c>
      <c r="BH24" s="855">
        <f t="shared" ca="1" si="16"/>
        <v>24.673215418930745</v>
      </c>
      <c r="BI24" s="855">
        <f t="shared" ca="1" si="19"/>
        <v>23.680059381490985</v>
      </c>
      <c r="BJ24" s="855">
        <f t="shared" ca="1" si="19"/>
        <v>23.762206185901757</v>
      </c>
      <c r="BK24" s="855">
        <f t="shared" ca="1" si="19"/>
        <v>23.951791514360981</v>
      </c>
      <c r="BL24" s="855">
        <f t="shared" ca="1" si="19"/>
        <v>25.027386421078372</v>
      </c>
      <c r="BM24" s="855">
        <f t="shared" ca="1" si="19"/>
        <v>23.790881150035659</v>
      </c>
      <c r="BN24" s="855">
        <f t="shared" ca="1" si="19"/>
        <v>24.129246054728256</v>
      </c>
      <c r="BO24" s="855">
        <f t="shared" ca="1" si="19"/>
        <v>24.604858598353474</v>
      </c>
      <c r="BP24" s="855">
        <f t="shared" ca="1" si="19"/>
        <v>24.139539107728083</v>
      </c>
      <c r="BQ24" s="855">
        <f t="shared" ca="1" si="19"/>
        <v>24.067986873836631</v>
      </c>
      <c r="BR24" s="855">
        <f t="shared" ca="1" si="17"/>
        <v>23.932209843898114</v>
      </c>
      <c r="BS24" s="855">
        <f t="shared" ca="1" si="17"/>
        <v>24.481398545486908</v>
      </c>
      <c r="BT24" s="855">
        <f t="shared" ca="1" si="17"/>
        <v>23.900937315937419</v>
      </c>
      <c r="BU24" s="855">
        <f t="shared" ca="1" si="17"/>
        <v>23.959373885709748</v>
      </c>
      <c r="BV24" s="855">
        <f t="shared" ca="1" si="17"/>
        <v>24.677971026527597</v>
      </c>
      <c r="BW24" s="855">
        <f t="shared" ca="1" si="17"/>
        <v>25.1996682764585</v>
      </c>
      <c r="BX24" s="855">
        <f t="shared" ca="1" si="17"/>
        <v>23.943781679159272</v>
      </c>
      <c r="BY24" s="855">
        <f t="shared" ca="1" si="17"/>
        <v>25.233936577624029</v>
      </c>
      <c r="BZ24" s="855">
        <f t="shared" ca="1" si="17"/>
        <v>24.768959676294603</v>
      </c>
      <c r="CA24" s="855">
        <f t="shared" ca="1" si="17"/>
        <v>24.044557372034124</v>
      </c>
      <c r="CS24"/>
      <c r="CT24"/>
      <c r="CU24"/>
      <c r="CV24"/>
      <c r="CW24"/>
      <c r="CX24"/>
      <c r="CY24"/>
      <c r="CZ24"/>
      <c r="DA24"/>
      <c r="DB24" s="63"/>
      <c r="DC24" s="67"/>
      <c r="DD24" s="67"/>
    </row>
    <row r="25" spans="1:108" s="35" customFormat="1" ht="24.75">
      <c r="A25" s="242"/>
      <c r="B25" s="1075" t="s">
        <v>257</v>
      </c>
      <c r="C25" s="1075"/>
      <c r="D25" s="1075"/>
      <c r="E25" s="781" t="s">
        <v>248</v>
      </c>
      <c r="F25" s="782">
        <f>MAX(C83:C130)</f>
        <v>24.574100000000001</v>
      </c>
      <c r="H25" s="696">
        <v>60.42</v>
      </c>
      <c r="L25" s="1094"/>
      <c r="M25" s="1094"/>
      <c r="N25" s="1094"/>
      <c r="O25" s="328"/>
      <c r="P25" s="780"/>
      <c r="Q25" s="328"/>
      <c r="Z25" s="35">
        <f t="shared" si="7"/>
        <v>22</v>
      </c>
      <c r="AA25" s="716">
        <f t="shared" si="14"/>
        <v>3</v>
      </c>
      <c r="AB25" s="716">
        <f t="shared" si="15"/>
        <v>0.2</v>
      </c>
      <c r="AC25" s="716">
        <f t="shared" si="2"/>
        <v>24.350200000000001</v>
      </c>
      <c r="AD25" s="855">
        <f t="shared" ca="1" si="18"/>
        <v>24.374504091636776</v>
      </c>
      <c r="AE25" s="855">
        <f t="shared" ca="1" si="18"/>
        <v>24.597262537438667</v>
      </c>
      <c r="AF25" s="855">
        <f t="shared" ca="1" si="18"/>
        <v>24.510861968141729</v>
      </c>
      <c r="AG25" s="855">
        <f t="shared" ca="1" si="18"/>
        <v>24.134067300365576</v>
      </c>
      <c r="AH25" s="855">
        <f t="shared" ca="1" si="18"/>
        <v>24.782572233607421</v>
      </c>
      <c r="AI25" s="855">
        <f t="shared" ca="1" si="18"/>
        <v>24.804886651597084</v>
      </c>
      <c r="AJ25" s="855">
        <f t="shared" ca="1" si="18"/>
        <v>24.98659676490794</v>
      </c>
      <c r="AK25" s="855">
        <f t="shared" ca="1" si="18"/>
        <v>23.81909188580406</v>
      </c>
      <c r="AL25" s="855">
        <f t="shared" ca="1" si="18"/>
        <v>24.313969417343486</v>
      </c>
      <c r="AM25" s="855">
        <f t="shared" ca="1" si="18"/>
        <v>24.792700602775533</v>
      </c>
      <c r="AN25" s="855">
        <f t="shared" ca="1" si="18"/>
        <v>23.791862132546143</v>
      </c>
      <c r="AO25" s="855">
        <f t="shared" ca="1" si="18"/>
        <v>24.185365179751823</v>
      </c>
      <c r="AP25" s="855">
        <f t="shared" ca="1" si="18"/>
        <v>24.594767838800458</v>
      </c>
      <c r="AQ25" s="855">
        <f t="shared" ca="1" si="18"/>
        <v>24.726464120187533</v>
      </c>
      <c r="AR25" s="855">
        <f t="shared" ca="1" si="18"/>
        <v>24.14703590108082</v>
      </c>
      <c r="AS25" s="855">
        <f t="shared" ca="1" si="18"/>
        <v>24.393843525574017</v>
      </c>
      <c r="AT25" s="855">
        <f t="shared" ca="1" si="16"/>
        <v>24.000145156452071</v>
      </c>
      <c r="AU25" s="855">
        <f t="shared" ca="1" si="16"/>
        <v>24.402509131113511</v>
      </c>
      <c r="AV25" s="855">
        <f t="shared" ca="1" si="16"/>
        <v>24.090213055691926</v>
      </c>
      <c r="AW25" s="855">
        <f t="shared" ca="1" si="16"/>
        <v>23.945056973677477</v>
      </c>
      <c r="AX25" s="880">
        <f t="shared" ca="1" si="16"/>
        <v>24.663717164287799</v>
      </c>
      <c r="AY25" s="855">
        <f t="shared" ca="1" si="16"/>
        <v>24.115565760722649</v>
      </c>
      <c r="AZ25" s="855">
        <f t="shared" ca="1" si="16"/>
        <v>24.880339211292</v>
      </c>
      <c r="BA25" s="855">
        <f t="shared" ca="1" si="16"/>
        <v>24.267389400263152</v>
      </c>
      <c r="BB25" s="855">
        <f t="shared" ca="1" si="16"/>
        <v>24.536542459575216</v>
      </c>
      <c r="BC25" s="855">
        <f t="shared" ca="1" si="16"/>
        <v>23.872943816886846</v>
      </c>
      <c r="BD25" s="855">
        <f t="shared" ca="1" si="16"/>
        <v>23.656701153662421</v>
      </c>
      <c r="BE25" s="855">
        <f t="shared" ca="1" si="16"/>
        <v>24.509562152470316</v>
      </c>
      <c r="BF25" s="855">
        <f t="shared" ca="1" si="16"/>
        <v>23.679297122730606</v>
      </c>
      <c r="BG25" s="855">
        <f t="shared" ca="1" si="16"/>
        <v>23.89672756066733</v>
      </c>
      <c r="BH25" s="855">
        <f t="shared" ca="1" si="16"/>
        <v>24.045437667900281</v>
      </c>
      <c r="BI25" s="855">
        <f t="shared" ca="1" si="19"/>
        <v>24.063394057199364</v>
      </c>
      <c r="BJ25" s="855">
        <f t="shared" ca="1" si="19"/>
        <v>23.491428898843473</v>
      </c>
      <c r="BK25" s="855">
        <f t="shared" ca="1" si="19"/>
        <v>24.754353192833232</v>
      </c>
      <c r="BL25" s="855">
        <f t="shared" ca="1" si="19"/>
        <v>23.843425506056942</v>
      </c>
      <c r="BM25" s="855">
        <f t="shared" ca="1" si="19"/>
        <v>24.065644297073035</v>
      </c>
      <c r="BN25" s="855">
        <f t="shared" ca="1" si="19"/>
        <v>24.318344853383945</v>
      </c>
      <c r="BO25" s="855">
        <f t="shared" ca="1" si="19"/>
        <v>23.341716546232107</v>
      </c>
      <c r="BP25" s="855">
        <f t="shared" ca="1" si="19"/>
        <v>24.774578843982642</v>
      </c>
      <c r="BQ25" s="855">
        <f t="shared" ca="1" si="19"/>
        <v>24.138200802415593</v>
      </c>
      <c r="BR25" s="855">
        <f t="shared" ca="1" si="17"/>
        <v>24.790811910555888</v>
      </c>
      <c r="BS25" s="855">
        <f t="shared" ca="1" si="17"/>
        <v>24.851942779350431</v>
      </c>
      <c r="BT25" s="855">
        <f t="shared" ca="1" si="17"/>
        <v>24.270063058817037</v>
      </c>
      <c r="BU25" s="855">
        <f t="shared" ca="1" si="17"/>
        <v>23.623657292889636</v>
      </c>
      <c r="BV25" s="855">
        <f t="shared" ca="1" si="17"/>
        <v>23.744803976192863</v>
      </c>
      <c r="BW25" s="855">
        <f t="shared" ca="1" si="17"/>
        <v>24.380337638069307</v>
      </c>
      <c r="BX25" s="855">
        <f t="shared" ca="1" si="17"/>
        <v>24.090999728976382</v>
      </c>
      <c r="BY25" s="855">
        <f t="shared" ca="1" si="17"/>
        <v>23.836250862491543</v>
      </c>
      <c r="BZ25" s="855">
        <f t="shared" ca="1" si="17"/>
        <v>24.058119009862367</v>
      </c>
      <c r="CA25" s="855">
        <f t="shared" ca="1" si="17"/>
        <v>24.662881505901208</v>
      </c>
      <c r="CS25"/>
      <c r="CT25"/>
      <c r="CU25"/>
      <c r="CV25"/>
      <c r="CW25"/>
      <c r="CX25"/>
      <c r="CY25"/>
      <c r="CZ25"/>
      <c r="DA25"/>
      <c r="DB25" s="63"/>
      <c r="DC25" s="67"/>
      <c r="DD25" s="67"/>
    </row>
    <row r="26" spans="1:108" s="35" customFormat="1" ht="27" thickBot="1">
      <c r="A26" s="242"/>
      <c r="B26" s="1082" t="s">
        <v>256</v>
      </c>
      <c r="C26" s="1083"/>
      <c r="D26" s="1084"/>
      <c r="E26" s="455" t="s">
        <v>192</v>
      </c>
      <c r="F26" s="693"/>
      <c r="G26" s="63"/>
      <c r="H26" s="783">
        <f ca="1">CB54</f>
        <v>0.39371025442465951</v>
      </c>
      <c r="L26" s="1094"/>
      <c r="M26" s="1094"/>
      <c r="N26" s="1094"/>
      <c r="O26" s="328"/>
      <c r="P26" s="780"/>
      <c r="Q26" s="328"/>
      <c r="Z26" s="35">
        <f t="shared" si="7"/>
        <v>23</v>
      </c>
      <c r="AA26" s="716">
        <f t="shared" si="14"/>
        <v>3</v>
      </c>
      <c r="AB26" s="716">
        <f t="shared" si="15"/>
        <v>0.2</v>
      </c>
      <c r="AC26" s="716">
        <f t="shared" si="2"/>
        <v>24.350200000000001</v>
      </c>
      <c r="AD26" s="855">
        <f t="shared" ca="1" si="18"/>
        <v>24.096746313054226</v>
      </c>
      <c r="AE26" s="855">
        <f t="shared" ca="1" si="18"/>
        <v>24.875856400915211</v>
      </c>
      <c r="AF26" s="855">
        <f t="shared" ca="1" si="18"/>
        <v>23.950321318317279</v>
      </c>
      <c r="AG26" s="855">
        <f t="shared" ca="1" si="18"/>
        <v>23.69016228061647</v>
      </c>
      <c r="AH26" s="855">
        <f t="shared" ca="1" si="18"/>
        <v>24.948296292967804</v>
      </c>
      <c r="AI26" s="855">
        <f t="shared" ca="1" si="18"/>
        <v>24.707218528333712</v>
      </c>
      <c r="AJ26" s="855">
        <f t="shared" ca="1" si="18"/>
        <v>24.747351189167155</v>
      </c>
      <c r="AK26" s="855">
        <f t="shared" ca="1" si="18"/>
        <v>24.207986328711872</v>
      </c>
      <c r="AL26" s="855">
        <f t="shared" ca="1" si="18"/>
        <v>23.437252675207652</v>
      </c>
      <c r="AM26" s="855">
        <f t="shared" ca="1" si="18"/>
        <v>24.560862101161902</v>
      </c>
      <c r="AN26" s="855">
        <f t="shared" ca="1" si="18"/>
        <v>24.729460820833076</v>
      </c>
      <c r="AO26" s="855">
        <f t="shared" ca="1" si="18"/>
        <v>24.30245958084496</v>
      </c>
      <c r="AP26" s="855">
        <f t="shared" ca="1" si="18"/>
        <v>23.993667225967847</v>
      </c>
      <c r="AQ26" s="855">
        <f t="shared" ca="1" si="18"/>
        <v>24.137489613236678</v>
      </c>
      <c r="AR26" s="855">
        <f t="shared" ca="1" si="18"/>
        <v>24.339881573521602</v>
      </c>
      <c r="AS26" s="855">
        <f t="shared" ca="1" si="18"/>
        <v>24.728665281786899</v>
      </c>
      <c r="AT26" s="855">
        <f t="shared" ca="1" si="16"/>
        <v>24.354826288611743</v>
      </c>
      <c r="AU26" s="855">
        <f t="shared" ca="1" si="16"/>
        <v>24.715143683742902</v>
      </c>
      <c r="AV26" s="855">
        <f t="shared" ca="1" si="16"/>
        <v>24.00256231536126</v>
      </c>
      <c r="AW26" s="855">
        <f t="shared" ca="1" si="16"/>
        <v>23.979178351763569</v>
      </c>
      <c r="AX26" s="880">
        <f t="shared" ca="1" si="16"/>
        <v>24.681752330242556</v>
      </c>
      <c r="AY26" s="855">
        <f t="shared" ca="1" si="16"/>
        <v>24.564277613549468</v>
      </c>
      <c r="AZ26" s="855">
        <f t="shared" ca="1" si="16"/>
        <v>24.259384413196919</v>
      </c>
      <c r="BA26" s="855">
        <f t="shared" ca="1" si="16"/>
        <v>23.575242319080086</v>
      </c>
      <c r="BB26" s="855">
        <f t="shared" ca="1" si="16"/>
        <v>24.365395766927179</v>
      </c>
      <c r="BC26" s="855">
        <f t="shared" ca="1" si="16"/>
        <v>25.339892510187696</v>
      </c>
      <c r="BD26" s="855">
        <f t="shared" ca="1" si="16"/>
        <v>24.442971496695463</v>
      </c>
      <c r="BE26" s="855">
        <f t="shared" ca="1" si="16"/>
        <v>24.556618687089752</v>
      </c>
      <c r="BF26" s="855">
        <f t="shared" ca="1" si="16"/>
        <v>24.325181950011075</v>
      </c>
      <c r="BG26" s="855">
        <f t="shared" ca="1" si="16"/>
        <v>24.323025393966692</v>
      </c>
      <c r="BH26" s="855">
        <f t="shared" ca="1" si="16"/>
        <v>25.516794645064248</v>
      </c>
      <c r="BI26" s="855">
        <f t="shared" ca="1" si="19"/>
        <v>23.850433322151574</v>
      </c>
      <c r="BJ26" s="855">
        <f t="shared" ca="1" si="19"/>
        <v>24.310200135111032</v>
      </c>
      <c r="BK26" s="855">
        <f t="shared" ca="1" si="19"/>
        <v>24.642748725536993</v>
      </c>
      <c r="BL26" s="855">
        <f t="shared" ca="1" si="19"/>
        <v>24.323608966510406</v>
      </c>
      <c r="BM26" s="855">
        <f t="shared" ca="1" si="19"/>
        <v>24.741573920735281</v>
      </c>
      <c r="BN26" s="855">
        <f t="shared" ca="1" si="19"/>
        <v>24.553944721392792</v>
      </c>
      <c r="BO26" s="855">
        <f t="shared" ca="1" si="19"/>
        <v>24.734440347203407</v>
      </c>
      <c r="BP26" s="855">
        <f t="shared" ca="1" si="19"/>
        <v>24.559003209416431</v>
      </c>
      <c r="BQ26" s="855">
        <f t="shared" ca="1" si="19"/>
        <v>24.21250032384993</v>
      </c>
      <c r="BR26" s="855">
        <f t="shared" ca="1" si="17"/>
        <v>24.207303293100601</v>
      </c>
      <c r="BS26" s="855">
        <f t="shared" ca="1" si="17"/>
        <v>24.265434845788906</v>
      </c>
      <c r="BT26" s="855">
        <f t="shared" ca="1" si="17"/>
        <v>24.125549625781847</v>
      </c>
      <c r="BU26" s="855">
        <f t="shared" ca="1" si="17"/>
        <v>25.333423988104638</v>
      </c>
      <c r="BV26" s="855">
        <f t="shared" ca="1" si="17"/>
        <v>24.485903169304844</v>
      </c>
      <c r="BW26" s="855">
        <f t="shared" ca="1" si="17"/>
        <v>24.200056069769609</v>
      </c>
      <c r="BX26" s="855">
        <f t="shared" ca="1" si="17"/>
        <v>24.689534111973227</v>
      </c>
      <c r="BY26" s="855">
        <f t="shared" ca="1" si="17"/>
        <v>24.655740465533746</v>
      </c>
      <c r="BZ26" s="855">
        <f t="shared" ca="1" si="17"/>
        <v>24.008903363366723</v>
      </c>
      <c r="CA26" s="855">
        <f t="shared" ca="1" si="17"/>
        <v>23.730821819323793</v>
      </c>
      <c r="CS26"/>
      <c r="CT26"/>
      <c r="CU26"/>
      <c r="CV26"/>
      <c r="CW26"/>
      <c r="CX26"/>
      <c r="CY26"/>
      <c r="CZ26"/>
      <c r="DA26"/>
      <c r="DB26" s="63"/>
      <c r="DC26" s="67"/>
      <c r="DD26" s="67"/>
    </row>
    <row r="27" spans="1:108" s="35" customFormat="1">
      <c r="A27" s="242"/>
      <c r="B27" s="784"/>
      <c r="C27" s="264" t="s">
        <v>273</v>
      </c>
      <c r="D27" s="784"/>
      <c r="E27" s="264"/>
      <c r="F27" s="710">
        <v>6</v>
      </c>
      <c r="G27" s="63"/>
      <c r="H27" s="785"/>
      <c r="L27" s="1094"/>
      <c r="M27" s="1094"/>
      <c r="N27" s="1094"/>
      <c r="O27" s="328"/>
      <c r="P27" s="780"/>
      <c r="Q27" s="328"/>
      <c r="Z27" s="35">
        <f t="shared" si="7"/>
        <v>24</v>
      </c>
      <c r="AA27" s="716">
        <f t="shared" si="14"/>
        <v>3</v>
      </c>
      <c r="AB27" s="716">
        <f t="shared" si="15"/>
        <v>0.2</v>
      </c>
      <c r="AC27" s="716">
        <f t="shared" si="2"/>
        <v>24.350200000000001</v>
      </c>
      <c r="AD27" s="855">
        <f t="shared" ca="1" si="18"/>
        <v>24.535716086257978</v>
      </c>
      <c r="AE27" s="855">
        <f t="shared" ca="1" si="18"/>
        <v>24.33800451869207</v>
      </c>
      <c r="AF27" s="855">
        <f t="shared" ca="1" si="18"/>
        <v>24.36442160979751</v>
      </c>
      <c r="AG27" s="855">
        <f t="shared" ca="1" si="18"/>
        <v>25.073330893688858</v>
      </c>
      <c r="AH27" s="855">
        <f t="shared" ca="1" si="18"/>
        <v>24.558131283055378</v>
      </c>
      <c r="AI27" s="855">
        <f t="shared" ca="1" si="18"/>
        <v>24.856667991420345</v>
      </c>
      <c r="AJ27" s="855">
        <f t="shared" ca="1" si="18"/>
        <v>23.868253460044333</v>
      </c>
      <c r="AK27" s="855">
        <f t="shared" ca="1" si="18"/>
        <v>24.205170885129537</v>
      </c>
      <c r="AL27" s="855">
        <f t="shared" ca="1" si="18"/>
        <v>23.94485798598193</v>
      </c>
      <c r="AM27" s="855">
        <f t="shared" ca="1" si="18"/>
        <v>24.214214860906857</v>
      </c>
      <c r="AN27" s="855">
        <f t="shared" ca="1" si="18"/>
        <v>24.126363721039453</v>
      </c>
      <c r="AO27" s="855">
        <f t="shared" ca="1" si="18"/>
        <v>24.809555618472888</v>
      </c>
      <c r="AP27" s="855">
        <f t="shared" ca="1" si="18"/>
        <v>24.131861814450005</v>
      </c>
      <c r="AQ27" s="855">
        <f t="shared" ca="1" si="18"/>
        <v>24.859259307175741</v>
      </c>
      <c r="AR27" s="855">
        <f t="shared" ca="1" si="18"/>
        <v>24.32979834420706</v>
      </c>
      <c r="AS27" s="855">
        <f t="shared" ca="1" si="18"/>
        <v>24.470253158869106</v>
      </c>
      <c r="AT27" s="855">
        <f t="shared" ca="1" si="16"/>
        <v>24.272836086608432</v>
      </c>
      <c r="AU27" s="855">
        <f t="shared" ca="1" si="16"/>
        <v>24.2285606981679</v>
      </c>
      <c r="AV27" s="855">
        <f t="shared" ca="1" si="16"/>
        <v>24.539307787450905</v>
      </c>
      <c r="AW27" s="855">
        <f t="shared" ca="1" si="16"/>
        <v>24.581192141810529</v>
      </c>
      <c r="AX27" s="880">
        <f t="shared" ca="1" si="16"/>
        <v>23.709850996683187</v>
      </c>
      <c r="AY27" s="855">
        <f t="shared" ca="1" si="16"/>
        <v>24.073562583541527</v>
      </c>
      <c r="AZ27" s="855">
        <f t="shared" ca="1" si="16"/>
        <v>23.92549663707112</v>
      </c>
      <c r="BA27" s="855">
        <f t="shared" ca="1" si="16"/>
        <v>24.529575845967209</v>
      </c>
      <c r="BB27" s="855">
        <f t="shared" ca="1" si="16"/>
        <v>24.650047440632179</v>
      </c>
      <c r="BC27" s="855">
        <f t="shared" ca="1" si="16"/>
        <v>24.747562478342694</v>
      </c>
      <c r="BD27" s="855">
        <f t="shared" ca="1" si="16"/>
        <v>23.932496713744989</v>
      </c>
      <c r="BE27" s="855">
        <f t="shared" ca="1" si="16"/>
        <v>24.750348962444264</v>
      </c>
      <c r="BF27" s="855">
        <f t="shared" ca="1" si="16"/>
        <v>24.57613996377659</v>
      </c>
      <c r="BG27" s="855">
        <f t="shared" ca="1" si="16"/>
        <v>23.824480370386958</v>
      </c>
      <c r="BH27" s="855">
        <f t="shared" ca="1" si="16"/>
        <v>24.453477799613012</v>
      </c>
      <c r="BI27" s="855">
        <f t="shared" ca="1" si="19"/>
        <v>24.350644839704813</v>
      </c>
      <c r="BJ27" s="855">
        <f t="shared" ca="1" si="19"/>
        <v>23.41370653859347</v>
      </c>
      <c r="BK27" s="855">
        <f t="shared" ca="1" si="19"/>
        <v>24.045624173397393</v>
      </c>
      <c r="BL27" s="855">
        <f t="shared" ca="1" si="19"/>
        <v>24.294838492627481</v>
      </c>
      <c r="BM27" s="855">
        <f t="shared" ca="1" si="19"/>
        <v>24.167186299785278</v>
      </c>
      <c r="BN27" s="855">
        <f t="shared" ca="1" si="19"/>
        <v>24.762065714375886</v>
      </c>
      <c r="BO27" s="855">
        <f t="shared" ca="1" si="19"/>
        <v>24.005507998706289</v>
      </c>
      <c r="BP27" s="855">
        <f t="shared" ca="1" si="19"/>
        <v>25.006929061810304</v>
      </c>
      <c r="BQ27" s="855">
        <f t="shared" ca="1" si="19"/>
        <v>23.820344734564877</v>
      </c>
      <c r="BR27" s="855">
        <f t="shared" ca="1" si="17"/>
        <v>25.166343126744259</v>
      </c>
      <c r="BS27" s="855">
        <f t="shared" ca="1" si="17"/>
        <v>24.283650690307503</v>
      </c>
      <c r="BT27" s="855">
        <f t="shared" ca="1" si="17"/>
        <v>23.704338786557145</v>
      </c>
      <c r="BU27" s="855">
        <f t="shared" ca="1" si="17"/>
        <v>24.557263363954618</v>
      </c>
      <c r="BV27" s="855">
        <f t="shared" ca="1" si="17"/>
        <v>24.686686990503187</v>
      </c>
      <c r="BW27" s="855">
        <f t="shared" ca="1" si="17"/>
        <v>24.538573386474006</v>
      </c>
      <c r="BX27" s="855">
        <f t="shared" ca="1" si="17"/>
        <v>24.511945116725141</v>
      </c>
      <c r="BY27" s="855">
        <f t="shared" ca="1" si="17"/>
        <v>24.242232638772983</v>
      </c>
      <c r="BZ27" s="855">
        <f t="shared" ca="1" si="17"/>
        <v>24.314416069799329</v>
      </c>
      <c r="CA27" s="855">
        <f t="shared" ca="1" si="17"/>
        <v>24.156924905019135</v>
      </c>
      <c r="CS27"/>
      <c r="CT27"/>
      <c r="CU27"/>
      <c r="CV27"/>
      <c r="CW27"/>
      <c r="CX27"/>
      <c r="CY27"/>
      <c r="CZ27"/>
      <c r="DA27"/>
      <c r="DB27" s="63"/>
      <c r="DC27" s="67"/>
      <c r="DD27" s="67"/>
    </row>
    <row r="28" spans="1:108" s="35" customFormat="1">
      <c r="A28" s="242"/>
      <c r="B28" s="1087" t="s">
        <v>276</v>
      </c>
      <c r="C28" s="1088"/>
      <c r="D28" s="1089"/>
      <c r="E28" s="264"/>
      <c r="F28" s="710"/>
      <c r="G28" s="63"/>
      <c r="H28" s="785"/>
      <c r="L28" s="1094"/>
      <c r="M28" s="1094"/>
      <c r="N28" s="1094"/>
      <c r="O28" s="328"/>
      <c r="P28" s="780"/>
      <c r="Q28" s="328"/>
      <c r="Z28" s="35">
        <f t="shared" si="7"/>
        <v>25</v>
      </c>
      <c r="AA28" s="716">
        <f t="shared" si="14"/>
        <v>4</v>
      </c>
      <c r="AB28" s="716">
        <f t="shared" si="15"/>
        <v>0.30000000000000004</v>
      </c>
      <c r="AC28" s="716">
        <f t="shared" si="2"/>
        <v>36.420800000000007</v>
      </c>
      <c r="AD28" s="855">
        <f t="shared" ca="1" si="18"/>
        <v>36.408835695291536</v>
      </c>
      <c r="AE28" s="855">
        <f t="shared" ca="1" si="18"/>
        <v>36.032941567181737</v>
      </c>
      <c r="AF28" s="855">
        <f t="shared" ca="1" si="18"/>
        <v>36.064977415005743</v>
      </c>
      <c r="AG28" s="855">
        <f t="shared" ca="1" si="18"/>
        <v>37.084924602910505</v>
      </c>
      <c r="AH28" s="855">
        <f t="shared" ca="1" si="18"/>
        <v>37.353066754373671</v>
      </c>
      <c r="AI28" s="855">
        <f t="shared" ca="1" si="18"/>
        <v>36.839182090447181</v>
      </c>
      <c r="AJ28" s="855">
        <f t="shared" ca="1" si="18"/>
        <v>36.235243734955809</v>
      </c>
      <c r="AK28" s="855">
        <f t="shared" ca="1" si="18"/>
        <v>36.494640986597979</v>
      </c>
      <c r="AL28" s="855">
        <f t="shared" ca="1" si="18"/>
        <v>36.689909476365386</v>
      </c>
      <c r="AM28" s="855">
        <f t="shared" ca="1" si="18"/>
        <v>36.663019768781965</v>
      </c>
      <c r="AN28" s="855">
        <f t="shared" ca="1" si="18"/>
        <v>37.001620105686058</v>
      </c>
      <c r="AO28" s="855">
        <f t="shared" ca="1" si="18"/>
        <v>36.553198450957247</v>
      </c>
      <c r="AP28" s="855">
        <f t="shared" ca="1" si="18"/>
        <v>36.589791992735769</v>
      </c>
      <c r="AQ28" s="855">
        <f t="shared" ca="1" si="18"/>
        <v>35.678517380185383</v>
      </c>
      <c r="AR28" s="855">
        <f t="shared" ca="1" si="18"/>
        <v>36.658285743167902</v>
      </c>
      <c r="AS28" s="855">
        <f t="shared" ca="1" si="18"/>
        <v>35.608666215446341</v>
      </c>
      <c r="AT28" s="855">
        <f t="shared" ca="1" si="16"/>
        <v>37.241960970418951</v>
      </c>
      <c r="AU28" s="855">
        <f t="shared" ca="1" si="16"/>
        <v>36.728565395135256</v>
      </c>
      <c r="AV28" s="855">
        <f t="shared" ca="1" si="16"/>
        <v>36.66040727368987</v>
      </c>
      <c r="AW28" s="855">
        <f t="shared" ca="1" si="16"/>
        <v>36.117262254905128</v>
      </c>
      <c r="AX28" s="880">
        <f t="shared" ca="1" si="16"/>
        <v>36.28640063918165</v>
      </c>
      <c r="AY28" s="855">
        <f t="shared" ca="1" si="16"/>
        <v>36.573056266874531</v>
      </c>
      <c r="AZ28" s="855">
        <f t="shared" ca="1" si="16"/>
        <v>35.921994830860612</v>
      </c>
      <c r="BA28" s="855">
        <f t="shared" ca="1" si="16"/>
        <v>35.870571627103843</v>
      </c>
      <c r="BB28" s="855">
        <f t="shared" ca="1" si="16"/>
        <v>36.120874875740768</v>
      </c>
      <c r="BC28" s="855">
        <f t="shared" ca="1" si="16"/>
        <v>35.932745499065128</v>
      </c>
      <c r="BD28" s="855">
        <f t="shared" ca="1" si="16"/>
        <v>36.816999638878421</v>
      </c>
      <c r="BE28" s="855">
        <f t="shared" ca="1" si="16"/>
        <v>36.219640659384396</v>
      </c>
      <c r="BF28" s="855">
        <f t="shared" ca="1" si="16"/>
        <v>36.838916359026491</v>
      </c>
      <c r="BG28" s="855">
        <f t="shared" ca="1" si="16"/>
        <v>36.149211092159305</v>
      </c>
      <c r="BH28" s="855">
        <f t="shared" ca="1" si="16"/>
        <v>36.38270044237543</v>
      </c>
      <c r="BI28" s="855">
        <f t="shared" ca="1" si="19"/>
        <v>36.969998835419965</v>
      </c>
      <c r="BJ28" s="855">
        <f t="shared" ca="1" si="19"/>
        <v>36.311727511698891</v>
      </c>
      <c r="BK28" s="855">
        <f t="shared" ca="1" si="19"/>
        <v>36.202526929971214</v>
      </c>
      <c r="BL28" s="855">
        <f t="shared" ca="1" si="19"/>
        <v>35.460781635992937</v>
      </c>
      <c r="BM28" s="855">
        <f t="shared" ca="1" si="19"/>
        <v>36.531999330674807</v>
      </c>
      <c r="BN28" s="855">
        <f t="shared" ca="1" si="19"/>
        <v>36.325867392695919</v>
      </c>
      <c r="BO28" s="855">
        <f t="shared" ca="1" si="19"/>
        <v>36.351233048488886</v>
      </c>
      <c r="BP28" s="855">
        <f t="shared" ca="1" si="19"/>
        <v>36.082774095715877</v>
      </c>
      <c r="BQ28" s="855">
        <f t="shared" ca="1" si="19"/>
        <v>36.192431516979937</v>
      </c>
      <c r="BR28" s="855">
        <f t="shared" ca="1" si="17"/>
        <v>36.686495797527712</v>
      </c>
      <c r="BS28" s="855">
        <f t="shared" ca="1" si="17"/>
        <v>36.05736126883756</v>
      </c>
      <c r="BT28" s="855">
        <f t="shared" ca="1" si="17"/>
        <v>36.284724557295121</v>
      </c>
      <c r="BU28" s="855">
        <f t="shared" ca="1" si="17"/>
        <v>36.257029799343734</v>
      </c>
      <c r="BV28" s="855">
        <f t="shared" ca="1" si="17"/>
        <v>36.072953316639151</v>
      </c>
      <c r="BW28" s="855">
        <f t="shared" ca="1" si="17"/>
        <v>35.701090878361818</v>
      </c>
      <c r="BX28" s="855">
        <f t="shared" ca="1" si="17"/>
        <v>36.097645973304239</v>
      </c>
      <c r="BY28" s="855">
        <f t="shared" ca="1" si="17"/>
        <v>36.084331638558218</v>
      </c>
      <c r="BZ28" s="855">
        <f t="shared" ca="1" si="17"/>
        <v>36.118724415361875</v>
      </c>
      <c r="CA28" s="855">
        <f t="shared" ca="1" si="17"/>
        <v>36.119689255767419</v>
      </c>
      <c r="CS28"/>
      <c r="CT28"/>
      <c r="CU28"/>
      <c r="CV28"/>
      <c r="CW28"/>
      <c r="CX28"/>
      <c r="CY28"/>
      <c r="CZ28"/>
      <c r="DA28"/>
      <c r="DB28" s="63"/>
      <c r="DC28" s="67"/>
      <c r="DD28" s="67"/>
    </row>
    <row r="29" spans="1:108" s="35" customFormat="1">
      <c r="A29" s="242"/>
      <c r="B29" s="784"/>
      <c r="C29" s="710" t="s">
        <v>272</v>
      </c>
      <c r="D29" s="784"/>
      <c r="E29" s="264"/>
      <c r="F29" s="710">
        <f>F27*F28</f>
        <v>0</v>
      </c>
      <c r="G29" s="63"/>
      <c r="H29" s="785"/>
      <c r="L29" s="1094"/>
      <c r="M29" s="1094"/>
      <c r="N29" s="1094"/>
      <c r="O29" s="328"/>
      <c r="P29" s="780"/>
      <c r="Q29" s="328"/>
      <c r="Z29" s="35">
        <f t="shared" si="7"/>
        <v>26</v>
      </c>
      <c r="AA29" s="716">
        <f t="shared" si="14"/>
        <v>4</v>
      </c>
      <c r="AB29" s="716">
        <f t="shared" si="15"/>
        <v>0.30000000000000004</v>
      </c>
      <c r="AC29" s="716">
        <f t="shared" si="2"/>
        <v>36.420800000000007</v>
      </c>
      <c r="AD29" s="855">
        <f t="shared" ca="1" si="18"/>
        <v>35.8151695020197</v>
      </c>
      <c r="AE29" s="855">
        <f t="shared" ca="1" si="18"/>
        <v>36.913794476974253</v>
      </c>
      <c r="AF29" s="855">
        <f t="shared" ca="1" si="18"/>
        <v>36.25244406860552</v>
      </c>
      <c r="AG29" s="855">
        <f t="shared" ca="1" si="18"/>
        <v>36.073484024202976</v>
      </c>
      <c r="AH29" s="855">
        <f t="shared" ca="1" si="18"/>
        <v>36.29507745522816</v>
      </c>
      <c r="AI29" s="855">
        <f t="shared" ca="1" si="18"/>
        <v>37.061521237955603</v>
      </c>
      <c r="AJ29" s="855">
        <f t="shared" ca="1" si="18"/>
        <v>36.823505432584263</v>
      </c>
      <c r="AK29" s="855">
        <f t="shared" ca="1" si="18"/>
        <v>35.832693757148199</v>
      </c>
      <c r="AL29" s="855">
        <f t="shared" ca="1" si="18"/>
        <v>37.237816927199518</v>
      </c>
      <c r="AM29" s="855">
        <f t="shared" ca="1" si="18"/>
        <v>36.625577356762037</v>
      </c>
      <c r="AN29" s="855">
        <f t="shared" ca="1" si="18"/>
        <v>37.235706294036866</v>
      </c>
      <c r="AO29" s="855">
        <f t="shared" ca="1" si="18"/>
        <v>36.160515485087039</v>
      </c>
      <c r="AP29" s="855">
        <f t="shared" ca="1" si="18"/>
        <v>36.478134851559389</v>
      </c>
      <c r="AQ29" s="855">
        <f t="shared" ca="1" si="18"/>
        <v>36.761961339693755</v>
      </c>
      <c r="AR29" s="855">
        <f t="shared" ca="1" si="18"/>
        <v>36.289323395455121</v>
      </c>
      <c r="AS29" s="855">
        <f t="shared" ca="1" si="18"/>
        <v>36.435503404728045</v>
      </c>
      <c r="AT29" s="855">
        <f t="shared" ca="1" si="16"/>
        <v>36.69296150953425</v>
      </c>
      <c r="AU29" s="855">
        <f t="shared" ca="1" si="16"/>
        <v>35.823159394108529</v>
      </c>
      <c r="AV29" s="855">
        <f t="shared" ca="1" si="16"/>
        <v>35.930037146690559</v>
      </c>
      <c r="AW29" s="855">
        <f t="shared" ca="1" si="16"/>
        <v>36.102927991905744</v>
      </c>
      <c r="AX29" s="880">
        <f t="shared" ca="1" si="16"/>
        <v>36.894892187134516</v>
      </c>
      <c r="AY29" s="855">
        <f t="shared" ca="1" si="16"/>
        <v>36.705290310527396</v>
      </c>
      <c r="AZ29" s="855">
        <f t="shared" ca="1" si="16"/>
        <v>36.73239338345099</v>
      </c>
      <c r="BA29" s="855">
        <f t="shared" ca="1" si="16"/>
        <v>36.80806757964784</v>
      </c>
      <c r="BB29" s="855">
        <f t="shared" ca="1" si="16"/>
        <v>37.243849382235382</v>
      </c>
      <c r="BC29" s="855">
        <f t="shared" ca="1" si="16"/>
        <v>36.486875937740066</v>
      </c>
      <c r="BD29" s="855">
        <f t="shared" ca="1" si="16"/>
        <v>36.277790472965577</v>
      </c>
      <c r="BE29" s="855">
        <f t="shared" ca="1" si="16"/>
        <v>36.656652017774967</v>
      </c>
      <c r="BF29" s="855">
        <f t="shared" ca="1" si="16"/>
        <v>36.646561918851262</v>
      </c>
      <c r="BG29" s="855">
        <f t="shared" ca="1" si="16"/>
        <v>36.210095403357919</v>
      </c>
      <c r="BH29" s="855">
        <f t="shared" ca="1" si="16"/>
        <v>36.409555746975443</v>
      </c>
      <c r="BI29" s="855">
        <f t="shared" ca="1" si="19"/>
        <v>36.575483135296452</v>
      </c>
      <c r="BJ29" s="855">
        <f t="shared" ca="1" si="19"/>
        <v>36.232916637830314</v>
      </c>
      <c r="BK29" s="855">
        <f t="shared" ca="1" si="19"/>
        <v>36.350401719555506</v>
      </c>
      <c r="BL29" s="855">
        <f t="shared" ca="1" si="19"/>
        <v>36.05689358634006</v>
      </c>
      <c r="BM29" s="855">
        <f t="shared" ca="1" si="19"/>
        <v>36.06722351602329</v>
      </c>
      <c r="BN29" s="855">
        <f t="shared" ca="1" si="19"/>
        <v>36.86576912353712</v>
      </c>
      <c r="BO29" s="855">
        <f t="shared" ca="1" si="19"/>
        <v>36.06929137902172</v>
      </c>
      <c r="BP29" s="855">
        <f t="shared" ca="1" si="19"/>
        <v>36.310475037422876</v>
      </c>
      <c r="BQ29" s="855">
        <f t="shared" ca="1" si="19"/>
        <v>36.978995638467225</v>
      </c>
      <c r="BR29" s="855">
        <f t="shared" ca="1" si="17"/>
        <v>37.243049303716532</v>
      </c>
      <c r="BS29" s="855">
        <f t="shared" ca="1" si="17"/>
        <v>36.798675130640362</v>
      </c>
      <c r="BT29" s="855">
        <f t="shared" ca="1" si="17"/>
        <v>36.777944424055569</v>
      </c>
      <c r="BU29" s="855">
        <f t="shared" ca="1" si="17"/>
        <v>36.773583012924028</v>
      </c>
      <c r="BV29" s="855">
        <f t="shared" ca="1" si="17"/>
        <v>36.556995475136922</v>
      </c>
      <c r="BW29" s="855">
        <f t="shared" ca="1" si="17"/>
        <v>35.682418224788314</v>
      </c>
      <c r="BX29" s="855">
        <f t="shared" ca="1" si="17"/>
        <v>36.038334083932611</v>
      </c>
      <c r="BY29" s="855">
        <f t="shared" ca="1" si="17"/>
        <v>36.824891617255645</v>
      </c>
      <c r="BZ29" s="855">
        <f t="shared" ca="1" si="17"/>
        <v>36.339187565174178</v>
      </c>
      <c r="CA29" s="855">
        <f t="shared" ca="1" si="17"/>
        <v>36.924779938838</v>
      </c>
      <c r="CS29"/>
      <c r="CT29"/>
      <c r="CU29"/>
      <c r="CV29"/>
      <c r="CW29"/>
      <c r="CX29"/>
      <c r="CY29"/>
      <c r="CZ29"/>
      <c r="DA29"/>
      <c r="DB29" s="63"/>
      <c r="DC29" s="67"/>
      <c r="DD29" s="67"/>
    </row>
    <row r="30" spans="1:108" s="35" customFormat="1">
      <c r="A30" s="242"/>
      <c r="B30" s="155"/>
      <c r="C30" s="155"/>
      <c r="D30" s="155"/>
      <c r="E30" s="242"/>
      <c r="G30" s="63"/>
      <c r="H30" s="785"/>
      <c r="L30" s="1094"/>
      <c r="M30" s="1094"/>
      <c r="N30" s="1094"/>
      <c r="O30" s="328"/>
      <c r="P30" s="780"/>
      <c r="Q30" s="328"/>
      <c r="Z30" s="35">
        <f t="shared" si="7"/>
        <v>27</v>
      </c>
      <c r="AA30" s="716">
        <f t="shared" si="14"/>
        <v>4</v>
      </c>
      <c r="AB30" s="716">
        <f t="shared" si="15"/>
        <v>0.30000000000000004</v>
      </c>
      <c r="AC30" s="716">
        <f t="shared" si="2"/>
        <v>36.420800000000007</v>
      </c>
      <c r="AD30" s="855">
        <f t="shared" ca="1" si="18"/>
        <v>36.693380687015434</v>
      </c>
      <c r="AE30" s="855">
        <f t="shared" ca="1" si="18"/>
        <v>37.016342625147381</v>
      </c>
      <c r="AF30" s="855">
        <f t="shared" ca="1" si="18"/>
        <v>35.966165272710995</v>
      </c>
      <c r="AG30" s="855">
        <f t="shared" ca="1" si="18"/>
        <v>36.307515999086803</v>
      </c>
      <c r="AH30" s="855">
        <f t="shared" ca="1" si="18"/>
        <v>36.291495004617246</v>
      </c>
      <c r="AI30" s="855">
        <f t="shared" ca="1" si="18"/>
        <v>36.810833991864797</v>
      </c>
      <c r="AJ30" s="855">
        <f t="shared" ca="1" si="18"/>
        <v>36.451838209571399</v>
      </c>
      <c r="AK30" s="855">
        <f t="shared" ca="1" si="18"/>
        <v>36.26325957105449</v>
      </c>
      <c r="AL30" s="855">
        <f t="shared" ca="1" si="18"/>
        <v>35.922435146277863</v>
      </c>
      <c r="AM30" s="855">
        <f t="shared" ca="1" si="18"/>
        <v>36.51093540527323</v>
      </c>
      <c r="AN30" s="855">
        <f t="shared" ca="1" si="18"/>
        <v>36.376679239983503</v>
      </c>
      <c r="AO30" s="855">
        <f t="shared" ca="1" si="18"/>
        <v>36.11482140230855</v>
      </c>
      <c r="AP30" s="855">
        <f t="shared" ca="1" si="18"/>
        <v>36.129279212440196</v>
      </c>
      <c r="AQ30" s="855">
        <f t="shared" ca="1" si="18"/>
        <v>35.908449877795192</v>
      </c>
      <c r="AR30" s="855">
        <f t="shared" ca="1" si="18"/>
        <v>36.809135023888601</v>
      </c>
      <c r="AS30" s="855">
        <f t="shared" ca="1" si="18"/>
        <v>36.562741125915252</v>
      </c>
      <c r="AT30" s="855">
        <f t="shared" ca="1" si="16"/>
        <v>36.091813845201756</v>
      </c>
      <c r="AU30" s="855">
        <f t="shared" ca="1" si="16"/>
        <v>36.959782380992891</v>
      </c>
      <c r="AV30" s="855">
        <f t="shared" ca="1" si="16"/>
        <v>36.733466638530089</v>
      </c>
      <c r="AW30" s="855">
        <f t="shared" ca="1" si="16"/>
        <v>36.490897367336473</v>
      </c>
      <c r="AX30" s="880">
        <f t="shared" ca="1" si="16"/>
        <v>36.082019991315917</v>
      </c>
      <c r="AY30" s="855">
        <f t="shared" ca="1" si="16"/>
        <v>35.890712380488779</v>
      </c>
      <c r="AZ30" s="855">
        <f t="shared" ca="1" si="16"/>
        <v>35.886619987122074</v>
      </c>
      <c r="BA30" s="855">
        <f t="shared" ca="1" si="16"/>
        <v>36.129025317108059</v>
      </c>
      <c r="BB30" s="855">
        <f t="shared" ca="1" si="16"/>
        <v>36.874030309726415</v>
      </c>
      <c r="BC30" s="855">
        <f t="shared" ca="1" si="16"/>
        <v>36.657467394613796</v>
      </c>
      <c r="BD30" s="855">
        <f t="shared" ca="1" si="16"/>
        <v>36.097018310018726</v>
      </c>
      <c r="BE30" s="855">
        <f t="shared" ca="1" si="16"/>
        <v>36.493661337825046</v>
      </c>
      <c r="BF30" s="855">
        <f t="shared" ca="1" si="16"/>
        <v>37.16245463441615</v>
      </c>
      <c r="BG30" s="855">
        <f t="shared" ca="1" si="16"/>
        <v>36.502017794381366</v>
      </c>
      <c r="BH30" s="855">
        <f t="shared" ca="1" si="16"/>
        <v>37.258916245871312</v>
      </c>
      <c r="BI30" s="855">
        <f t="shared" ca="1" si="19"/>
        <v>36.772676995862341</v>
      </c>
      <c r="BJ30" s="855">
        <f t="shared" ca="1" si="19"/>
        <v>36.741609480072484</v>
      </c>
      <c r="BK30" s="855">
        <f t="shared" ca="1" si="19"/>
        <v>36.847704093242008</v>
      </c>
      <c r="BL30" s="855">
        <f t="shared" ca="1" si="19"/>
        <v>36.280695427926659</v>
      </c>
      <c r="BM30" s="855">
        <f t="shared" ca="1" si="19"/>
        <v>36.103816756415107</v>
      </c>
      <c r="BN30" s="855">
        <f t="shared" ca="1" si="19"/>
        <v>36.183035131304102</v>
      </c>
      <c r="BO30" s="855">
        <f t="shared" ca="1" si="19"/>
        <v>35.912613881671305</v>
      </c>
      <c r="BP30" s="855">
        <f t="shared" ca="1" si="19"/>
        <v>36.522880973457539</v>
      </c>
      <c r="BQ30" s="855">
        <f t="shared" ca="1" si="19"/>
        <v>36.718591869772531</v>
      </c>
      <c r="BR30" s="855">
        <f t="shared" ca="1" si="17"/>
        <v>35.646628037960596</v>
      </c>
      <c r="BS30" s="855">
        <f t="shared" ca="1" si="17"/>
        <v>36.629483420755555</v>
      </c>
      <c r="BT30" s="855">
        <f t="shared" ca="1" si="17"/>
        <v>35.937126697191012</v>
      </c>
      <c r="BU30" s="855">
        <f t="shared" ca="1" si="17"/>
        <v>36.916405673097707</v>
      </c>
      <c r="BV30" s="855">
        <f t="shared" ca="1" si="17"/>
        <v>36.923669343904649</v>
      </c>
      <c r="BW30" s="855">
        <f t="shared" ca="1" si="17"/>
        <v>35.989187561169501</v>
      </c>
      <c r="BX30" s="855">
        <f t="shared" ca="1" si="17"/>
        <v>37.390563875363775</v>
      </c>
      <c r="BY30" s="855">
        <f t="shared" ca="1" si="17"/>
        <v>37.452582974834819</v>
      </c>
      <c r="BZ30" s="855">
        <f t="shared" ca="1" si="17"/>
        <v>36.519986316854215</v>
      </c>
      <c r="CA30" s="855">
        <f t="shared" ca="1" si="17"/>
        <v>37.151126793617159</v>
      </c>
      <c r="CS30"/>
      <c r="CT30"/>
      <c r="CU30"/>
      <c r="CV30"/>
      <c r="CW30"/>
      <c r="CX30"/>
      <c r="CY30"/>
      <c r="CZ30"/>
      <c r="DA30"/>
      <c r="DB30" s="63"/>
      <c r="DC30" s="67"/>
      <c r="DD30" s="67"/>
    </row>
    <row r="31" spans="1:108" s="35" customFormat="1">
      <c r="A31" s="242"/>
      <c r="B31" s="155"/>
      <c r="C31" s="155"/>
      <c r="D31" s="155"/>
      <c r="E31" s="242"/>
      <c r="G31" s="63"/>
      <c r="H31" s="785"/>
      <c r="L31"/>
      <c r="M31" s="242"/>
      <c r="N31" s="780"/>
      <c r="O31" s="328"/>
      <c r="P31" s="780"/>
      <c r="Q31" s="328"/>
      <c r="Z31" s="35">
        <f t="shared" si="7"/>
        <v>28</v>
      </c>
      <c r="AA31" s="716">
        <f t="shared" si="14"/>
        <v>4</v>
      </c>
      <c r="AB31" s="716">
        <f t="shared" si="15"/>
        <v>0.30000000000000004</v>
      </c>
      <c r="AC31" s="716">
        <f t="shared" si="2"/>
        <v>36.420800000000007</v>
      </c>
      <c r="AD31" s="855">
        <f t="shared" ca="1" si="18"/>
        <v>36.678745055986184</v>
      </c>
      <c r="AE31" s="855">
        <f t="shared" ca="1" si="18"/>
        <v>36.258251884705402</v>
      </c>
      <c r="AF31" s="855">
        <f t="shared" ca="1" si="18"/>
        <v>36.422666289394151</v>
      </c>
      <c r="AG31" s="855">
        <f t="shared" ca="1" si="18"/>
        <v>36.710776013049539</v>
      </c>
      <c r="AH31" s="855">
        <f t="shared" ca="1" si="18"/>
        <v>35.428100190378579</v>
      </c>
      <c r="AI31" s="855">
        <f t="shared" ca="1" si="18"/>
        <v>36.945495585711804</v>
      </c>
      <c r="AJ31" s="855">
        <f t="shared" ca="1" si="18"/>
        <v>36.756621872670323</v>
      </c>
      <c r="AK31" s="855">
        <f t="shared" ca="1" si="18"/>
        <v>36.475748402427904</v>
      </c>
      <c r="AL31" s="855">
        <f t="shared" ca="1" si="18"/>
        <v>36.419513422764545</v>
      </c>
      <c r="AM31" s="855">
        <f t="shared" ca="1" si="18"/>
        <v>35.762636789906203</v>
      </c>
      <c r="AN31" s="855">
        <f t="shared" ca="1" si="18"/>
        <v>35.912800150016992</v>
      </c>
      <c r="AO31" s="855">
        <f t="shared" ca="1" si="18"/>
        <v>36.94339314995409</v>
      </c>
      <c r="AP31" s="855">
        <f t="shared" ca="1" si="18"/>
        <v>36.373049120476324</v>
      </c>
      <c r="AQ31" s="855">
        <f t="shared" ca="1" si="18"/>
        <v>36.923009573656181</v>
      </c>
      <c r="AR31" s="855">
        <f t="shared" ca="1" si="18"/>
        <v>36.525912646410468</v>
      </c>
      <c r="AS31" s="855">
        <f t="shared" ca="1" si="18"/>
        <v>36.308559669369096</v>
      </c>
      <c r="AT31" s="855">
        <f t="shared" ca="1" si="16"/>
        <v>36.385874076566502</v>
      </c>
      <c r="AU31" s="855">
        <f t="shared" ca="1" si="16"/>
        <v>36.212873337197813</v>
      </c>
      <c r="AV31" s="855">
        <f t="shared" ca="1" si="16"/>
        <v>36.225592132643833</v>
      </c>
      <c r="AW31" s="855">
        <f t="shared" ca="1" si="16"/>
        <v>36.223657485165546</v>
      </c>
      <c r="AX31" s="880">
        <f t="shared" ca="1" si="16"/>
        <v>36.381391712797516</v>
      </c>
      <c r="AY31" s="855">
        <f t="shared" ca="1" si="16"/>
        <v>36.323822951497164</v>
      </c>
      <c r="AZ31" s="855">
        <f t="shared" ca="1" si="16"/>
        <v>35.559655443038793</v>
      </c>
      <c r="BA31" s="855">
        <f t="shared" ca="1" si="16"/>
        <v>36.312153912704368</v>
      </c>
      <c r="BB31" s="855">
        <f t="shared" ca="1" si="16"/>
        <v>36.891128060795857</v>
      </c>
      <c r="BC31" s="855">
        <f t="shared" ca="1" si="16"/>
        <v>36.107790654383834</v>
      </c>
      <c r="BD31" s="855">
        <f t="shared" ca="1" si="16"/>
        <v>36.504373162725891</v>
      </c>
      <c r="BE31" s="855">
        <f t="shared" ca="1" si="16"/>
        <v>36.089780122339647</v>
      </c>
      <c r="BF31" s="855">
        <f t="shared" ca="1" si="16"/>
        <v>36.786342279017013</v>
      </c>
      <c r="BG31" s="855">
        <f t="shared" ca="1" si="16"/>
        <v>36.121788383264352</v>
      </c>
      <c r="BH31" s="855">
        <f t="shared" ca="1" si="16"/>
        <v>36.299188380642541</v>
      </c>
      <c r="BI31" s="855">
        <f t="shared" ca="1" si="19"/>
        <v>36.604415169569101</v>
      </c>
      <c r="BJ31" s="855">
        <f t="shared" ca="1" si="19"/>
        <v>36.079585908227777</v>
      </c>
      <c r="BK31" s="855">
        <f t="shared" ca="1" si="19"/>
        <v>36.329242131048929</v>
      </c>
      <c r="BL31" s="855">
        <f t="shared" ca="1" si="19"/>
        <v>36.637145832345972</v>
      </c>
      <c r="BM31" s="855">
        <f t="shared" ca="1" si="19"/>
        <v>36.587481799064015</v>
      </c>
      <c r="BN31" s="855">
        <f t="shared" ca="1" si="19"/>
        <v>36.257720793645298</v>
      </c>
      <c r="BO31" s="855">
        <f t="shared" ca="1" si="19"/>
        <v>36.079272759524386</v>
      </c>
      <c r="BP31" s="855">
        <f t="shared" ca="1" si="19"/>
        <v>35.935835936622979</v>
      </c>
      <c r="BQ31" s="855">
        <f t="shared" ca="1" si="19"/>
        <v>35.51908872350706</v>
      </c>
      <c r="BR31" s="855">
        <f t="shared" ca="1" si="17"/>
        <v>36.790670982680311</v>
      </c>
      <c r="BS31" s="855">
        <f t="shared" ca="1" si="17"/>
        <v>36.063468814001091</v>
      </c>
      <c r="BT31" s="855">
        <f t="shared" ca="1" si="17"/>
        <v>36.200916102329103</v>
      </c>
      <c r="BU31" s="855">
        <f t="shared" ca="1" si="17"/>
        <v>37.047596297394335</v>
      </c>
      <c r="BV31" s="855">
        <f t="shared" ca="1" si="17"/>
        <v>36.513553525471167</v>
      </c>
      <c r="BW31" s="855">
        <f t="shared" ca="1" si="17"/>
        <v>36.266575347102751</v>
      </c>
      <c r="BX31" s="855">
        <f t="shared" ca="1" si="17"/>
        <v>35.626104755347498</v>
      </c>
      <c r="BY31" s="855">
        <f t="shared" ca="1" si="17"/>
        <v>36.579074242517144</v>
      </c>
      <c r="BZ31" s="855">
        <f t="shared" ca="1" si="17"/>
        <v>36.308359106504206</v>
      </c>
      <c r="CA31" s="855">
        <f t="shared" ca="1" si="17"/>
        <v>36.527841478304254</v>
      </c>
      <c r="CS31"/>
      <c r="CT31"/>
      <c r="CU31"/>
      <c r="CV31"/>
      <c r="CW31"/>
      <c r="CX31"/>
      <c r="CY31"/>
      <c r="CZ31"/>
      <c r="DA31"/>
      <c r="DB31" s="63"/>
      <c r="DC31" s="67"/>
      <c r="DD31" s="67"/>
    </row>
    <row r="32" spans="1:108" s="35" customFormat="1">
      <c r="A32" s="242"/>
      <c r="B32" s="155"/>
      <c r="C32" s="155"/>
      <c r="D32" s="155"/>
      <c r="E32" s="242"/>
      <c r="G32" s="63"/>
      <c r="H32" s="785"/>
      <c r="L32"/>
      <c r="M32" s="242"/>
      <c r="N32" s="780"/>
      <c r="O32" s="328"/>
      <c r="Q32" s="852" t="s">
        <v>333</v>
      </c>
      <c r="R32" s="314">
        <f>MIN(K11:N22)</f>
        <v>4.1096451715206888E-4</v>
      </c>
      <c r="Z32" s="35">
        <f t="shared" si="7"/>
        <v>29</v>
      </c>
      <c r="AA32" s="716">
        <f t="shared" si="14"/>
        <v>4</v>
      </c>
      <c r="AB32" s="716">
        <f t="shared" si="15"/>
        <v>0.30000000000000004</v>
      </c>
      <c r="AC32" s="716">
        <f t="shared" si="2"/>
        <v>36.420800000000007</v>
      </c>
      <c r="AD32" s="855">
        <f t="shared" ca="1" si="18"/>
        <v>36.452509755908629</v>
      </c>
      <c r="AE32" s="855">
        <f t="shared" ca="1" si="18"/>
        <v>36.200703271077735</v>
      </c>
      <c r="AF32" s="855">
        <f t="shared" ca="1" si="18"/>
        <v>35.962648874269178</v>
      </c>
      <c r="AG32" s="855">
        <f t="shared" ca="1" si="18"/>
        <v>36.147948661769945</v>
      </c>
      <c r="AH32" s="855">
        <f t="shared" ca="1" si="18"/>
        <v>36.553469123703593</v>
      </c>
      <c r="AI32" s="855">
        <f t="shared" ca="1" si="18"/>
        <v>36.622323722153872</v>
      </c>
      <c r="AJ32" s="855">
        <f t="shared" ca="1" si="18"/>
        <v>36.74849404884327</v>
      </c>
      <c r="AK32" s="855">
        <f t="shared" ca="1" si="18"/>
        <v>36.283831367694702</v>
      </c>
      <c r="AL32" s="855">
        <f t="shared" ca="1" si="18"/>
        <v>36.43574934450708</v>
      </c>
      <c r="AM32" s="855">
        <f t="shared" ca="1" si="18"/>
        <v>36.220971369698162</v>
      </c>
      <c r="AN32" s="855">
        <f t="shared" ca="1" si="18"/>
        <v>36.564403606759782</v>
      </c>
      <c r="AO32" s="855">
        <f t="shared" ca="1" si="18"/>
        <v>35.956117526586432</v>
      </c>
      <c r="AP32" s="855">
        <f t="shared" ca="1" si="18"/>
        <v>36.820428827481479</v>
      </c>
      <c r="AQ32" s="855">
        <f t="shared" ca="1" si="18"/>
        <v>36.293510446955629</v>
      </c>
      <c r="AR32" s="855">
        <f t="shared" ca="1" si="18"/>
        <v>35.963331679215671</v>
      </c>
      <c r="AS32" s="855">
        <f t="shared" ca="1" si="18"/>
        <v>36.800962122079156</v>
      </c>
      <c r="AT32" s="855">
        <f t="shared" ca="1" si="16"/>
        <v>36.888317510339441</v>
      </c>
      <c r="AU32" s="855">
        <f t="shared" ca="1" si="16"/>
        <v>35.663672059569407</v>
      </c>
      <c r="AV32" s="855">
        <f t="shared" ca="1" si="16"/>
        <v>37.13232233206169</v>
      </c>
      <c r="AW32" s="855">
        <f t="shared" ca="1" si="16"/>
        <v>36.701324874759415</v>
      </c>
      <c r="AX32" s="880">
        <f t="shared" ca="1" si="16"/>
        <v>36.0393173368455</v>
      </c>
      <c r="AY32" s="855">
        <f t="shared" ca="1" si="16"/>
        <v>36.896003944917325</v>
      </c>
      <c r="AZ32" s="855">
        <f t="shared" ca="1" si="16"/>
        <v>36.586542502924011</v>
      </c>
      <c r="BA32" s="855">
        <f t="shared" ca="1" si="16"/>
        <v>36.351840069157376</v>
      </c>
      <c r="BB32" s="855">
        <f t="shared" ca="1" si="16"/>
        <v>36.138526898386438</v>
      </c>
      <c r="BC32" s="855">
        <f t="shared" ca="1" si="16"/>
        <v>36.503901206972877</v>
      </c>
      <c r="BD32" s="855">
        <f t="shared" ca="1" si="16"/>
        <v>35.743380202934439</v>
      </c>
      <c r="BE32" s="855">
        <f t="shared" ca="1" si="16"/>
        <v>36.161264219343337</v>
      </c>
      <c r="BF32" s="855">
        <f t="shared" ca="1" si="16"/>
        <v>36.227962390374095</v>
      </c>
      <c r="BG32" s="855">
        <f t="shared" ca="1" si="16"/>
        <v>36.739921613154095</v>
      </c>
      <c r="BH32" s="855">
        <f t="shared" ca="1" si="16"/>
        <v>36.835730645328823</v>
      </c>
      <c r="BI32" s="855">
        <f t="shared" ca="1" si="19"/>
        <v>36.300071437782641</v>
      </c>
      <c r="BJ32" s="855">
        <f t="shared" ca="1" si="19"/>
        <v>36.138308905363104</v>
      </c>
      <c r="BK32" s="855">
        <f t="shared" ca="1" si="19"/>
        <v>36.573808296853535</v>
      </c>
      <c r="BL32" s="855">
        <f t="shared" ca="1" si="19"/>
        <v>36.302337282277016</v>
      </c>
      <c r="BM32" s="855">
        <f t="shared" ca="1" si="19"/>
        <v>36.69000153835335</v>
      </c>
      <c r="BN32" s="855">
        <f t="shared" ca="1" si="19"/>
        <v>36.543379227013169</v>
      </c>
      <c r="BO32" s="855">
        <f t="shared" ca="1" si="19"/>
        <v>36.792647027785293</v>
      </c>
      <c r="BP32" s="855">
        <f t="shared" ca="1" si="19"/>
        <v>36.217837710538944</v>
      </c>
      <c r="BQ32" s="855">
        <f t="shared" ca="1" si="19"/>
        <v>36.820085078225304</v>
      </c>
      <c r="BR32" s="855">
        <f t="shared" ca="1" si="17"/>
        <v>36.453450118034027</v>
      </c>
      <c r="BS32" s="855">
        <f t="shared" ca="1" si="17"/>
        <v>36.657366411498685</v>
      </c>
      <c r="BT32" s="855">
        <f t="shared" ca="1" si="17"/>
        <v>36.184440658316788</v>
      </c>
      <c r="BU32" s="855">
        <f t="shared" ca="1" si="17"/>
        <v>36.717545731661339</v>
      </c>
      <c r="BV32" s="855">
        <f t="shared" ca="1" si="17"/>
        <v>36.41236791440501</v>
      </c>
      <c r="BW32" s="855">
        <f t="shared" ca="1" si="17"/>
        <v>36.250901058268553</v>
      </c>
      <c r="BX32" s="855">
        <f t="shared" ca="1" si="17"/>
        <v>36.465641173169239</v>
      </c>
      <c r="BY32" s="855">
        <f t="shared" ca="1" si="17"/>
        <v>36.325280706594995</v>
      </c>
      <c r="BZ32" s="855">
        <f t="shared" ca="1" si="17"/>
        <v>36.237320885261795</v>
      </c>
      <c r="CA32" s="855">
        <f t="shared" ca="1" si="17"/>
        <v>36.614794696359361</v>
      </c>
      <c r="CS32"/>
      <c r="CT32"/>
      <c r="CU32"/>
      <c r="CV32"/>
      <c r="CW32"/>
      <c r="CX32"/>
      <c r="CY32"/>
      <c r="CZ32"/>
      <c r="DA32"/>
      <c r="DB32" s="63"/>
      <c r="DC32" s="67"/>
      <c r="DD32" s="67"/>
    </row>
    <row r="33" spans="1:108" s="35" customFormat="1">
      <c r="A33" s="242"/>
      <c r="B33" s="155"/>
      <c r="C33" s="155"/>
      <c r="D33" s="155"/>
      <c r="E33" s="242"/>
      <c r="G33" s="63"/>
      <c r="H33" s="785"/>
      <c r="L33"/>
      <c r="M33" s="242"/>
      <c r="N33" s="780"/>
      <c r="O33" s="328"/>
      <c r="P33" s="780"/>
      <c r="Q33" s="852" t="s">
        <v>334</v>
      </c>
      <c r="R33" s="314">
        <f>MAX(K11:N22)</f>
        <v>4.7216239939470231E-3</v>
      </c>
      <c r="Z33" s="35">
        <f t="shared" si="7"/>
        <v>30</v>
      </c>
      <c r="AA33" s="716">
        <f t="shared" si="14"/>
        <v>4</v>
      </c>
      <c r="AB33" s="716">
        <f t="shared" si="15"/>
        <v>0.30000000000000004</v>
      </c>
      <c r="AC33" s="716">
        <f t="shared" si="2"/>
        <v>36.420800000000007</v>
      </c>
      <c r="AD33" s="855">
        <f t="shared" ca="1" si="18"/>
        <v>36.365316586788516</v>
      </c>
      <c r="AE33" s="855">
        <f t="shared" ca="1" si="18"/>
        <v>36.258071013438276</v>
      </c>
      <c r="AF33" s="855">
        <f t="shared" ca="1" si="18"/>
        <v>36.111871486167026</v>
      </c>
      <c r="AG33" s="855">
        <f t="shared" ca="1" si="18"/>
        <v>36.735702951971632</v>
      </c>
      <c r="AH33" s="855">
        <f t="shared" ca="1" si="18"/>
        <v>36.981148406767844</v>
      </c>
      <c r="AI33" s="855">
        <f t="shared" ca="1" si="18"/>
        <v>36.669916320623848</v>
      </c>
      <c r="AJ33" s="855">
        <f t="shared" ca="1" si="18"/>
        <v>36.854491309894755</v>
      </c>
      <c r="AK33" s="855">
        <f t="shared" ca="1" si="18"/>
        <v>36.78527863641478</v>
      </c>
      <c r="AL33" s="855">
        <f t="shared" ca="1" si="18"/>
        <v>36.177742758098809</v>
      </c>
      <c r="AM33" s="855">
        <f t="shared" ca="1" si="18"/>
        <v>35.625467165328395</v>
      </c>
      <c r="AN33" s="855">
        <f t="shared" ca="1" si="18"/>
        <v>36.569169860377947</v>
      </c>
      <c r="AO33" s="855">
        <f t="shared" ca="1" si="18"/>
        <v>35.358895201037242</v>
      </c>
      <c r="AP33" s="855">
        <f t="shared" ca="1" si="18"/>
        <v>36.44788464958161</v>
      </c>
      <c r="AQ33" s="855">
        <f t="shared" ca="1" si="18"/>
        <v>35.952681235279009</v>
      </c>
      <c r="AR33" s="855">
        <f t="shared" ca="1" si="18"/>
        <v>36.182060599208221</v>
      </c>
      <c r="AS33" s="855">
        <f t="shared" ca="1" si="18"/>
        <v>36.817611951584588</v>
      </c>
      <c r="AT33" s="855">
        <f t="shared" ca="1" si="16"/>
        <v>36.671518617282906</v>
      </c>
      <c r="AU33" s="855">
        <f t="shared" ca="1" si="16"/>
        <v>36.849091758876035</v>
      </c>
      <c r="AV33" s="855">
        <f t="shared" ca="1" si="16"/>
        <v>36.962856506391503</v>
      </c>
      <c r="AW33" s="855">
        <f t="shared" ca="1" si="16"/>
        <v>36.54786363466598</v>
      </c>
      <c r="AX33" s="880">
        <f t="shared" ca="1" si="16"/>
        <v>37.07488403467358</v>
      </c>
      <c r="AY33" s="855">
        <f t="shared" ca="1" si="16"/>
        <v>36.770448463030959</v>
      </c>
      <c r="AZ33" s="855">
        <f t="shared" ca="1" si="16"/>
        <v>36.049083307885859</v>
      </c>
      <c r="BA33" s="855">
        <f t="shared" ca="1" si="16"/>
        <v>35.920606506481811</v>
      </c>
      <c r="BB33" s="855">
        <f t="shared" ca="1" si="16"/>
        <v>36.18694232407411</v>
      </c>
      <c r="BC33" s="855">
        <f t="shared" ca="1" si="16"/>
        <v>36.668500785456807</v>
      </c>
      <c r="BD33" s="855">
        <f t="shared" ca="1" si="16"/>
        <v>36.366531123788377</v>
      </c>
      <c r="BE33" s="855">
        <f t="shared" ca="1" si="16"/>
        <v>36.66998983407116</v>
      </c>
      <c r="BF33" s="855">
        <f t="shared" ca="1" si="16"/>
        <v>36.86570631507098</v>
      </c>
      <c r="BG33" s="855">
        <f t="shared" ca="1" si="16"/>
        <v>36.078490550137609</v>
      </c>
      <c r="BH33" s="855">
        <f t="shared" ca="1" si="16"/>
        <v>36.680372405600139</v>
      </c>
      <c r="BI33" s="855">
        <f t="shared" ca="1" si="19"/>
        <v>36.191863385549581</v>
      </c>
      <c r="BJ33" s="855">
        <f t="shared" ca="1" si="19"/>
        <v>35.79671745269998</v>
      </c>
      <c r="BK33" s="855">
        <f t="shared" ca="1" si="19"/>
        <v>35.935371096496162</v>
      </c>
      <c r="BL33" s="855">
        <f t="shared" ca="1" si="19"/>
        <v>36.589866474327302</v>
      </c>
      <c r="BM33" s="855">
        <f t="shared" ca="1" si="19"/>
        <v>36.306525339910451</v>
      </c>
      <c r="BN33" s="855">
        <f t="shared" ca="1" si="19"/>
        <v>36.4684667099283</v>
      </c>
      <c r="BO33" s="855">
        <f t="shared" ca="1" si="19"/>
        <v>36.592525811878929</v>
      </c>
      <c r="BP33" s="855">
        <f t="shared" ca="1" si="19"/>
        <v>36.359571075569868</v>
      </c>
      <c r="BQ33" s="855">
        <f t="shared" ca="1" si="19"/>
        <v>36.322961860662843</v>
      </c>
      <c r="BR33" s="855">
        <f t="shared" ca="1" si="17"/>
        <v>36.392470375508445</v>
      </c>
      <c r="BS33" s="855">
        <f t="shared" ca="1" si="17"/>
        <v>36.250356674519644</v>
      </c>
      <c r="BT33" s="855">
        <f t="shared" ca="1" si="17"/>
        <v>36.550063567243399</v>
      </c>
      <c r="BU33" s="855">
        <f t="shared" ca="1" si="17"/>
        <v>36.962752813784135</v>
      </c>
      <c r="BV33" s="855">
        <f t="shared" ca="1" si="17"/>
        <v>36.615396757963957</v>
      </c>
      <c r="BW33" s="855">
        <f t="shared" ca="1" si="17"/>
        <v>36.687077607804014</v>
      </c>
      <c r="BX33" s="855">
        <f t="shared" ca="1" si="17"/>
        <v>36.358846303034348</v>
      </c>
      <c r="BY33" s="855">
        <f t="shared" ca="1" si="17"/>
        <v>36.607032209682437</v>
      </c>
      <c r="BZ33" s="855">
        <f t="shared" ca="1" si="17"/>
        <v>36.93698844653305</v>
      </c>
      <c r="CA33" s="855">
        <f t="shared" ca="1" si="17"/>
        <v>36.596531998979273</v>
      </c>
      <c r="CS33"/>
      <c r="CT33"/>
      <c r="CU33"/>
      <c r="CV33"/>
      <c r="CW33"/>
      <c r="CX33"/>
      <c r="CY33"/>
      <c r="CZ33"/>
      <c r="DA33"/>
      <c r="DB33" s="63"/>
      <c r="DC33" s="67"/>
      <c r="DD33" s="67"/>
    </row>
    <row r="34" spans="1:108" s="35" customFormat="1">
      <c r="A34" s="242"/>
      <c r="B34" s="155"/>
      <c r="C34" s="155"/>
      <c r="D34" s="155"/>
      <c r="E34" s="242"/>
      <c r="G34" s="63"/>
      <c r="H34" s="785"/>
      <c r="L34"/>
      <c r="M34" s="242"/>
      <c r="N34" s="780"/>
      <c r="O34" s="328"/>
      <c r="P34" s="780"/>
      <c r="Q34" s="328"/>
      <c r="Z34" s="35">
        <f t="shared" si="7"/>
        <v>31</v>
      </c>
      <c r="AA34" s="716">
        <f t="shared" si="14"/>
        <v>4</v>
      </c>
      <c r="AB34" s="716">
        <f t="shared" si="15"/>
        <v>0.30000000000000004</v>
      </c>
      <c r="AC34" s="716">
        <f t="shared" si="2"/>
        <v>36.420800000000007</v>
      </c>
      <c r="AD34" s="855">
        <f t="shared" ca="1" si="18"/>
        <v>36.166970388712933</v>
      </c>
      <c r="AE34" s="855">
        <f t="shared" ca="1" si="18"/>
        <v>36.069151183297208</v>
      </c>
      <c r="AF34" s="855">
        <f t="shared" ca="1" si="18"/>
        <v>36.357968387437239</v>
      </c>
      <c r="AG34" s="855">
        <f t="shared" ca="1" si="18"/>
        <v>36.187793868838746</v>
      </c>
      <c r="AH34" s="855">
        <f t="shared" ca="1" si="18"/>
        <v>36.49418653071411</v>
      </c>
      <c r="AI34" s="855">
        <f t="shared" ca="1" si="18"/>
        <v>37.818261454145116</v>
      </c>
      <c r="AJ34" s="855">
        <f t="shared" ca="1" si="18"/>
        <v>36.539801911335296</v>
      </c>
      <c r="AK34" s="855">
        <f t="shared" ca="1" si="18"/>
        <v>36.854045378711049</v>
      </c>
      <c r="AL34" s="855">
        <f t="shared" ca="1" si="18"/>
        <v>36.150715285030955</v>
      </c>
      <c r="AM34" s="855">
        <f t="shared" ca="1" si="18"/>
        <v>36.334147731976408</v>
      </c>
      <c r="AN34" s="855">
        <f t="shared" ca="1" si="18"/>
        <v>36.102110305897909</v>
      </c>
      <c r="AO34" s="855">
        <f t="shared" ca="1" si="18"/>
        <v>35.896577297468738</v>
      </c>
      <c r="AP34" s="855">
        <f t="shared" ca="1" si="18"/>
        <v>36.660894028300625</v>
      </c>
      <c r="AQ34" s="855">
        <f t="shared" ca="1" si="18"/>
        <v>36.599785434106252</v>
      </c>
      <c r="AR34" s="855">
        <f t="shared" ca="1" si="18"/>
        <v>36.423611923673143</v>
      </c>
      <c r="AS34" s="855">
        <f t="shared" ca="1" si="18"/>
        <v>37.008571897118578</v>
      </c>
      <c r="AT34" s="855">
        <f t="shared" ca="1" si="16"/>
        <v>37.137258856679487</v>
      </c>
      <c r="AU34" s="855">
        <f t="shared" ca="1" si="16"/>
        <v>35.763495106076896</v>
      </c>
      <c r="AV34" s="855">
        <f t="shared" ca="1" si="16"/>
        <v>36.187950745612433</v>
      </c>
      <c r="AW34" s="855">
        <f t="shared" ca="1" si="16"/>
        <v>36.527876777577255</v>
      </c>
      <c r="AX34" s="880">
        <f t="shared" ca="1" si="16"/>
        <v>36.574004284401489</v>
      </c>
      <c r="AY34" s="855">
        <f t="shared" ca="1" si="16"/>
        <v>36.637874904210435</v>
      </c>
      <c r="AZ34" s="855">
        <f t="shared" ca="1" si="16"/>
        <v>36.399532798215034</v>
      </c>
      <c r="BA34" s="855">
        <f t="shared" ca="1" si="16"/>
        <v>35.660230398275289</v>
      </c>
      <c r="BB34" s="855">
        <f t="shared" ca="1" si="16"/>
        <v>36.721290292399395</v>
      </c>
      <c r="BC34" s="855">
        <f t="shared" ca="1" si="16"/>
        <v>36.435243913357972</v>
      </c>
      <c r="BD34" s="855">
        <f t="shared" ca="1" si="16"/>
        <v>35.988166365662366</v>
      </c>
      <c r="BE34" s="855">
        <f t="shared" ca="1" si="16"/>
        <v>36.690120710818306</v>
      </c>
      <c r="BF34" s="855">
        <f t="shared" ca="1" si="16"/>
        <v>36.46354946689042</v>
      </c>
      <c r="BG34" s="855">
        <f t="shared" ca="1" si="16"/>
        <v>36.014056251659134</v>
      </c>
      <c r="BH34" s="855">
        <f t="shared" ca="1" si="16"/>
        <v>36.221857060886641</v>
      </c>
      <c r="BI34" s="855">
        <f t="shared" ca="1" si="19"/>
        <v>36.858264118093494</v>
      </c>
      <c r="BJ34" s="855">
        <f t="shared" ca="1" si="19"/>
        <v>36.159012553720601</v>
      </c>
      <c r="BK34" s="855">
        <f t="shared" ca="1" si="19"/>
        <v>36.609338743385209</v>
      </c>
      <c r="BL34" s="855">
        <f t="shared" ca="1" si="19"/>
        <v>36.337299169213175</v>
      </c>
      <c r="BM34" s="855">
        <f t="shared" ca="1" si="19"/>
        <v>36.195822745836438</v>
      </c>
      <c r="BN34" s="855">
        <f t="shared" ca="1" si="19"/>
        <v>36.483194317220217</v>
      </c>
      <c r="BO34" s="855">
        <f t="shared" ca="1" si="19"/>
        <v>35.840224887222099</v>
      </c>
      <c r="BP34" s="855">
        <f t="shared" ca="1" si="19"/>
        <v>37.252940579064941</v>
      </c>
      <c r="BQ34" s="855">
        <f t="shared" ca="1" si="19"/>
        <v>35.972551911504176</v>
      </c>
      <c r="BR34" s="855">
        <f t="shared" ca="1" si="17"/>
        <v>36.016050740060066</v>
      </c>
      <c r="BS34" s="855">
        <f t="shared" ca="1" si="17"/>
        <v>36.034667580329554</v>
      </c>
      <c r="BT34" s="855">
        <f t="shared" ca="1" si="17"/>
        <v>36.064220391026353</v>
      </c>
      <c r="BU34" s="855">
        <f t="shared" ca="1" si="17"/>
        <v>35.882864970184613</v>
      </c>
      <c r="BV34" s="855">
        <f t="shared" ca="1" si="17"/>
        <v>36.296697804708018</v>
      </c>
      <c r="BW34" s="855">
        <f t="shared" ca="1" si="17"/>
        <v>36.393390997680868</v>
      </c>
      <c r="BX34" s="855">
        <f t="shared" ca="1" si="17"/>
        <v>36.324654928818525</v>
      </c>
      <c r="BY34" s="855">
        <f t="shared" ca="1" si="17"/>
        <v>36.757364428868328</v>
      </c>
      <c r="BZ34" s="855">
        <f t="shared" ca="1" si="17"/>
        <v>36.670906598065521</v>
      </c>
      <c r="CA34" s="855">
        <f t="shared" ca="1" si="17"/>
        <v>36.809854177415943</v>
      </c>
      <c r="CS34"/>
      <c r="CT34"/>
      <c r="CU34"/>
      <c r="CV34"/>
      <c r="CW34"/>
      <c r="CX34"/>
      <c r="CY34"/>
      <c r="CZ34"/>
      <c r="DA34"/>
      <c r="DB34" s="63"/>
      <c r="DC34" s="67"/>
      <c r="DD34" s="67"/>
    </row>
    <row r="35" spans="1:108" s="35" customFormat="1">
      <c r="A35" s="242"/>
      <c r="B35" s="155"/>
      <c r="C35" s="155"/>
      <c r="D35" s="155"/>
      <c r="E35" s="242"/>
      <c r="G35" s="63"/>
      <c r="H35" s="785"/>
      <c r="L35"/>
      <c r="M35" s="242"/>
      <c r="N35" s="780"/>
      <c r="O35" s="328"/>
      <c r="P35" s="780"/>
      <c r="Q35" s="328"/>
      <c r="Z35" s="35">
        <f t="shared" si="7"/>
        <v>32</v>
      </c>
      <c r="AA35" s="716">
        <f t="shared" si="14"/>
        <v>4</v>
      </c>
      <c r="AB35" s="716">
        <f t="shared" si="15"/>
        <v>0.30000000000000004</v>
      </c>
      <c r="AC35" s="716">
        <f t="shared" si="2"/>
        <v>36.420800000000007</v>
      </c>
      <c r="AD35" s="855">
        <f t="shared" ca="1" si="18"/>
        <v>36.673887846965535</v>
      </c>
      <c r="AE35" s="855">
        <f t="shared" ca="1" si="18"/>
        <v>36.350600816157836</v>
      </c>
      <c r="AF35" s="855">
        <f t="shared" ca="1" si="18"/>
        <v>36.492304679227907</v>
      </c>
      <c r="AG35" s="855">
        <f t="shared" ca="1" si="18"/>
        <v>36.171114918596572</v>
      </c>
      <c r="AH35" s="855">
        <f t="shared" ca="1" si="18"/>
        <v>36.984651174341344</v>
      </c>
      <c r="AI35" s="855">
        <f t="shared" ca="1" si="18"/>
        <v>36.136445156555517</v>
      </c>
      <c r="AJ35" s="855">
        <f t="shared" ca="1" si="18"/>
        <v>36.212994770292426</v>
      </c>
      <c r="AK35" s="855">
        <f t="shared" ca="1" si="18"/>
        <v>35.918882448512079</v>
      </c>
      <c r="AL35" s="855">
        <f t="shared" ca="1" si="18"/>
        <v>36.861949685269224</v>
      </c>
      <c r="AM35" s="855">
        <f t="shared" ca="1" si="18"/>
        <v>36.484371417881185</v>
      </c>
      <c r="AN35" s="855">
        <f t="shared" ca="1" si="18"/>
        <v>36.478488129716759</v>
      </c>
      <c r="AO35" s="855">
        <f t="shared" ca="1" si="18"/>
        <v>36.515484387072526</v>
      </c>
      <c r="AP35" s="855">
        <f t="shared" ca="1" si="18"/>
        <v>36.362944794872256</v>
      </c>
      <c r="AQ35" s="855">
        <f t="shared" ca="1" si="18"/>
        <v>36.40833994517584</v>
      </c>
      <c r="AR35" s="855">
        <f t="shared" ca="1" si="18"/>
        <v>36.903038624066461</v>
      </c>
      <c r="AS35" s="855">
        <f t="shared" ref="AS35:BH50" ca="1" si="20">NORMINV(RAND(),$AC35,$H$18)</f>
        <v>36.558294357438797</v>
      </c>
      <c r="AT35" s="855">
        <f t="shared" ca="1" si="20"/>
        <v>36.105747308590999</v>
      </c>
      <c r="AU35" s="855">
        <f t="shared" ca="1" si="20"/>
        <v>36.253419927483634</v>
      </c>
      <c r="AV35" s="855">
        <f t="shared" ca="1" si="20"/>
        <v>36.669923186776067</v>
      </c>
      <c r="AW35" s="855">
        <f t="shared" ca="1" si="20"/>
        <v>36.639678131586763</v>
      </c>
      <c r="AX35" s="880">
        <f t="shared" ca="1" si="20"/>
        <v>36.194123153366981</v>
      </c>
      <c r="AY35" s="855">
        <f t="shared" ca="1" si="20"/>
        <v>36.129876700722889</v>
      </c>
      <c r="AZ35" s="855">
        <f t="shared" ca="1" si="20"/>
        <v>36.440314480983986</v>
      </c>
      <c r="BA35" s="855">
        <f t="shared" ca="1" si="20"/>
        <v>35.559205933386615</v>
      </c>
      <c r="BB35" s="855">
        <f t="shared" ca="1" si="20"/>
        <v>36.197949560211107</v>
      </c>
      <c r="BC35" s="855">
        <f t="shared" ca="1" si="20"/>
        <v>36.672602170403515</v>
      </c>
      <c r="BD35" s="855">
        <f t="shared" ca="1" si="20"/>
        <v>36.53673675577582</v>
      </c>
      <c r="BE35" s="855">
        <f t="shared" ca="1" si="20"/>
        <v>35.966743164878089</v>
      </c>
      <c r="BF35" s="855">
        <f t="shared" ca="1" si="20"/>
        <v>36.596981677861919</v>
      </c>
      <c r="BG35" s="855">
        <f t="shared" ca="1" si="20"/>
        <v>37.023504213181347</v>
      </c>
      <c r="BH35" s="855">
        <f t="shared" ca="1" si="20"/>
        <v>37.127561866537135</v>
      </c>
      <c r="BI35" s="855">
        <f t="shared" ca="1" si="19"/>
        <v>36.132173012223738</v>
      </c>
      <c r="BJ35" s="855">
        <f t="shared" ca="1" si="19"/>
        <v>36.595805582489874</v>
      </c>
      <c r="BK35" s="855">
        <f t="shared" ca="1" si="19"/>
        <v>36.553411660151994</v>
      </c>
      <c r="BL35" s="855">
        <f t="shared" ca="1" si="19"/>
        <v>36.978977523721142</v>
      </c>
      <c r="BM35" s="855">
        <f t="shared" ca="1" si="19"/>
        <v>36.052138602813777</v>
      </c>
      <c r="BN35" s="855">
        <f t="shared" ca="1" si="19"/>
        <v>36.412116607675195</v>
      </c>
      <c r="BO35" s="855">
        <f t="shared" ca="1" si="19"/>
        <v>36.544124379338498</v>
      </c>
      <c r="BP35" s="855">
        <f t="shared" ca="1" si="19"/>
        <v>36.751835795039796</v>
      </c>
      <c r="BQ35" s="855">
        <f t="shared" ca="1" si="19"/>
        <v>36.412519221359943</v>
      </c>
      <c r="BR35" s="855">
        <f t="shared" ca="1" si="19"/>
        <v>36.165571319442577</v>
      </c>
      <c r="BS35" s="855">
        <f t="shared" ca="1" si="19"/>
        <v>36.005284237808269</v>
      </c>
      <c r="BT35" s="855">
        <f t="shared" ca="1" si="19"/>
        <v>36.858548140875563</v>
      </c>
      <c r="BU35" s="855">
        <f t="shared" ca="1" si="19"/>
        <v>36.33021092106263</v>
      </c>
      <c r="BV35" s="855">
        <f t="shared" ca="1" si="19"/>
        <v>35.933644876789032</v>
      </c>
      <c r="BW35" s="855">
        <f t="shared" ca="1" si="19"/>
        <v>36.343458200950259</v>
      </c>
      <c r="BX35" s="855">
        <f t="shared" ca="1" si="19"/>
        <v>35.928863743037638</v>
      </c>
      <c r="BY35" s="855">
        <f t="shared" ref="BY35:CA50" ca="1" si="21">NORMINV(RAND(),$AC35,$H$18)</f>
        <v>36.746583187194993</v>
      </c>
      <c r="BZ35" s="855">
        <f t="shared" ca="1" si="21"/>
        <v>35.661483296013088</v>
      </c>
      <c r="CA35" s="855">
        <f t="shared" ca="1" si="21"/>
        <v>36.155071569229598</v>
      </c>
      <c r="CS35"/>
      <c r="CT35"/>
      <c r="CU35"/>
      <c r="CV35"/>
      <c r="CW35"/>
      <c r="CX35"/>
      <c r="CY35"/>
      <c r="CZ35"/>
      <c r="DA35"/>
      <c r="DB35" s="63"/>
      <c r="DC35" s="67"/>
      <c r="DD35" s="67"/>
    </row>
    <row r="36" spans="1:108" s="35" customFormat="1">
      <c r="A36" s="242"/>
      <c r="B36" s="155"/>
      <c r="C36" s="155"/>
      <c r="D36" s="155"/>
      <c r="E36" s="242"/>
      <c r="G36" s="63"/>
      <c r="H36" s="785"/>
      <c r="L36"/>
      <c r="M36" s="242"/>
      <c r="N36" s="780"/>
      <c r="O36" s="328"/>
      <c r="P36" s="780"/>
      <c r="Q36" s="328"/>
      <c r="Z36" s="35">
        <f t="shared" si="7"/>
        <v>33</v>
      </c>
      <c r="AA36" s="716">
        <f t="shared" si="14"/>
        <v>5</v>
      </c>
      <c r="AB36" s="716">
        <f t="shared" si="15"/>
        <v>0.4</v>
      </c>
      <c r="AC36" s="716">
        <f t="shared" si="2"/>
        <v>48.491400000000006</v>
      </c>
      <c r="AD36" s="855">
        <f t="shared" ref="AD36:AS51" ca="1" si="22">NORMINV(RAND(),$AC36,$H$18)</f>
        <v>48.555708682247683</v>
      </c>
      <c r="AE36" s="855">
        <f t="shared" ca="1" si="22"/>
        <v>48.664049674809057</v>
      </c>
      <c r="AF36" s="855">
        <f t="shared" ca="1" si="22"/>
        <v>48.320887216340253</v>
      </c>
      <c r="AG36" s="855">
        <f t="shared" ca="1" si="22"/>
        <v>48.793416745429319</v>
      </c>
      <c r="AH36" s="855">
        <f t="shared" ca="1" si="22"/>
        <v>48.146824950253489</v>
      </c>
      <c r="AI36" s="855">
        <f t="shared" ca="1" si="22"/>
        <v>48.009745091525843</v>
      </c>
      <c r="AJ36" s="855">
        <f t="shared" ca="1" si="22"/>
        <v>48.751197555419154</v>
      </c>
      <c r="AK36" s="855">
        <f t="shared" ca="1" si="22"/>
        <v>48.550420198333043</v>
      </c>
      <c r="AL36" s="855">
        <f t="shared" ca="1" si="22"/>
        <v>48.447971197688823</v>
      </c>
      <c r="AM36" s="855">
        <f t="shared" ca="1" si="22"/>
        <v>48.886333806718085</v>
      </c>
      <c r="AN36" s="855">
        <f t="shared" ca="1" si="22"/>
        <v>48.323446578913448</v>
      </c>
      <c r="AO36" s="855">
        <f t="shared" ca="1" si="22"/>
        <v>47.893293727775003</v>
      </c>
      <c r="AP36" s="855">
        <f t="shared" ca="1" si="22"/>
        <v>47.96084965147957</v>
      </c>
      <c r="AQ36" s="855">
        <f t="shared" ca="1" si="22"/>
        <v>48.476001109314282</v>
      </c>
      <c r="AR36" s="855">
        <f t="shared" ca="1" si="22"/>
        <v>47.887877169652825</v>
      </c>
      <c r="AS36" s="855">
        <f t="shared" ca="1" si="22"/>
        <v>48.333777039932947</v>
      </c>
      <c r="AT36" s="855">
        <f t="shared" ca="1" si="20"/>
        <v>48.358895278941986</v>
      </c>
      <c r="AU36" s="855">
        <f t="shared" ca="1" si="20"/>
        <v>48.835171691189743</v>
      </c>
      <c r="AV36" s="855">
        <f t="shared" ca="1" si="20"/>
        <v>48.922621714173374</v>
      </c>
      <c r="AW36" s="855">
        <f t="shared" ca="1" si="20"/>
        <v>48.917502107329767</v>
      </c>
      <c r="AX36" s="880">
        <f t="shared" ca="1" si="20"/>
        <v>48.671652067634561</v>
      </c>
      <c r="AY36" s="855">
        <f t="shared" ca="1" si="20"/>
        <v>48.74050345103327</v>
      </c>
      <c r="AZ36" s="855">
        <f t="shared" ca="1" si="20"/>
        <v>48.651980867720305</v>
      </c>
      <c r="BA36" s="855">
        <f t="shared" ca="1" si="20"/>
        <v>47.758074010743371</v>
      </c>
      <c r="BB36" s="855">
        <f t="shared" ca="1" si="20"/>
        <v>48.854027327289906</v>
      </c>
      <c r="BC36" s="855">
        <f t="shared" ca="1" si="20"/>
        <v>48.941806730386098</v>
      </c>
      <c r="BD36" s="855">
        <f t="shared" ca="1" si="20"/>
        <v>48.300542703185144</v>
      </c>
      <c r="BE36" s="855">
        <f t="shared" ca="1" si="20"/>
        <v>48.349690646081854</v>
      </c>
      <c r="BF36" s="855">
        <f t="shared" ca="1" si="20"/>
        <v>49.283774513879813</v>
      </c>
      <c r="BG36" s="855">
        <f t="shared" ca="1" si="20"/>
        <v>48.830604599014436</v>
      </c>
      <c r="BH36" s="855">
        <f t="shared" ca="1" si="20"/>
        <v>48.62207841857547</v>
      </c>
      <c r="BI36" s="855">
        <f t="shared" ref="BI36:BX51" ca="1" si="23">NORMINV(RAND(),$AC36,$H$18)</f>
        <v>48.085262970706097</v>
      </c>
      <c r="BJ36" s="855">
        <f t="shared" ca="1" si="23"/>
        <v>48.455960117392436</v>
      </c>
      <c r="BK36" s="855">
        <f t="shared" ca="1" si="23"/>
        <v>48.333134567703361</v>
      </c>
      <c r="BL36" s="855">
        <f t="shared" ca="1" si="23"/>
        <v>48.9046028964855</v>
      </c>
      <c r="BM36" s="855">
        <f t="shared" ca="1" si="23"/>
        <v>48.972712563454145</v>
      </c>
      <c r="BN36" s="855">
        <f t="shared" ca="1" si="23"/>
        <v>48.200638451619959</v>
      </c>
      <c r="BO36" s="855">
        <f t="shared" ca="1" si="23"/>
        <v>48.300142131967945</v>
      </c>
      <c r="BP36" s="855">
        <f t="shared" ca="1" si="23"/>
        <v>47.959591579019268</v>
      </c>
      <c r="BQ36" s="855">
        <f t="shared" ca="1" si="23"/>
        <v>48.557647030169413</v>
      </c>
      <c r="BR36" s="855">
        <f t="shared" ca="1" si="23"/>
        <v>48.240315123137691</v>
      </c>
      <c r="BS36" s="855">
        <f t="shared" ca="1" si="23"/>
        <v>48.609651443824617</v>
      </c>
      <c r="BT36" s="855">
        <f t="shared" ca="1" si="23"/>
        <v>48.531682873324293</v>
      </c>
      <c r="BU36" s="855">
        <f t="shared" ca="1" si="23"/>
        <v>48.44949093844523</v>
      </c>
      <c r="BV36" s="855">
        <f t="shared" ca="1" si="23"/>
        <v>48.25932135425969</v>
      </c>
      <c r="BW36" s="855">
        <f t="shared" ca="1" si="23"/>
        <v>48.230683092416072</v>
      </c>
      <c r="BX36" s="855">
        <f t="shared" ca="1" si="23"/>
        <v>47.685410714586709</v>
      </c>
      <c r="BY36" s="855">
        <f t="shared" ca="1" si="21"/>
        <v>48.34019946001311</v>
      </c>
      <c r="BZ36" s="855">
        <f t="shared" ca="1" si="21"/>
        <v>49.748957719603233</v>
      </c>
      <c r="CA36" s="855">
        <f t="shared" ca="1" si="21"/>
        <v>48.413693842856922</v>
      </c>
      <c r="CS36"/>
      <c r="CT36"/>
      <c r="CU36"/>
      <c r="CV36"/>
      <c r="CW36"/>
      <c r="CX36"/>
      <c r="CY36"/>
      <c r="CZ36"/>
      <c r="DA36"/>
      <c r="DB36" s="63"/>
      <c r="DC36" s="67"/>
      <c r="DD36" s="67"/>
    </row>
    <row r="37" spans="1:108" s="35" customFormat="1">
      <c r="A37" s="242"/>
      <c r="B37" s="155"/>
      <c r="C37" s="155"/>
      <c r="D37" s="155"/>
      <c r="E37" s="242"/>
      <c r="G37" s="63"/>
      <c r="H37" s="785"/>
      <c r="L37"/>
      <c r="M37" s="242"/>
      <c r="N37" s="780"/>
      <c r="O37" s="328"/>
      <c r="P37" s="780"/>
      <c r="Q37" s="328"/>
      <c r="Z37" s="35">
        <f t="shared" si="7"/>
        <v>34</v>
      </c>
      <c r="AA37" s="716">
        <f t="shared" si="14"/>
        <v>5</v>
      </c>
      <c r="AB37" s="716">
        <f t="shared" si="15"/>
        <v>0.4</v>
      </c>
      <c r="AC37" s="716">
        <f t="shared" si="2"/>
        <v>48.491400000000006</v>
      </c>
      <c r="AD37" s="855">
        <f t="shared" ca="1" si="22"/>
        <v>48.303360733995603</v>
      </c>
      <c r="AE37" s="855">
        <f t="shared" ca="1" si="22"/>
        <v>48.720393636134716</v>
      </c>
      <c r="AF37" s="855">
        <f t="shared" ca="1" si="22"/>
        <v>48.813441054927097</v>
      </c>
      <c r="AG37" s="855">
        <f t="shared" ca="1" si="22"/>
        <v>48.444670925993591</v>
      </c>
      <c r="AH37" s="855">
        <f t="shared" ca="1" si="22"/>
        <v>48.944046292156642</v>
      </c>
      <c r="AI37" s="855">
        <f t="shared" ca="1" si="22"/>
        <v>48.427537765769642</v>
      </c>
      <c r="AJ37" s="855">
        <f t="shared" ca="1" si="22"/>
        <v>48.251796824088409</v>
      </c>
      <c r="AK37" s="855">
        <f t="shared" ca="1" si="22"/>
        <v>48.672526341439593</v>
      </c>
      <c r="AL37" s="855">
        <f t="shared" ca="1" si="22"/>
        <v>48.347601539069537</v>
      </c>
      <c r="AM37" s="855">
        <f t="shared" ca="1" si="22"/>
        <v>47.187710680663166</v>
      </c>
      <c r="AN37" s="855">
        <f t="shared" ca="1" si="22"/>
        <v>48.295722764190614</v>
      </c>
      <c r="AO37" s="855">
        <f t="shared" ca="1" si="22"/>
        <v>48.525536088555555</v>
      </c>
      <c r="AP37" s="855">
        <f t="shared" ca="1" si="22"/>
        <v>49.092931533055364</v>
      </c>
      <c r="AQ37" s="855">
        <f t="shared" ca="1" si="22"/>
        <v>49.477451924037716</v>
      </c>
      <c r="AR37" s="855">
        <f t="shared" ca="1" si="22"/>
        <v>47.971762427128077</v>
      </c>
      <c r="AS37" s="855">
        <f t="shared" ca="1" si="22"/>
        <v>48.218181485592332</v>
      </c>
      <c r="AT37" s="855">
        <f t="shared" ca="1" si="20"/>
        <v>48.578364888424048</v>
      </c>
      <c r="AU37" s="855">
        <f t="shared" ca="1" si="20"/>
        <v>48.364885051323235</v>
      </c>
      <c r="AV37" s="855">
        <f t="shared" ca="1" si="20"/>
        <v>48.190908273429159</v>
      </c>
      <c r="AW37" s="855">
        <f t="shared" ca="1" si="20"/>
        <v>48.301846351611943</v>
      </c>
      <c r="AX37" s="880">
        <f t="shared" ca="1" si="20"/>
        <v>48.498139947995469</v>
      </c>
      <c r="AY37" s="855">
        <f t="shared" ca="1" si="20"/>
        <v>47.832550164329561</v>
      </c>
      <c r="AZ37" s="855">
        <f t="shared" ca="1" si="20"/>
        <v>47.799066980168149</v>
      </c>
      <c r="BA37" s="855">
        <f t="shared" ca="1" si="20"/>
        <v>48.600623230377202</v>
      </c>
      <c r="BB37" s="855">
        <f t="shared" ca="1" si="20"/>
        <v>48.658855837294183</v>
      </c>
      <c r="BC37" s="855">
        <f t="shared" ca="1" si="20"/>
        <v>48.516069763121308</v>
      </c>
      <c r="BD37" s="855">
        <f t="shared" ca="1" si="20"/>
        <v>48.67588276986708</v>
      </c>
      <c r="BE37" s="855">
        <f t="shared" ca="1" si="20"/>
        <v>48.934123384767432</v>
      </c>
      <c r="BF37" s="855">
        <f t="shared" ca="1" si="20"/>
        <v>48.59579380925512</v>
      </c>
      <c r="BG37" s="855">
        <f t="shared" ca="1" si="20"/>
        <v>48.002152152364083</v>
      </c>
      <c r="BH37" s="855">
        <f t="shared" ca="1" si="20"/>
        <v>47.247886324353367</v>
      </c>
      <c r="BI37" s="855">
        <f t="shared" ca="1" si="23"/>
        <v>48.546881285040847</v>
      </c>
      <c r="BJ37" s="855">
        <f t="shared" ca="1" si="23"/>
        <v>49.157277465101728</v>
      </c>
      <c r="BK37" s="855">
        <f t="shared" ca="1" si="23"/>
        <v>48.931619442506737</v>
      </c>
      <c r="BL37" s="855">
        <f t="shared" ca="1" si="23"/>
        <v>47.294171621360775</v>
      </c>
      <c r="BM37" s="855">
        <f t="shared" ca="1" si="23"/>
        <v>49.13093445991472</v>
      </c>
      <c r="BN37" s="855">
        <f t="shared" ca="1" si="23"/>
        <v>49.23564361697948</v>
      </c>
      <c r="BO37" s="855">
        <f t="shared" ca="1" si="23"/>
        <v>48.112006713216047</v>
      </c>
      <c r="BP37" s="855">
        <f t="shared" ca="1" si="23"/>
        <v>48.938872723694693</v>
      </c>
      <c r="BQ37" s="855">
        <f t="shared" ca="1" si="23"/>
        <v>48.207731462477298</v>
      </c>
      <c r="BR37" s="855">
        <f t="shared" ca="1" si="23"/>
        <v>48.22169570323247</v>
      </c>
      <c r="BS37" s="855">
        <f t="shared" ca="1" si="23"/>
        <v>48.450252515302516</v>
      </c>
      <c r="BT37" s="855">
        <f t="shared" ca="1" si="23"/>
        <v>48.892230281367276</v>
      </c>
      <c r="BU37" s="855">
        <f t="shared" ca="1" si="23"/>
        <v>48.547054273506532</v>
      </c>
      <c r="BV37" s="855">
        <f t="shared" ca="1" si="23"/>
        <v>48.260047873310242</v>
      </c>
      <c r="BW37" s="855">
        <f t="shared" ca="1" si="23"/>
        <v>48.150146836243472</v>
      </c>
      <c r="BX37" s="855">
        <f t="shared" ca="1" si="23"/>
        <v>48.781938361047303</v>
      </c>
      <c r="BY37" s="855">
        <f t="shared" ca="1" si="21"/>
        <v>48.92777803724104</v>
      </c>
      <c r="BZ37" s="855">
        <f t="shared" ca="1" si="21"/>
        <v>48.293086049701003</v>
      </c>
      <c r="CA37" s="855">
        <f t="shared" ca="1" si="21"/>
        <v>49.149915070731367</v>
      </c>
      <c r="CS37"/>
      <c r="CT37"/>
      <c r="CU37"/>
      <c r="CV37"/>
      <c r="CW37"/>
      <c r="CX37"/>
      <c r="CY37"/>
      <c r="CZ37"/>
      <c r="DA37"/>
      <c r="DB37" s="63"/>
      <c r="DC37" s="67"/>
      <c r="DD37" s="67"/>
    </row>
    <row r="38" spans="1:108" s="35" customFormat="1">
      <c r="A38" s="242"/>
      <c r="B38" s="1076" t="s">
        <v>300</v>
      </c>
      <c r="C38" s="1076"/>
      <c r="D38" s="1076"/>
      <c r="E38" s="1076"/>
      <c r="G38" s="63"/>
      <c r="H38" s="785"/>
      <c r="L38"/>
      <c r="M38" s="242"/>
      <c r="N38" s="780"/>
      <c r="O38" s="328"/>
      <c r="P38" s="780"/>
      <c r="Q38" s="328"/>
      <c r="Z38" s="35">
        <f t="shared" si="7"/>
        <v>35</v>
      </c>
      <c r="AA38" s="716">
        <f t="shared" si="14"/>
        <v>5</v>
      </c>
      <c r="AB38" s="716">
        <f t="shared" si="15"/>
        <v>0.4</v>
      </c>
      <c r="AC38" s="716">
        <f t="shared" si="2"/>
        <v>48.491400000000006</v>
      </c>
      <c r="AD38" s="855">
        <f t="shared" ca="1" si="22"/>
        <v>48.396102970808855</v>
      </c>
      <c r="AE38" s="855">
        <f t="shared" ca="1" si="22"/>
        <v>48.529060945944728</v>
      </c>
      <c r="AF38" s="855">
        <f t="shared" ca="1" si="22"/>
        <v>48.316357345085812</v>
      </c>
      <c r="AG38" s="855">
        <f t="shared" ca="1" si="22"/>
        <v>47.847379268868693</v>
      </c>
      <c r="AH38" s="855">
        <f t="shared" ca="1" si="22"/>
        <v>48.719579315715656</v>
      </c>
      <c r="AI38" s="855">
        <f t="shared" ca="1" si="22"/>
        <v>48.622143256328229</v>
      </c>
      <c r="AJ38" s="855">
        <f t="shared" ca="1" si="22"/>
        <v>48.251477826090479</v>
      </c>
      <c r="AK38" s="855">
        <f t="shared" ca="1" si="22"/>
        <v>47.639145481600799</v>
      </c>
      <c r="AL38" s="855">
        <f t="shared" ca="1" si="22"/>
        <v>48.668265365728402</v>
      </c>
      <c r="AM38" s="855">
        <f t="shared" ca="1" si="22"/>
        <v>47.690059535813965</v>
      </c>
      <c r="AN38" s="855">
        <f t="shared" ca="1" si="22"/>
        <v>47.865790060498675</v>
      </c>
      <c r="AO38" s="855">
        <f t="shared" ca="1" si="22"/>
        <v>48.44590620623223</v>
      </c>
      <c r="AP38" s="855">
        <f t="shared" ca="1" si="22"/>
        <v>48.313810243782385</v>
      </c>
      <c r="AQ38" s="855">
        <f t="shared" ca="1" si="22"/>
        <v>48.274815674568622</v>
      </c>
      <c r="AR38" s="855">
        <f t="shared" ca="1" si="22"/>
        <v>49.099574424892587</v>
      </c>
      <c r="AS38" s="855">
        <f t="shared" ca="1" si="22"/>
        <v>48.039552967954222</v>
      </c>
      <c r="AT38" s="855">
        <f t="shared" ca="1" si="20"/>
        <v>48.636740808631657</v>
      </c>
      <c r="AU38" s="855">
        <f t="shared" ca="1" si="20"/>
        <v>48.693523523291496</v>
      </c>
      <c r="AV38" s="855">
        <f t="shared" ca="1" si="20"/>
        <v>48.116303364273527</v>
      </c>
      <c r="AW38" s="855">
        <f t="shared" ca="1" si="20"/>
        <v>48.017211875032352</v>
      </c>
      <c r="AX38" s="880">
        <f t="shared" ca="1" si="20"/>
        <v>48.661679430645428</v>
      </c>
      <c r="AY38" s="855">
        <f t="shared" ca="1" si="20"/>
        <v>48.946055179669997</v>
      </c>
      <c r="AZ38" s="855">
        <f t="shared" ca="1" si="20"/>
        <v>48.708006940096496</v>
      </c>
      <c r="BA38" s="855">
        <f t="shared" ca="1" si="20"/>
        <v>48.342129806667209</v>
      </c>
      <c r="BB38" s="855">
        <f t="shared" ca="1" si="20"/>
        <v>48.728219989662598</v>
      </c>
      <c r="BC38" s="855">
        <f t="shared" ca="1" si="20"/>
        <v>48.601891808290652</v>
      </c>
      <c r="BD38" s="855">
        <f t="shared" ca="1" si="20"/>
        <v>48.723119892302634</v>
      </c>
      <c r="BE38" s="855">
        <f t="shared" ca="1" si="20"/>
        <v>48.135767527872879</v>
      </c>
      <c r="BF38" s="855">
        <f t="shared" ca="1" si="20"/>
        <v>48.204382347052878</v>
      </c>
      <c r="BG38" s="855">
        <f t="shared" ca="1" si="20"/>
        <v>48.093753578168169</v>
      </c>
      <c r="BH38" s="855">
        <f t="shared" ca="1" si="20"/>
        <v>48.188197308761481</v>
      </c>
      <c r="BI38" s="855">
        <f t="shared" ca="1" si="23"/>
        <v>48.346121026071387</v>
      </c>
      <c r="BJ38" s="855">
        <f t="shared" ca="1" si="23"/>
        <v>49.045880817541033</v>
      </c>
      <c r="BK38" s="855">
        <f t="shared" ca="1" si="23"/>
        <v>48.554296189443576</v>
      </c>
      <c r="BL38" s="855">
        <f t="shared" ca="1" si="23"/>
        <v>48.765536000731665</v>
      </c>
      <c r="BM38" s="855">
        <f t="shared" ca="1" si="23"/>
        <v>48.555885025793899</v>
      </c>
      <c r="BN38" s="855">
        <f t="shared" ca="1" si="23"/>
        <v>48.75358626202398</v>
      </c>
      <c r="BO38" s="855">
        <f t="shared" ca="1" si="23"/>
        <v>48.231694213471719</v>
      </c>
      <c r="BP38" s="855">
        <f t="shared" ca="1" si="23"/>
        <v>48.475726387873138</v>
      </c>
      <c r="BQ38" s="855">
        <f t="shared" ca="1" si="23"/>
        <v>48.557888564555256</v>
      </c>
      <c r="BR38" s="855">
        <f t="shared" ca="1" si="23"/>
        <v>48.585542203244813</v>
      </c>
      <c r="BS38" s="855">
        <f t="shared" ca="1" si="23"/>
        <v>48.826739672871739</v>
      </c>
      <c r="BT38" s="855">
        <f t="shared" ca="1" si="23"/>
        <v>48.885162306075678</v>
      </c>
      <c r="BU38" s="855">
        <f t="shared" ca="1" si="23"/>
        <v>48.546311208683875</v>
      </c>
      <c r="BV38" s="855">
        <f t="shared" ca="1" si="23"/>
        <v>48.134732580642186</v>
      </c>
      <c r="BW38" s="855">
        <f t="shared" ca="1" si="23"/>
        <v>48.447783071711186</v>
      </c>
      <c r="BX38" s="855">
        <f t="shared" ca="1" si="23"/>
        <v>49.202102134915499</v>
      </c>
      <c r="BY38" s="855">
        <f t="shared" ca="1" si="21"/>
        <v>48.766938510317758</v>
      </c>
      <c r="BZ38" s="855">
        <f t="shared" ca="1" si="21"/>
        <v>48.379431484825069</v>
      </c>
      <c r="CA38" s="855">
        <f t="shared" ca="1" si="21"/>
        <v>47.81360191784222</v>
      </c>
      <c r="CS38"/>
      <c r="CT38"/>
      <c r="CU38"/>
      <c r="CV38"/>
      <c r="CW38"/>
      <c r="CX38"/>
      <c r="CY38"/>
      <c r="CZ38"/>
      <c r="DA38"/>
      <c r="DB38" s="63"/>
      <c r="DC38" s="67"/>
      <c r="DD38" s="67"/>
    </row>
    <row r="39" spans="1:108" s="35" customFormat="1">
      <c r="A39" s="242"/>
      <c r="B39" s="155"/>
      <c r="C39" s="155"/>
      <c r="D39" s="155"/>
      <c r="E39" s="242"/>
      <c r="G39" s="63"/>
      <c r="H39" s="785"/>
      <c r="L39"/>
      <c r="M39" s="242"/>
      <c r="N39" s="780"/>
      <c r="O39" s="328"/>
      <c r="P39" s="780"/>
      <c r="Q39" s="328"/>
      <c r="Z39" s="35">
        <f t="shared" si="7"/>
        <v>36</v>
      </c>
      <c r="AA39" s="716">
        <f t="shared" si="14"/>
        <v>5</v>
      </c>
      <c r="AB39" s="716">
        <f t="shared" si="15"/>
        <v>0.4</v>
      </c>
      <c r="AC39" s="716">
        <f t="shared" si="2"/>
        <v>48.491400000000006</v>
      </c>
      <c r="AD39" s="855">
        <f t="shared" ca="1" si="22"/>
        <v>48.413831937040243</v>
      </c>
      <c r="AE39" s="855">
        <f t="shared" ca="1" si="22"/>
        <v>48.800954261883987</v>
      </c>
      <c r="AF39" s="855">
        <f t="shared" ca="1" si="22"/>
        <v>48.108186989318114</v>
      </c>
      <c r="AG39" s="855">
        <f t="shared" ca="1" si="22"/>
        <v>48.854083911793452</v>
      </c>
      <c r="AH39" s="855">
        <f t="shared" ca="1" si="22"/>
        <v>48.230993516027397</v>
      </c>
      <c r="AI39" s="855">
        <f t="shared" ca="1" si="22"/>
        <v>48.419336084998861</v>
      </c>
      <c r="AJ39" s="855">
        <f t="shared" ca="1" si="22"/>
        <v>48.095449697077804</v>
      </c>
      <c r="AK39" s="855">
        <f t="shared" ca="1" si="22"/>
        <v>48.687504542594574</v>
      </c>
      <c r="AL39" s="855">
        <f t="shared" ca="1" si="22"/>
        <v>49.060026166888143</v>
      </c>
      <c r="AM39" s="855">
        <f t="shared" ca="1" si="22"/>
        <v>48.983567018946097</v>
      </c>
      <c r="AN39" s="855">
        <f t="shared" ca="1" si="22"/>
        <v>48.571917829872227</v>
      </c>
      <c r="AO39" s="855">
        <f t="shared" ca="1" si="22"/>
        <v>48.811369158148601</v>
      </c>
      <c r="AP39" s="855">
        <f t="shared" ca="1" si="22"/>
        <v>47.868617558295796</v>
      </c>
      <c r="AQ39" s="855">
        <f t="shared" ca="1" si="22"/>
        <v>48.31765867667653</v>
      </c>
      <c r="AR39" s="855">
        <f t="shared" ca="1" si="22"/>
        <v>48.472643541112859</v>
      </c>
      <c r="AS39" s="855">
        <f t="shared" ca="1" si="22"/>
        <v>48.415692285748264</v>
      </c>
      <c r="AT39" s="855">
        <f t="shared" ca="1" si="20"/>
        <v>48.796734108742733</v>
      </c>
      <c r="AU39" s="855">
        <f t="shared" ca="1" si="20"/>
        <v>48.521310070497549</v>
      </c>
      <c r="AV39" s="855">
        <f t="shared" ca="1" si="20"/>
        <v>48.142577326894504</v>
      </c>
      <c r="AW39" s="855">
        <f t="shared" ca="1" si="20"/>
        <v>48.844983522313221</v>
      </c>
      <c r="AX39" s="880">
        <f t="shared" ca="1" si="20"/>
        <v>48.484051004700191</v>
      </c>
      <c r="AY39" s="855">
        <f t="shared" ca="1" si="20"/>
        <v>48.42237880969423</v>
      </c>
      <c r="AZ39" s="855">
        <f t="shared" ca="1" si="20"/>
        <v>48.269142520646042</v>
      </c>
      <c r="BA39" s="855">
        <f t="shared" ca="1" si="20"/>
        <v>48.774404366510467</v>
      </c>
      <c r="BB39" s="855">
        <f t="shared" ca="1" si="20"/>
        <v>48.907445941275725</v>
      </c>
      <c r="BC39" s="855">
        <f t="shared" ca="1" si="20"/>
        <v>48.773942155182056</v>
      </c>
      <c r="BD39" s="855">
        <f t="shared" ca="1" si="20"/>
        <v>48.273850244778409</v>
      </c>
      <c r="BE39" s="855">
        <f t="shared" ca="1" si="20"/>
        <v>48.806595397672233</v>
      </c>
      <c r="BF39" s="855">
        <f t="shared" ca="1" si="20"/>
        <v>47.903447769224648</v>
      </c>
      <c r="BG39" s="855">
        <f t="shared" ca="1" si="20"/>
        <v>47.765818707555532</v>
      </c>
      <c r="BH39" s="855">
        <f t="shared" ca="1" si="20"/>
        <v>48.287338404086853</v>
      </c>
      <c r="BI39" s="855">
        <f t="shared" ca="1" si="23"/>
        <v>48.727888631775258</v>
      </c>
      <c r="BJ39" s="855">
        <f t="shared" ca="1" si="23"/>
        <v>48.128182379797011</v>
      </c>
      <c r="BK39" s="855">
        <f t="shared" ca="1" si="23"/>
        <v>48.527636340285468</v>
      </c>
      <c r="BL39" s="855">
        <f t="shared" ca="1" si="23"/>
        <v>48.32123427310249</v>
      </c>
      <c r="BM39" s="855">
        <f t="shared" ca="1" si="23"/>
        <v>48.826404601028685</v>
      </c>
      <c r="BN39" s="855">
        <f t="shared" ca="1" si="23"/>
        <v>47.807910639632482</v>
      </c>
      <c r="BO39" s="855">
        <f t="shared" ca="1" si="23"/>
        <v>49.101127889073844</v>
      </c>
      <c r="BP39" s="855">
        <f t="shared" ca="1" si="23"/>
        <v>49.023303622518547</v>
      </c>
      <c r="BQ39" s="855">
        <f t="shared" ca="1" si="23"/>
        <v>48.011294724977773</v>
      </c>
      <c r="BR39" s="855">
        <f t="shared" ca="1" si="23"/>
        <v>48.518022912010245</v>
      </c>
      <c r="BS39" s="855">
        <f t="shared" ca="1" si="23"/>
        <v>48.889802131123652</v>
      </c>
      <c r="BT39" s="855">
        <f t="shared" ca="1" si="23"/>
        <v>48.944144220561853</v>
      </c>
      <c r="BU39" s="855">
        <f t="shared" ca="1" si="23"/>
        <v>48.348271111970917</v>
      </c>
      <c r="BV39" s="855">
        <f t="shared" ca="1" si="23"/>
        <v>48.498601390245106</v>
      </c>
      <c r="BW39" s="855">
        <f t="shared" ca="1" si="23"/>
        <v>48.682210611307177</v>
      </c>
      <c r="BX39" s="855">
        <f t="shared" ca="1" si="23"/>
        <v>49.315788540432493</v>
      </c>
      <c r="BY39" s="855">
        <f t="shared" ca="1" si="21"/>
        <v>48.401538007407709</v>
      </c>
      <c r="BZ39" s="855">
        <f t="shared" ca="1" si="21"/>
        <v>48.799557487170667</v>
      </c>
      <c r="CA39" s="855">
        <f t="shared" ca="1" si="21"/>
        <v>48.0213002460032</v>
      </c>
      <c r="CS39"/>
      <c r="CT39"/>
      <c r="CU39"/>
      <c r="CV39"/>
      <c r="CW39"/>
      <c r="CX39"/>
      <c r="CY39"/>
      <c r="CZ39"/>
      <c r="DA39"/>
      <c r="DB39" s="63"/>
      <c r="DC39" s="67"/>
      <c r="DD39" s="67"/>
    </row>
    <row r="40" spans="1:108" s="35" customFormat="1">
      <c r="A40" s="242"/>
      <c r="B40" s="155"/>
      <c r="C40" s="155"/>
      <c r="D40" s="155"/>
      <c r="E40" s="242"/>
      <c r="G40" s="63"/>
      <c r="H40" s="785"/>
      <c r="L40"/>
      <c r="M40" s="242"/>
      <c r="N40" s="780"/>
      <c r="O40" s="328"/>
      <c r="P40" s="780"/>
      <c r="Q40" s="328"/>
      <c r="Z40" s="35">
        <f t="shared" si="7"/>
        <v>37</v>
      </c>
      <c r="AA40" s="716">
        <f t="shared" si="14"/>
        <v>5</v>
      </c>
      <c r="AB40" s="716">
        <f t="shared" si="15"/>
        <v>0.4</v>
      </c>
      <c r="AC40" s="716">
        <f t="shared" si="2"/>
        <v>48.491400000000006</v>
      </c>
      <c r="AD40" s="855">
        <f t="shared" ca="1" si="22"/>
        <v>49.145691980722852</v>
      </c>
      <c r="AE40" s="855">
        <f t="shared" ca="1" si="22"/>
        <v>48.020208305034387</v>
      </c>
      <c r="AF40" s="855">
        <f t="shared" ca="1" si="22"/>
        <v>48.056716748554614</v>
      </c>
      <c r="AG40" s="855">
        <f t="shared" ca="1" si="22"/>
        <v>48.703155481971976</v>
      </c>
      <c r="AH40" s="855">
        <f t="shared" ca="1" si="22"/>
        <v>48.63376585191012</v>
      </c>
      <c r="AI40" s="855">
        <f t="shared" ca="1" si="22"/>
        <v>48.436156033204085</v>
      </c>
      <c r="AJ40" s="855">
        <f t="shared" ca="1" si="22"/>
        <v>49.282987430135201</v>
      </c>
      <c r="AK40" s="855">
        <f t="shared" ca="1" si="22"/>
        <v>48.058284967930824</v>
      </c>
      <c r="AL40" s="855">
        <f t="shared" ca="1" si="22"/>
        <v>48.796555373150539</v>
      </c>
      <c r="AM40" s="855">
        <f t="shared" ca="1" si="22"/>
        <v>48.725314780507361</v>
      </c>
      <c r="AN40" s="855">
        <f t="shared" ca="1" si="22"/>
        <v>49.080680505547335</v>
      </c>
      <c r="AO40" s="855">
        <f t="shared" ca="1" si="22"/>
        <v>48.801966933463575</v>
      </c>
      <c r="AP40" s="855">
        <f t="shared" ca="1" si="22"/>
        <v>48.489092767616022</v>
      </c>
      <c r="AQ40" s="855">
        <f t="shared" ca="1" si="22"/>
        <v>47.821065403631508</v>
      </c>
      <c r="AR40" s="855">
        <f t="shared" ca="1" si="22"/>
        <v>48.859655526681472</v>
      </c>
      <c r="AS40" s="855">
        <f t="shared" ca="1" si="22"/>
        <v>48.016090389684834</v>
      </c>
      <c r="AT40" s="855">
        <f t="shared" ca="1" si="20"/>
        <v>48.228861482032094</v>
      </c>
      <c r="AU40" s="855">
        <f t="shared" ca="1" si="20"/>
        <v>48.524538124878745</v>
      </c>
      <c r="AV40" s="855">
        <f t="shared" ca="1" si="20"/>
        <v>47.597781492911281</v>
      </c>
      <c r="AW40" s="855">
        <f t="shared" ca="1" si="20"/>
        <v>48.488871567908383</v>
      </c>
      <c r="AX40" s="880">
        <f t="shared" ca="1" si="20"/>
        <v>48.839552882151565</v>
      </c>
      <c r="AY40" s="855">
        <f t="shared" ca="1" si="20"/>
        <v>48.356356092429991</v>
      </c>
      <c r="AZ40" s="855">
        <f t="shared" ca="1" si="20"/>
        <v>48.769605371339047</v>
      </c>
      <c r="BA40" s="855">
        <f t="shared" ca="1" si="20"/>
        <v>48.319955955535747</v>
      </c>
      <c r="BB40" s="855">
        <f t="shared" ca="1" si="20"/>
        <v>48.051039172679033</v>
      </c>
      <c r="BC40" s="855">
        <f t="shared" ca="1" si="20"/>
        <v>47.786405915308457</v>
      </c>
      <c r="BD40" s="855">
        <f t="shared" ca="1" si="20"/>
        <v>48.720724063120855</v>
      </c>
      <c r="BE40" s="855">
        <f t="shared" ca="1" si="20"/>
        <v>48.415971630104643</v>
      </c>
      <c r="BF40" s="855">
        <f t="shared" ca="1" si="20"/>
        <v>48.254289448333182</v>
      </c>
      <c r="BG40" s="855">
        <f t="shared" ca="1" si="20"/>
        <v>47.793702756874069</v>
      </c>
      <c r="BH40" s="855">
        <f t="shared" ca="1" si="20"/>
        <v>48.723522033233159</v>
      </c>
      <c r="BI40" s="855">
        <f t="shared" ca="1" si="23"/>
        <v>48.369342625136561</v>
      </c>
      <c r="BJ40" s="855">
        <f t="shared" ca="1" si="23"/>
        <v>48.774573207192795</v>
      </c>
      <c r="BK40" s="855">
        <f t="shared" ca="1" si="23"/>
        <v>48.326947863266454</v>
      </c>
      <c r="BL40" s="855">
        <f t="shared" ca="1" si="23"/>
        <v>48.668147578782687</v>
      </c>
      <c r="BM40" s="855">
        <f t="shared" ca="1" si="23"/>
        <v>48.926354207022612</v>
      </c>
      <c r="BN40" s="855">
        <f t="shared" ca="1" si="23"/>
        <v>48.453000599006899</v>
      </c>
      <c r="BO40" s="855">
        <f t="shared" ca="1" si="23"/>
        <v>48.369215890507782</v>
      </c>
      <c r="BP40" s="855">
        <f t="shared" ca="1" si="23"/>
        <v>48.582709350809402</v>
      </c>
      <c r="BQ40" s="855">
        <f t="shared" ca="1" si="23"/>
        <v>48.393784324134224</v>
      </c>
      <c r="BR40" s="855">
        <f t="shared" ca="1" si="23"/>
        <v>48.438461705781734</v>
      </c>
      <c r="BS40" s="855">
        <f t="shared" ca="1" si="23"/>
        <v>48.387832355031613</v>
      </c>
      <c r="BT40" s="855">
        <f t="shared" ca="1" si="23"/>
        <v>48.272057130496613</v>
      </c>
      <c r="BU40" s="855">
        <f t="shared" ca="1" si="23"/>
        <v>48.171653525684505</v>
      </c>
      <c r="BV40" s="855">
        <f t="shared" ca="1" si="23"/>
        <v>48.585652505735496</v>
      </c>
      <c r="BW40" s="855">
        <f t="shared" ca="1" si="23"/>
        <v>48.805702288722514</v>
      </c>
      <c r="BX40" s="855">
        <f t="shared" ca="1" si="23"/>
        <v>48.741984361323055</v>
      </c>
      <c r="BY40" s="855">
        <f t="shared" ca="1" si="21"/>
        <v>49.396630940942778</v>
      </c>
      <c r="BZ40" s="855">
        <f t="shared" ca="1" si="21"/>
        <v>48.807404505096869</v>
      </c>
      <c r="CA40" s="855">
        <f t="shared" ca="1" si="21"/>
        <v>48.30271779087284</v>
      </c>
      <c r="CS40"/>
      <c r="CT40"/>
      <c r="CU40"/>
      <c r="CV40"/>
      <c r="CW40"/>
      <c r="CX40"/>
      <c r="CY40"/>
      <c r="CZ40"/>
      <c r="DA40"/>
      <c r="DB40" s="63"/>
      <c r="DC40" s="67"/>
      <c r="DD40" s="67"/>
    </row>
    <row r="41" spans="1:108" s="35" customFormat="1">
      <c r="A41" s="242"/>
      <c r="B41" s="155"/>
      <c r="C41" s="155"/>
      <c r="D41" s="155"/>
      <c r="E41" s="242"/>
      <c r="G41" s="63"/>
      <c r="H41" s="785"/>
      <c r="L41"/>
      <c r="M41" s="242"/>
      <c r="N41" s="780"/>
      <c r="O41" s="328"/>
      <c r="P41" s="780"/>
      <c r="Q41" s="328"/>
      <c r="Z41" s="35">
        <f t="shared" si="7"/>
        <v>38</v>
      </c>
      <c r="AA41" s="716">
        <f t="shared" si="14"/>
        <v>5</v>
      </c>
      <c r="AB41" s="716">
        <f t="shared" si="15"/>
        <v>0.4</v>
      </c>
      <c r="AC41" s="716">
        <f t="shared" si="2"/>
        <v>48.491400000000006</v>
      </c>
      <c r="AD41" s="855">
        <f t="shared" ca="1" si="22"/>
        <v>48.338573826826135</v>
      </c>
      <c r="AE41" s="855">
        <f t="shared" ca="1" si="22"/>
        <v>48.240317448003275</v>
      </c>
      <c r="AF41" s="855">
        <f t="shared" ca="1" si="22"/>
        <v>48.422916336431264</v>
      </c>
      <c r="AG41" s="855">
        <f t="shared" ca="1" si="22"/>
        <v>48.131224731712535</v>
      </c>
      <c r="AH41" s="855">
        <f t="shared" ca="1" si="22"/>
        <v>48.655150422898657</v>
      </c>
      <c r="AI41" s="855">
        <f t="shared" ca="1" si="22"/>
        <v>49.222229182447975</v>
      </c>
      <c r="AJ41" s="855">
        <f t="shared" ca="1" si="22"/>
        <v>48.254722652002023</v>
      </c>
      <c r="AK41" s="855">
        <f t="shared" ca="1" si="22"/>
        <v>48.368781947143489</v>
      </c>
      <c r="AL41" s="855">
        <f t="shared" ca="1" si="22"/>
        <v>48.645509143245363</v>
      </c>
      <c r="AM41" s="855">
        <f t="shared" ca="1" si="22"/>
        <v>48.321490079826525</v>
      </c>
      <c r="AN41" s="855">
        <f t="shared" ca="1" si="22"/>
        <v>48.575372112425896</v>
      </c>
      <c r="AO41" s="855">
        <f t="shared" ca="1" si="22"/>
        <v>48.618358076994227</v>
      </c>
      <c r="AP41" s="855">
        <f t="shared" ca="1" si="22"/>
        <v>49.119062841768773</v>
      </c>
      <c r="AQ41" s="855">
        <f t="shared" ca="1" si="22"/>
        <v>48.514887690026832</v>
      </c>
      <c r="AR41" s="855">
        <f t="shared" ca="1" si="22"/>
        <v>48.367232352125122</v>
      </c>
      <c r="AS41" s="855">
        <f t="shared" ca="1" si="22"/>
        <v>48.807611496097607</v>
      </c>
      <c r="AT41" s="855">
        <f t="shared" ca="1" si="20"/>
        <v>48.453381199097706</v>
      </c>
      <c r="AU41" s="855">
        <f t="shared" ca="1" si="20"/>
        <v>47.681531769794056</v>
      </c>
      <c r="AV41" s="855">
        <f t="shared" ca="1" si="20"/>
        <v>48.578347795061823</v>
      </c>
      <c r="AW41" s="855">
        <f t="shared" ca="1" si="20"/>
        <v>48.145441224188886</v>
      </c>
      <c r="AX41" s="880">
        <f t="shared" ca="1" si="20"/>
        <v>49.501381644726116</v>
      </c>
      <c r="AY41" s="855">
        <f t="shared" ca="1" si="20"/>
        <v>48.340098593428451</v>
      </c>
      <c r="AZ41" s="855">
        <f t="shared" ca="1" si="20"/>
        <v>49.139104943760906</v>
      </c>
      <c r="BA41" s="855">
        <f t="shared" ca="1" si="20"/>
        <v>47.540240148355423</v>
      </c>
      <c r="BB41" s="855">
        <f t="shared" ca="1" si="20"/>
        <v>48.378101265064309</v>
      </c>
      <c r="BC41" s="855">
        <f t="shared" ca="1" si="20"/>
        <v>48.380814494782783</v>
      </c>
      <c r="BD41" s="855">
        <f t="shared" ca="1" si="20"/>
        <v>48.157726025685363</v>
      </c>
      <c r="BE41" s="855">
        <f t="shared" ca="1" si="20"/>
        <v>48.971260994037209</v>
      </c>
      <c r="BF41" s="855">
        <f t="shared" ca="1" si="20"/>
        <v>48.25828839640134</v>
      </c>
      <c r="BG41" s="855">
        <f t="shared" ca="1" si="20"/>
        <v>49.15097657054708</v>
      </c>
      <c r="BH41" s="855">
        <f t="shared" ca="1" si="20"/>
        <v>47.771512443591433</v>
      </c>
      <c r="BI41" s="855">
        <f t="shared" ca="1" si="23"/>
        <v>48.688261321688252</v>
      </c>
      <c r="BJ41" s="855">
        <f t="shared" ca="1" si="23"/>
        <v>48.926812064293827</v>
      </c>
      <c r="BK41" s="855">
        <f t="shared" ca="1" si="23"/>
        <v>48.052106542537132</v>
      </c>
      <c r="BL41" s="855">
        <f t="shared" ca="1" si="23"/>
        <v>48.036178620945797</v>
      </c>
      <c r="BM41" s="855">
        <f t="shared" ca="1" si="23"/>
        <v>48.166899406552069</v>
      </c>
      <c r="BN41" s="855">
        <f t="shared" ca="1" si="23"/>
        <v>48.509069682453536</v>
      </c>
      <c r="BO41" s="855">
        <f t="shared" ca="1" si="23"/>
        <v>48.398456218365482</v>
      </c>
      <c r="BP41" s="855">
        <f t="shared" ca="1" si="23"/>
        <v>47.466480901501434</v>
      </c>
      <c r="BQ41" s="855">
        <f t="shared" ca="1" si="23"/>
        <v>48.787475533342011</v>
      </c>
      <c r="BR41" s="855">
        <f t="shared" ca="1" si="23"/>
        <v>48.395269636194499</v>
      </c>
      <c r="BS41" s="855">
        <f t="shared" ca="1" si="23"/>
        <v>47.983859296712623</v>
      </c>
      <c r="BT41" s="855">
        <f t="shared" ca="1" si="23"/>
        <v>47.976834073589316</v>
      </c>
      <c r="BU41" s="855">
        <f t="shared" ca="1" si="23"/>
        <v>48.318177627981839</v>
      </c>
      <c r="BV41" s="855">
        <f t="shared" ca="1" si="23"/>
        <v>48.494671778753649</v>
      </c>
      <c r="BW41" s="855">
        <f t="shared" ca="1" si="23"/>
        <v>47.852273477259594</v>
      </c>
      <c r="BX41" s="855">
        <f t="shared" ca="1" si="23"/>
        <v>48.983559373374575</v>
      </c>
      <c r="BY41" s="855">
        <f t="shared" ca="1" si="21"/>
        <v>48.230384628470787</v>
      </c>
      <c r="BZ41" s="855">
        <f t="shared" ca="1" si="21"/>
        <v>48.401502772564221</v>
      </c>
      <c r="CA41" s="855">
        <f t="shared" ca="1" si="21"/>
        <v>48.98271772949554</v>
      </c>
      <c r="CS41"/>
      <c r="CT41"/>
      <c r="CU41"/>
      <c r="CV41"/>
      <c r="CW41"/>
      <c r="CX41"/>
      <c r="CY41"/>
      <c r="CZ41"/>
      <c r="DA41"/>
      <c r="DB41" s="63"/>
      <c r="DC41" s="67"/>
      <c r="DD41" s="67"/>
    </row>
    <row r="42" spans="1:108" s="35" customFormat="1">
      <c r="A42" s="242"/>
      <c r="B42" s="155"/>
      <c r="C42" s="155"/>
      <c r="D42" s="155"/>
      <c r="E42" s="242"/>
      <c r="G42" s="63"/>
      <c r="H42" s="785"/>
      <c r="L42"/>
      <c r="M42" s="242"/>
      <c r="N42" s="780"/>
      <c r="O42" s="328"/>
      <c r="P42" s="780"/>
      <c r="Q42" s="328"/>
      <c r="Z42" s="35">
        <f t="shared" si="7"/>
        <v>39</v>
      </c>
      <c r="AA42" s="716">
        <f t="shared" si="14"/>
        <v>5</v>
      </c>
      <c r="AB42" s="716">
        <f t="shared" si="15"/>
        <v>0.4</v>
      </c>
      <c r="AC42" s="716">
        <f t="shared" si="2"/>
        <v>48.491400000000006</v>
      </c>
      <c r="AD42" s="855">
        <f t="shared" ca="1" si="22"/>
        <v>48.77581556933751</v>
      </c>
      <c r="AE42" s="855">
        <f t="shared" ca="1" si="22"/>
        <v>48.052500358265107</v>
      </c>
      <c r="AF42" s="855">
        <f t="shared" ca="1" si="22"/>
        <v>48.581397254469159</v>
      </c>
      <c r="AG42" s="855">
        <f t="shared" ca="1" si="22"/>
        <v>48.583417407770447</v>
      </c>
      <c r="AH42" s="855">
        <f t="shared" ca="1" si="22"/>
        <v>48.590262039329467</v>
      </c>
      <c r="AI42" s="855">
        <f t="shared" ca="1" si="22"/>
        <v>48.546702942730988</v>
      </c>
      <c r="AJ42" s="855">
        <f t="shared" ca="1" si="22"/>
        <v>48.463239151842892</v>
      </c>
      <c r="AK42" s="855">
        <f t="shared" ca="1" si="22"/>
        <v>47.78256934799699</v>
      </c>
      <c r="AL42" s="855">
        <f t="shared" ca="1" si="22"/>
        <v>48.269987706194236</v>
      </c>
      <c r="AM42" s="855">
        <f t="shared" ca="1" si="22"/>
        <v>48.428803708433371</v>
      </c>
      <c r="AN42" s="855">
        <f t="shared" ca="1" si="22"/>
        <v>48.691570187035353</v>
      </c>
      <c r="AO42" s="855">
        <f t="shared" ca="1" si="22"/>
        <v>47.953557354140756</v>
      </c>
      <c r="AP42" s="855">
        <f t="shared" ca="1" si="22"/>
        <v>48.423610180659381</v>
      </c>
      <c r="AQ42" s="855">
        <f t="shared" ca="1" si="22"/>
        <v>48.63401819456621</v>
      </c>
      <c r="AR42" s="855">
        <f t="shared" ca="1" si="22"/>
        <v>48.811269550843321</v>
      </c>
      <c r="AS42" s="855">
        <f t="shared" ca="1" si="22"/>
        <v>48.639275512120825</v>
      </c>
      <c r="AT42" s="855">
        <f t="shared" ca="1" si="20"/>
        <v>48.517148348313093</v>
      </c>
      <c r="AU42" s="855">
        <f t="shared" ca="1" si="20"/>
        <v>48.09087751028035</v>
      </c>
      <c r="AV42" s="855">
        <f t="shared" ca="1" si="20"/>
        <v>48.926124443585316</v>
      </c>
      <c r="AW42" s="855">
        <f t="shared" ca="1" si="20"/>
        <v>48.848824734630902</v>
      </c>
      <c r="AX42" s="880">
        <f t="shared" ca="1" si="20"/>
        <v>48.752189578823092</v>
      </c>
      <c r="AY42" s="855">
        <f t="shared" ca="1" si="20"/>
        <v>48.095791469255346</v>
      </c>
      <c r="AZ42" s="855">
        <f t="shared" ca="1" si="20"/>
        <v>48.474282922128147</v>
      </c>
      <c r="BA42" s="855">
        <f t="shared" ca="1" si="20"/>
        <v>49.357424425498593</v>
      </c>
      <c r="BB42" s="855">
        <f t="shared" ca="1" si="20"/>
        <v>48.570260020139919</v>
      </c>
      <c r="BC42" s="855">
        <f t="shared" ca="1" si="20"/>
        <v>49.158851561721121</v>
      </c>
      <c r="BD42" s="855">
        <f t="shared" ca="1" si="20"/>
        <v>48.706652304964493</v>
      </c>
      <c r="BE42" s="855">
        <f t="shared" ca="1" si="20"/>
        <v>48.572171715539412</v>
      </c>
      <c r="BF42" s="855">
        <f t="shared" ca="1" si="20"/>
        <v>48.424013888222674</v>
      </c>
      <c r="BG42" s="855">
        <f t="shared" ca="1" si="20"/>
        <v>48.003064761553233</v>
      </c>
      <c r="BH42" s="855">
        <f t="shared" ca="1" si="20"/>
        <v>48.597945368102991</v>
      </c>
      <c r="BI42" s="855">
        <f t="shared" ca="1" si="23"/>
        <v>48.326155304835353</v>
      </c>
      <c r="BJ42" s="855">
        <f t="shared" ca="1" si="23"/>
        <v>48.110764710740398</v>
      </c>
      <c r="BK42" s="855">
        <f t="shared" ca="1" si="23"/>
        <v>47.415014649957577</v>
      </c>
      <c r="BL42" s="855">
        <f t="shared" ca="1" si="23"/>
        <v>48.467112535236147</v>
      </c>
      <c r="BM42" s="855">
        <f t="shared" ca="1" si="23"/>
        <v>49.018489936814966</v>
      </c>
      <c r="BN42" s="855">
        <f t="shared" ca="1" si="23"/>
        <v>48.871329516627597</v>
      </c>
      <c r="BO42" s="855">
        <f t="shared" ca="1" si="23"/>
        <v>49.31749649581365</v>
      </c>
      <c r="BP42" s="855">
        <f t="shared" ca="1" si="23"/>
        <v>48.591511071875594</v>
      </c>
      <c r="BQ42" s="855">
        <f t="shared" ca="1" si="23"/>
        <v>47.700157983267758</v>
      </c>
      <c r="BR42" s="855">
        <f t="shared" ca="1" si="23"/>
        <v>48.441220532905739</v>
      </c>
      <c r="BS42" s="855">
        <f t="shared" ca="1" si="23"/>
        <v>48.371534849303977</v>
      </c>
      <c r="BT42" s="855">
        <f t="shared" ca="1" si="23"/>
        <v>48.556727858815421</v>
      </c>
      <c r="BU42" s="855">
        <f t="shared" ca="1" si="23"/>
        <v>48.504120412280784</v>
      </c>
      <c r="BV42" s="855">
        <f t="shared" ca="1" si="23"/>
        <v>48.794092425685029</v>
      </c>
      <c r="BW42" s="855">
        <f t="shared" ca="1" si="23"/>
        <v>48.022696402439713</v>
      </c>
      <c r="BX42" s="855">
        <f t="shared" ca="1" si="23"/>
        <v>48.567933651856777</v>
      </c>
      <c r="BY42" s="855">
        <f t="shared" ca="1" si="21"/>
        <v>47.695460398880748</v>
      </c>
      <c r="BZ42" s="855">
        <f t="shared" ca="1" si="21"/>
        <v>48.857896568598072</v>
      </c>
      <c r="CA42" s="855">
        <f t="shared" ca="1" si="21"/>
        <v>48.64091385758443</v>
      </c>
      <c r="CS42"/>
      <c r="CT42"/>
      <c r="CU42"/>
      <c r="CV42"/>
      <c r="CW42"/>
      <c r="CX42"/>
      <c r="CY42"/>
      <c r="CZ42"/>
      <c r="DA42"/>
      <c r="DB42" s="63"/>
      <c r="DC42" s="67"/>
      <c r="DD42" s="67"/>
    </row>
    <row r="43" spans="1:108" s="35" customFormat="1">
      <c r="A43" s="242"/>
      <c r="B43" s="155"/>
      <c r="C43" s="155"/>
      <c r="D43" s="155"/>
      <c r="E43" s="242"/>
      <c r="G43" s="63"/>
      <c r="H43" s="785"/>
      <c r="L43"/>
      <c r="M43" s="242"/>
      <c r="N43" s="780"/>
      <c r="O43" s="328"/>
      <c r="P43" s="780"/>
      <c r="Q43" s="328"/>
      <c r="Z43" s="35">
        <f t="shared" si="7"/>
        <v>40</v>
      </c>
      <c r="AA43" s="716">
        <f t="shared" si="14"/>
        <v>5</v>
      </c>
      <c r="AB43" s="716">
        <f t="shared" si="15"/>
        <v>0.4</v>
      </c>
      <c r="AC43" s="716">
        <f t="shared" si="2"/>
        <v>48.491400000000006</v>
      </c>
      <c r="AD43" s="855">
        <f t="shared" ca="1" si="22"/>
        <v>47.949742181537324</v>
      </c>
      <c r="AE43" s="855">
        <f t="shared" ca="1" si="22"/>
        <v>48.501443557483604</v>
      </c>
      <c r="AF43" s="855">
        <f t="shared" ca="1" si="22"/>
        <v>48.761461839084816</v>
      </c>
      <c r="AG43" s="855">
        <f t="shared" ca="1" si="22"/>
        <v>48.19169742240782</v>
      </c>
      <c r="AH43" s="855">
        <f t="shared" ca="1" si="22"/>
        <v>48.670426305271207</v>
      </c>
      <c r="AI43" s="855">
        <f t="shared" ca="1" si="22"/>
        <v>48.741244128660057</v>
      </c>
      <c r="AJ43" s="855">
        <f t="shared" ca="1" si="22"/>
        <v>48.614938151496638</v>
      </c>
      <c r="AK43" s="855">
        <f t="shared" ca="1" si="22"/>
        <v>48.273572036919312</v>
      </c>
      <c r="AL43" s="855">
        <f t="shared" ca="1" si="22"/>
        <v>49.624944808529605</v>
      </c>
      <c r="AM43" s="855">
        <f t="shared" ca="1" si="22"/>
        <v>48.653223067053595</v>
      </c>
      <c r="AN43" s="855">
        <f t="shared" ca="1" si="22"/>
        <v>48.574018656148169</v>
      </c>
      <c r="AO43" s="855">
        <f t="shared" ca="1" si="22"/>
        <v>48.430339810768778</v>
      </c>
      <c r="AP43" s="855">
        <f t="shared" ca="1" si="22"/>
        <v>48.658014646035582</v>
      </c>
      <c r="AQ43" s="855">
        <f t="shared" ca="1" si="22"/>
        <v>48.839568129722089</v>
      </c>
      <c r="AR43" s="855">
        <f t="shared" ca="1" si="22"/>
        <v>48.654648952926713</v>
      </c>
      <c r="AS43" s="855">
        <f t="shared" ca="1" si="22"/>
        <v>48.689079505832005</v>
      </c>
      <c r="AT43" s="855">
        <f t="shared" ca="1" si="20"/>
        <v>47.912581715674172</v>
      </c>
      <c r="AU43" s="855">
        <f t="shared" ca="1" si="20"/>
        <v>48.146019112961461</v>
      </c>
      <c r="AV43" s="855">
        <f t="shared" ca="1" si="20"/>
        <v>48.382921238078715</v>
      </c>
      <c r="AW43" s="855">
        <f t="shared" ca="1" si="20"/>
        <v>48.113616643575931</v>
      </c>
      <c r="AX43" s="880">
        <f t="shared" ca="1" si="20"/>
        <v>48.404172676134877</v>
      </c>
      <c r="AY43" s="855">
        <f t="shared" ca="1" si="20"/>
        <v>47.309983937115817</v>
      </c>
      <c r="AZ43" s="855">
        <f t="shared" ca="1" si="20"/>
        <v>48.624069037058767</v>
      </c>
      <c r="BA43" s="855">
        <f t="shared" ca="1" si="20"/>
        <v>48.045279352832956</v>
      </c>
      <c r="BB43" s="855">
        <f t="shared" ca="1" si="20"/>
        <v>48.544525554236102</v>
      </c>
      <c r="BC43" s="855">
        <f t="shared" ca="1" si="20"/>
        <v>48.459966691239238</v>
      </c>
      <c r="BD43" s="855">
        <f t="shared" ca="1" si="20"/>
        <v>48.071963629739415</v>
      </c>
      <c r="BE43" s="855">
        <f t="shared" ca="1" si="20"/>
        <v>49.332674097448063</v>
      </c>
      <c r="BF43" s="855">
        <f t="shared" ca="1" si="20"/>
        <v>49.255171785532688</v>
      </c>
      <c r="BG43" s="855">
        <f t="shared" ca="1" si="20"/>
        <v>49.341620880585502</v>
      </c>
      <c r="BH43" s="855">
        <f t="shared" ca="1" si="20"/>
        <v>48.429499194487306</v>
      </c>
      <c r="BI43" s="855">
        <f t="shared" ca="1" si="23"/>
        <v>48.986429814255317</v>
      </c>
      <c r="BJ43" s="855">
        <f t="shared" ca="1" si="23"/>
        <v>48.252071629243751</v>
      </c>
      <c r="BK43" s="855">
        <f t="shared" ca="1" si="23"/>
        <v>48.407884610566882</v>
      </c>
      <c r="BL43" s="855">
        <f t="shared" ca="1" si="23"/>
        <v>48.535525601408629</v>
      </c>
      <c r="BM43" s="855">
        <f t="shared" ca="1" si="23"/>
        <v>48.324645598493646</v>
      </c>
      <c r="BN43" s="855">
        <f t="shared" ca="1" si="23"/>
        <v>48.521091815707742</v>
      </c>
      <c r="BO43" s="855">
        <f t="shared" ca="1" si="23"/>
        <v>48.765056083808929</v>
      </c>
      <c r="BP43" s="855">
        <f t="shared" ca="1" si="23"/>
        <v>48.256582348471149</v>
      </c>
      <c r="BQ43" s="855">
        <f t="shared" ca="1" si="23"/>
        <v>48.330441022252643</v>
      </c>
      <c r="BR43" s="855">
        <f t="shared" ca="1" si="23"/>
        <v>47.923797219088065</v>
      </c>
      <c r="BS43" s="855">
        <f t="shared" ca="1" si="23"/>
        <v>48.519074926203331</v>
      </c>
      <c r="BT43" s="855">
        <f t="shared" ca="1" si="23"/>
        <v>48.573801406927714</v>
      </c>
      <c r="BU43" s="855">
        <f t="shared" ca="1" si="23"/>
        <v>48.662079276455302</v>
      </c>
      <c r="BV43" s="855">
        <f t="shared" ca="1" si="23"/>
        <v>48.978980460486156</v>
      </c>
      <c r="BW43" s="855">
        <f t="shared" ca="1" si="23"/>
        <v>48.076811046124668</v>
      </c>
      <c r="BX43" s="855">
        <f t="shared" ca="1" si="23"/>
        <v>48.154757782227634</v>
      </c>
      <c r="BY43" s="855">
        <f t="shared" ca="1" si="21"/>
        <v>48.417877672188062</v>
      </c>
      <c r="BZ43" s="855">
        <f t="shared" ca="1" si="21"/>
        <v>47.84163425609546</v>
      </c>
      <c r="CA43" s="855">
        <f t="shared" ca="1" si="21"/>
        <v>47.830453060099636</v>
      </c>
      <c r="CS43"/>
      <c r="CT43"/>
      <c r="CU43"/>
      <c r="CV43"/>
      <c r="CW43"/>
      <c r="CX43"/>
      <c r="CY43"/>
      <c r="CZ43"/>
      <c r="DA43"/>
      <c r="DB43" s="63"/>
      <c r="DC43" s="67"/>
      <c r="DD43" s="67"/>
    </row>
    <row r="44" spans="1:108" s="35" customFormat="1">
      <c r="A44" s="242"/>
      <c r="B44" s="155"/>
      <c r="C44" s="155"/>
      <c r="D44" s="155"/>
      <c r="E44" s="242"/>
      <c r="G44" s="63"/>
      <c r="H44" s="785"/>
      <c r="L44"/>
      <c r="M44" s="242"/>
      <c r="N44" s="780"/>
      <c r="O44" s="328"/>
      <c r="P44" s="780"/>
      <c r="Q44" s="328"/>
      <c r="Z44" s="35">
        <f t="shared" si="7"/>
        <v>41</v>
      </c>
      <c r="AA44" s="716">
        <f t="shared" si="14"/>
        <v>6</v>
      </c>
      <c r="AB44" s="716">
        <f t="shared" si="15"/>
        <v>0.5</v>
      </c>
      <c r="AC44" s="716">
        <f t="shared" si="2"/>
        <v>60.562000000000005</v>
      </c>
      <c r="AD44" s="855">
        <f t="shared" ca="1" si="22"/>
        <v>59.852191307191426</v>
      </c>
      <c r="AE44" s="855">
        <f t="shared" ca="1" si="22"/>
        <v>61.151024918648844</v>
      </c>
      <c r="AF44" s="855">
        <f t="shared" ca="1" si="22"/>
        <v>60.76704746153893</v>
      </c>
      <c r="AG44" s="855">
        <f t="shared" ca="1" si="22"/>
        <v>60.383436374888532</v>
      </c>
      <c r="AH44" s="855">
        <f t="shared" ca="1" si="22"/>
        <v>60.580329910499366</v>
      </c>
      <c r="AI44" s="855">
        <f t="shared" ca="1" si="22"/>
        <v>61.093381806472749</v>
      </c>
      <c r="AJ44" s="855">
        <f t="shared" ca="1" si="22"/>
        <v>60.558781306209653</v>
      </c>
      <c r="AK44" s="855">
        <f t="shared" ca="1" si="22"/>
        <v>60.131613234334303</v>
      </c>
      <c r="AL44" s="855">
        <f t="shared" ca="1" si="22"/>
        <v>61.018422837095734</v>
      </c>
      <c r="AM44" s="855">
        <f t="shared" ca="1" si="22"/>
        <v>60.448800551338152</v>
      </c>
      <c r="AN44" s="855">
        <f t="shared" ca="1" si="22"/>
        <v>60.663709830088678</v>
      </c>
      <c r="AO44" s="855">
        <f t="shared" ca="1" si="22"/>
        <v>60.468576290516296</v>
      </c>
      <c r="AP44" s="855">
        <f t="shared" ca="1" si="22"/>
        <v>60.844041930339827</v>
      </c>
      <c r="AQ44" s="855">
        <f t="shared" ca="1" si="22"/>
        <v>61.406721497023433</v>
      </c>
      <c r="AR44" s="855">
        <f t="shared" ca="1" si="22"/>
        <v>60.236091199769</v>
      </c>
      <c r="AS44" s="855">
        <f t="shared" ca="1" si="22"/>
        <v>59.906931496205949</v>
      </c>
      <c r="AT44" s="855">
        <f t="shared" ca="1" si="20"/>
        <v>59.738193509918396</v>
      </c>
      <c r="AU44" s="855">
        <f t="shared" ca="1" si="20"/>
        <v>61.12605183667111</v>
      </c>
      <c r="AV44" s="855">
        <f t="shared" ca="1" si="20"/>
        <v>60.9274775106338</v>
      </c>
      <c r="AW44" s="855">
        <f t="shared" ca="1" si="20"/>
        <v>60.491023559015623</v>
      </c>
      <c r="AX44" s="880">
        <f t="shared" ca="1" si="20"/>
        <v>60.69221398078377</v>
      </c>
      <c r="AY44" s="855">
        <f t="shared" ca="1" si="20"/>
        <v>60.862880785127842</v>
      </c>
      <c r="AZ44" s="855">
        <f t="shared" ca="1" si="20"/>
        <v>59.405088204324748</v>
      </c>
      <c r="BA44" s="855">
        <f t="shared" ca="1" si="20"/>
        <v>60.03302828129079</v>
      </c>
      <c r="BB44" s="855">
        <f t="shared" ca="1" si="20"/>
        <v>60.621550493202236</v>
      </c>
      <c r="BC44" s="855">
        <f t="shared" ca="1" si="20"/>
        <v>60.712460607570925</v>
      </c>
      <c r="BD44" s="855">
        <f t="shared" ca="1" si="20"/>
        <v>60.282127123039054</v>
      </c>
      <c r="BE44" s="855">
        <f t="shared" ca="1" si="20"/>
        <v>60.403025402101129</v>
      </c>
      <c r="BF44" s="855">
        <f t="shared" ca="1" si="20"/>
        <v>60.891999054898235</v>
      </c>
      <c r="BG44" s="855">
        <f t="shared" ca="1" si="20"/>
        <v>61.177737886334199</v>
      </c>
      <c r="BH44" s="855">
        <f t="shared" ca="1" si="20"/>
        <v>60.66349954501861</v>
      </c>
      <c r="BI44" s="855">
        <f t="shared" ca="1" si="23"/>
        <v>60.913432248416726</v>
      </c>
      <c r="BJ44" s="855">
        <f t="shared" ca="1" si="23"/>
        <v>60.191147724516028</v>
      </c>
      <c r="BK44" s="855">
        <f t="shared" ca="1" si="23"/>
        <v>60.369969094527967</v>
      </c>
      <c r="BL44" s="855">
        <f t="shared" ca="1" si="23"/>
        <v>60.815205524771976</v>
      </c>
      <c r="BM44" s="855">
        <f t="shared" ca="1" si="23"/>
        <v>60.069196037697026</v>
      </c>
      <c r="BN44" s="855">
        <f t="shared" ca="1" si="23"/>
        <v>60.347239975003745</v>
      </c>
      <c r="BO44" s="855">
        <f t="shared" ca="1" si="23"/>
        <v>60.385844223034823</v>
      </c>
      <c r="BP44" s="855">
        <f t="shared" ca="1" si="23"/>
        <v>60.309460158589218</v>
      </c>
      <c r="BQ44" s="855">
        <f t="shared" ca="1" si="23"/>
        <v>60.543544450798507</v>
      </c>
      <c r="BR44" s="855">
        <f t="shared" ca="1" si="23"/>
        <v>60.323774741322282</v>
      </c>
      <c r="BS44" s="855">
        <f t="shared" ca="1" si="23"/>
        <v>60.415627754057624</v>
      </c>
      <c r="BT44" s="855">
        <f t="shared" ca="1" si="23"/>
        <v>60.642784773388172</v>
      </c>
      <c r="BU44" s="855">
        <f t="shared" ca="1" si="23"/>
        <v>60.710033912691841</v>
      </c>
      <c r="BV44" s="855">
        <f t="shared" ca="1" si="23"/>
        <v>60.629595517298554</v>
      </c>
      <c r="BW44" s="855">
        <f t="shared" ca="1" si="23"/>
        <v>60.724823480461055</v>
      </c>
      <c r="BX44" s="855">
        <f t="shared" ca="1" si="23"/>
        <v>60.825121183581111</v>
      </c>
      <c r="BY44" s="855">
        <f t="shared" ca="1" si="21"/>
        <v>60.184184609172881</v>
      </c>
      <c r="BZ44" s="855">
        <f t="shared" ca="1" si="21"/>
        <v>60.979412740679166</v>
      </c>
      <c r="CA44" s="855">
        <f t="shared" ca="1" si="21"/>
        <v>60.680105034189722</v>
      </c>
      <c r="CS44"/>
      <c r="CT44"/>
      <c r="CU44"/>
      <c r="CV44"/>
      <c r="CW44"/>
      <c r="CX44"/>
      <c r="CY44"/>
      <c r="CZ44"/>
      <c r="DA44"/>
      <c r="DB44" s="63"/>
      <c r="DC44" s="67"/>
      <c r="DD44" s="67"/>
    </row>
    <row r="45" spans="1:108" s="35" customFormat="1">
      <c r="A45" s="242"/>
      <c r="B45" s="155"/>
      <c r="C45" s="155"/>
      <c r="D45" s="155"/>
      <c r="E45" s="242"/>
      <c r="G45" s="63"/>
      <c r="H45" s="785"/>
      <c r="L45"/>
      <c r="M45" s="242"/>
      <c r="N45" s="780"/>
      <c r="O45" s="328"/>
      <c r="P45" s="780"/>
      <c r="Q45" s="328"/>
      <c r="Z45" s="35">
        <f t="shared" si="7"/>
        <v>42</v>
      </c>
      <c r="AA45" s="716">
        <f t="shared" si="14"/>
        <v>6</v>
      </c>
      <c r="AB45" s="716">
        <f t="shared" si="15"/>
        <v>0.5</v>
      </c>
      <c r="AC45" s="716">
        <f t="shared" si="2"/>
        <v>60.562000000000005</v>
      </c>
      <c r="AD45" s="855">
        <f t="shared" ca="1" si="22"/>
        <v>60.380523248978093</v>
      </c>
      <c r="AE45" s="855">
        <f t="shared" ca="1" si="22"/>
        <v>60.208073088860012</v>
      </c>
      <c r="AF45" s="855">
        <f t="shared" ca="1" si="22"/>
        <v>60.239076768619903</v>
      </c>
      <c r="AG45" s="855">
        <f t="shared" ca="1" si="22"/>
        <v>61.318763216158636</v>
      </c>
      <c r="AH45" s="855">
        <f t="shared" ca="1" si="22"/>
        <v>60.599782537632755</v>
      </c>
      <c r="AI45" s="855">
        <f t="shared" ca="1" si="22"/>
        <v>60.715210780860652</v>
      </c>
      <c r="AJ45" s="855">
        <f t="shared" ca="1" si="22"/>
        <v>60.347147311872554</v>
      </c>
      <c r="AK45" s="855">
        <f t="shared" ca="1" si="22"/>
        <v>60.895286109038743</v>
      </c>
      <c r="AL45" s="855">
        <f t="shared" ca="1" si="22"/>
        <v>60.940993147301057</v>
      </c>
      <c r="AM45" s="855">
        <f t="shared" ca="1" si="22"/>
        <v>59.832106583303108</v>
      </c>
      <c r="AN45" s="855">
        <f t="shared" ca="1" si="22"/>
        <v>60.810250446257719</v>
      </c>
      <c r="AO45" s="855">
        <f t="shared" ca="1" si="22"/>
        <v>60.826772261107507</v>
      </c>
      <c r="AP45" s="855">
        <f t="shared" ca="1" si="22"/>
        <v>60.467292450859198</v>
      </c>
      <c r="AQ45" s="855">
        <f t="shared" ca="1" si="22"/>
        <v>60.480946036933389</v>
      </c>
      <c r="AR45" s="855">
        <f t="shared" ca="1" si="22"/>
        <v>61.252444018467394</v>
      </c>
      <c r="AS45" s="855">
        <f t="shared" ca="1" si="22"/>
        <v>60.826639825208524</v>
      </c>
      <c r="AT45" s="855">
        <f t="shared" ca="1" si="20"/>
        <v>61.071058885944964</v>
      </c>
      <c r="AU45" s="855">
        <f t="shared" ca="1" si="20"/>
        <v>60.142720681351818</v>
      </c>
      <c r="AV45" s="855">
        <f t="shared" ca="1" si="20"/>
        <v>60.960444528388862</v>
      </c>
      <c r="AW45" s="855">
        <f t="shared" ca="1" si="20"/>
        <v>60.613451071239751</v>
      </c>
      <c r="AX45" s="880">
        <f t="shared" ca="1" si="20"/>
        <v>60.947089934206332</v>
      </c>
      <c r="AY45" s="855">
        <f t="shared" ca="1" si="20"/>
        <v>61.409009623455269</v>
      </c>
      <c r="AZ45" s="855">
        <f t="shared" ca="1" si="20"/>
        <v>60.240421111430898</v>
      </c>
      <c r="BA45" s="855">
        <f t="shared" ca="1" si="20"/>
        <v>60.389559125036456</v>
      </c>
      <c r="BB45" s="855">
        <f t="shared" ca="1" si="20"/>
        <v>60.714547369330525</v>
      </c>
      <c r="BC45" s="855">
        <f t="shared" ca="1" si="20"/>
        <v>60.45273472724287</v>
      </c>
      <c r="BD45" s="855">
        <f t="shared" ca="1" si="20"/>
        <v>60.668172641218874</v>
      </c>
      <c r="BE45" s="855">
        <f t="shared" ca="1" si="20"/>
        <v>60.438393313847037</v>
      </c>
      <c r="BF45" s="855">
        <f t="shared" ca="1" si="20"/>
        <v>60.608704346620286</v>
      </c>
      <c r="BG45" s="855">
        <f t="shared" ca="1" si="20"/>
        <v>61.373456203650235</v>
      </c>
      <c r="BH45" s="855">
        <f t="shared" ca="1" si="20"/>
        <v>61.092511311254306</v>
      </c>
      <c r="BI45" s="855">
        <f t="shared" ca="1" si="23"/>
        <v>60.0037756955292</v>
      </c>
      <c r="BJ45" s="855">
        <f t="shared" ca="1" si="23"/>
        <v>61.357009621599907</v>
      </c>
      <c r="BK45" s="855">
        <f t="shared" ca="1" si="23"/>
        <v>60.654329477587929</v>
      </c>
      <c r="BL45" s="855">
        <f t="shared" ca="1" si="23"/>
        <v>60.316226402584796</v>
      </c>
      <c r="BM45" s="855">
        <f t="shared" ca="1" si="23"/>
        <v>60.196696446767035</v>
      </c>
      <c r="BN45" s="855">
        <f t="shared" ca="1" si="23"/>
        <v>60.309107455050224</v>
      </c>
      <c r="BO45" s="855">
        <f t="shared" ca="1" si="23"/>
        <v>61.163408710552382</v>
      </c>
      <c r="BP45" s="855">
        <f t="shared" ca="1" si="23"/>
        <v>60.767068288921003</v>
      </c>
      <c r="BQ45" s="855">
        <f t="shared" ca="1" si="23"/>
        <v>60.748286202952578</v>
      </c>
      <c r="BR45" s="855">
        <f t="shared" ca="1" si="23"/>
        <v>60.473184441533789</v>
      </c>
      <c r="BS45" s="855">
        <f t="shared" ca="1" si="23"/>
        <v>60.011948069698263</v>
      </c>
      <c r="BT45" s="855">
        <f t="shared" ca="1" si="23"/>
        <v>60.483004647672765</v>
      </c>
      <c r="BU45" s="855">
        <f t="shared" ca="1" si="23"/>
        <v>60.764733303222911</v>
      </c>
      <c r="BV45" s="855">
        <f t="shared" ca="1" si="23"/>
        <v>60.619180948052502</v>
      </c>
      <c r="BW45" s="855">
        <f t="shared" ca="1" si="23"/>
        <v>60.748951518880993</v>
      </c>
      <c r="BX45" s="855">
        <f t="shared" ca="1" si="23"/>
        <v>60.304947846476004</v>
      </c>
      <c r="BY45" s="855">
        <f t="shared" ca="1" si="21"/>
        <v>60.600867676946585</v>
      </c>
      <c r="BZ45" s="855">
        <f t="shared" ca="1" si="21"/>
        <v>59.75990922133937</v>
      </c>
      <c r="CA45" s="855">
        <f t="shared" ca="1" si="21"/>
        <v>60.503709777821385</v>
      </c>
      <c r="CS45"/>
      <c r="CT45"/>
      <c r="CU45"/>
      <c r="CV45"/>
      <c r="CW45"/>
      <c r="CX45"/>
      <c r="CY45"/>
      <c r="CZ45"/>
      <c r="DA45"/>
      <c r="DB45" s="63"/>
      <c r="DC45" s="67"/>
      <c r="DD45" s="67"/>
    </row>
    <row r="46" spans="1:108" s="35" customFormat="1">
      <c r="A46" s="242"/>
      <c r="B46" s="155"/>
      <c r="C46" s="155"/>
      <c r="D46" s="155"/>
      <c r="E46" s="242"/>
      <c r="G46" s="63"/>
      <c r="H46" s="785"/>
      <c r="L46"/>
      <c r="M46" s="242"/>
      <c r="N46" s="780"/>
      <c r="O46" s="328"/>
      <c r="P46" s="780"/>
      <c r="Q46" s="328"/>
      <c r="Z46" s="35">
        <f t="shared" si="7"/>
        <v>43</v>
      </c>
      <c r="AA46" s="716">
        <f t="shared" si="14"/>
        <v>6</v>
      </c>
      <c r="AB46" s="716">
        <f t="shared" si="15"/>
        <v>0.5</v>
      </c>
      <c r="AC46" s="716">
        <f t="shared" si="2"/>
        <v>60.562000000000005</v>
      </c>
      <c r="AD46" s="855">
        <f t="shared" ca="1" si="22"/>
        <v>60.460249122267719</v>
      </c>
      <c r="AE46" s="855">
        <f t="shared" ca="1" si="22"/>
        <v>60.671429828281539</v>
      </c>
      <c r="AF46" s="855">
        <f t="shared" ca="1" si="22"/>
        <v>60.435553132887151</v>
      </c>
      <c r="AG46" s="855">
        <f t="shared" ca="1" si="22"/>
        <v>60.724124774460513</v>
      </c>
      <c r="AH46" s="855">
        <f t="shared" ca="1" si="22"/>
        <v>61.121359059934264</v>
      </c>
      <c r="AI46" s="855">
        <f t="shared" ca="1" si="22"/>
        <v>60.908053664323056</v>
      </c>
      <c r="AJ46" s="855">
        <f t="shared" ca="1" si="22"/>
        <v>60.301467300115981</v>
      </c>
      <c r="AK46" s="855">
        <f t="shared" ca="1" si="22"/>
        <v>60.517493709720668</v>
      </c>
      <c r="AL46" s="855">
        <f t="shared" ca="1" si="22"/>
        <v>61.135537764477931</v>
      </c>
      <c r="AM46" s="855">
        <f t="shared" ca="1" si="22"/>
        <v>60.010804276648585</v>
      </c>
      <c r="AN46" s="855">
        <f t="shared" ca="1" si="22"/>
        <v>60.54919324204657</v>
      </c>
      <c r="AO46" s="855">
        <f t="shared" ca="1" si="22"/>
        <v>61.025359411259799</v>
      </c>
      <c r="AP46" s="855">
        <f t="shared" ca="1" si="22"/>
        <v>60.923115612845855</v>
      </c>
      <c r="AQ46" s="855">
        <f t="shared" ca="1" si="22"/>
        <v>60.835649878302334</v>
      </c>
      <c r="AR46" s="855">
        <f t="shared" ca="1" si="22"/>
        <v>59.995908675327001</v>
      </c>
      <c r="AS46" s="855">
        <f t="shared" ca="1" si="22"/>
        <v>60.687691571333325</v>
      </c>
      <c r="AT46" s="855">
        <f t="shared" ca="1" si="20"/>
        <v>60.488278364442358</v>
      </c>
      <c r="AU46" s="855">
        <f t="shared" ca="1" si="20"/>
        <v>61.078054001337115</v>
      </c>
      <c r="AV46" s="855">
        <f t="shared" ca="1" si="20"/>
        <v>61.277880490643383</v>
      </c>
      <c r="AW46" s="855">
        <f t="shared" ca="1" si="20"/>
        <v>59.951865058381522</v>
      </c>
      <c r="AX46" s="880">
        <f t="shared" ca="1" si="20"/>
        <v>60.51120971689258</v>
      </c>
      <c r="AY46" s="855">
        <f t="shared" ca="1" si="20"/>
        <v>60.501334903968491</v>
      </c>
      <c r="AZ46" s="855">
        <f t="shared" ca="1" si="20"/>
        <v>61.619945871736114</v>
      </c>
      <c r="BA46" s="855">
        <f t="shared" ca="1" si="20"/>
        <v>60.603126318474374</v>
      </c>
      <c r="BB46" s="855">
        <f t="shared" ca="1" si="20"/>
        <v>60.562360707714546</v>
      </c>
      <c r="BC46" s="855">
        <f t="shared" ca="1" si="20"/>
        <v>60.445139180024086</v>
      </c>
      <c r="BD46" s="855">
        <f t="shared" ca="1" si="20"/>
        <v>60.868070693817529</v>
      </c>
      <c r="BE46" s="855">
        <f t="shared" ca="1" si="20"/>
        <v>60.3164852133606</v>
      </c>
      <c r="BF46" s="855">
        <f t="shared" ca="1" si="20"/>
        <v>59.949792043368042</v>
      </c>
      <c r="BG46" s="855">
        <f t="shared" ca="1" si="20"/>
        <v>60.730433951269951</v>
      </c>
      <c r="BH46" s="855">
        <f t="shared" ca="1" si="20"/>
        <v>60.50296584831446</v>
      </c>
      <c r="BI46" s="855">
        <f t="shared" ca="1" si="23"/>
        <v>60.725110468908582</v>
      </c>
      <c r="BJ46" s="855">
        <f t="shared" ca="1" si="23"/>
        <v>60.446946212243574</v>
      </c>
      <c r="BK46" s="855">
        <f t="shared" ca="1" si="23"/>
        <v>60.551352841294687</v>
      </c>
      <c r="BL46" s="855">
        <f t="shared" ca="1" si="23"/>
        <v>60.23624457674665</v>
      </c>
      <c r="BM46" s="855">
        <f t="shared" ca="1" si="23"/>
        <v>59.842416238345592</v>
      </c>
      <c r="BN46" s="855">
        <f t="shared" ca="1" si="23"/>
        <v>60.009627089436052</v>
      </c>
      <c r="BO46" s="855">
        <f t="shared" ca="1" si="23"/>
        <v>60.51452445361339</v>
      </c>
      <c r="BP46" s="855">
        <f t="shared" ca="1" si="23"/>
        <v>60.58004913135067</v>
      </c>
      <c r="BQ46" s="855">
        <f t="shared" ca="1" si="23"/>
        <v>60.522264050503537</v>
      </c>
      <c r="BR46" s="855">
        <f t="shared" ca="1" si="23"/>
        <v>60.516407667299539</v>
      </c>
      <c r="BS46" s="855">
        <f t="shared" ca="1" si="23"/>
        <v>61.114944341310199</v>
      </c>
      <c r="BT46" s="855">
        <f t="shared" ca="1" si="23"/>
        <v>60.918935470098972</v>
      </c>
      <c r="BU46" s="855">
        <f t="shared" ca="1" si="23"/>
        <v>59.979983836888024</v>
      </c>
      <c r="BV46" s="855">
        <f t="shared" ca="1" si="23"/>
        <v>60.874378954064838</v>
      </c>
      <c r="BW46" s="855">
        <f t="shared" ca="1" si="23"/>
        <v>60.838303778757485</v>
      </c>
      <c r="BX46" s="855">
        <f t="shared" ca="1" si="23"/>
        <v>60.626228307908725</v>
      </c>
      <c r="BY46" s="855">
        <f t="shared" ca="1" si="21"/>
        <v>60.05711871002093</v>
      </c>
      <c r="BZ46" s="855">
        <f t="shared" ca="1" si="21"/>
        <v>60.577145712544663</v>
      </c>
      <c r="CA46" s="855">
        <f t="shared" ca="1" si="21"/>
        <v>61.180441832996365</v>
      </c>
      <c r="CS46"/>
      <c r="CT46"/>
      <c r="CU46"/>
      <c r="CV46"/>
      <c r="CW46"/>
      <c r="CX46"/>
      <c r="CY46"/>
      <c r="CZ46"/>
      <c r="DA46"/>
      <c r="DB46" s="63"/>
      <c r="DC46" s="67"/>
      <c r="DD46" s="67"/>
    </row>
    <row r="47" spans="1:108" s="35" customFormat="1">
      <c r="A47" s="242"/>
      <c r="B47" s="155"/>
      <c r="C47" s="155"/>
      <c r="D47" s="155"/>
      <c r="E47" s="242"/>
      <c r="G47" s="63"/>
      <c r="H47" s="785"/>
      <c r="L47"/>
      <c r="M47" s="242"/>
      <c r="N47" s="780"/>
      <c r="O47" s="328"/>
      <c r="P47" s="780"/>
      <c r="Q47" s="328"/>
      <c r="Z47" s="35">
        <f t="shared" si="7"/>
        <v>44</v>
      </c>
      <c r="AA47" s="716">
        <f t="shared" si="14"/>
        <v>6</v>
      </c>
      <c r="AB47" s="716">
        <f t="shared" si="15"/>
        <v>0.5</v>
      </c>
      <c r="AC47" s="716">
        <f t="shared" si="2"/>
        <v>60.562000000000005</v>
      </c>
      <c r="AD47" s="855">
        <f t="shared" ca="1" si="22"/>
        <v>59.958719404193644</v>
      </c>
      <c r="AE47" s="855">
        <f t="shared" ca="1" si="22"/>
        <v>61.166198267459386</v>
      </c>
      <c r="AF47" s="855">
        <f t="shared" ca="1" si="22"/>
        <v>61.019213014855183</v>
      </c>
      <c r="AG47" s="855">
        <f t="shared" ca="1" si="22"/>
        <v>61.159875701441067</v>
      </c>
      <c r="AH47" s="855">
        <f t="shared" ca="1" si="22"/>
        <v>59.839156634556801</v>
      </c>
      <c r="AI47" s="855">
        <f t="shared" ca="1" si="22"/>
        <v>60.759996270618586</v>
      </c>
      <c r="AJ47" s="855">
        <f t="shared" ca="1" si="22"/>
        <v>59.908093941222326</v>
      </c>
      <c r="AK47" s="855">
        <f t="shared" ca="1" si="22"/>
        <v>60.24249590018897</v>
      </c>
      <c r="AL47" s="855">
        <f t="shared" ca="1" si="22"/>
        <v>60.811010884162151</v>
      </c>
      <c r="AM47" s="855">
        <f t="shared" ca="1" si="22"/>
        <v>59.80963774001966</v>
      </c>
      <c r="AN47" s="855">
        <f t="shared" ca="1" si="22"/>
        <v>60.267681122764365</v>
      </c>
      <c r="AO47" s="855">
        <f t="shared" ca="1" si="22"/>
        <v>60.448230688524809</v>
      </c>
      <c r="AP47" s="855">
        <f t="shared" ca="1" si="22"/>
        <v>61.090466344863067</v>
      </c>
      <c r="AQ47" s="855">
        <f t="shared" ca="1" si="22"/>
        <v>60.176209996460472</v>
      </c>
      <c r="AR47" s="855">
        <f t="shared" ca="1" si="22"/>
        <v>60.755750824218538</v>
      </c>
      <c r="AS47" s="855">
        <f t="shared" ca="1" si="22"/>
        <v>60.359855440008687</v>
      </c>
      <c r="AT47" s="855">
        <f t="shared" ca="1" si="20"/>
        <v>59.950960938551525</v>
      </c>
      <c r="AU47" s="855">
        <f t="shared" ca="1" si="20"/>
        <v>60.354282857988224</v>
      </c>
      <c r="AV47" s="855">
        <f t="shared" ca="1" si="20"/>
        <v>60.41734519699768</v>
      </c>
      <c r="AW47" s="855">
        <f t="shared" ca="1" si="20"/>
        <v>60.155239608433462</v>
      </c>
      <c r="AX47" s="880">
        <f t="shared" ca="1" si="20"/>
        <v>60.266195350176197</v>
      </c>
      <c r="AY47" s="855">
        <f t="shared" ca="1" si="20"/>
        <v>60.697404175783277</v>
      </c>
      <c r="AZ47" s="855">
        <f t="shared" ca="1" si="20"/>
        <v>60.117490334076528</v>
      </c>
      <c r="BA47" s="855">
        <f t="shared" ca="1" si="20"/>
        <v>60.459519474006299</v>
      </c>
      <c r="BB47" s="855">
        <f t="shared" ca="1" si="20"/>
        <v>60.960473976651961</v>
      </c>
      <c r="BC47" s="855">
        <f t="shared" ca="1" si="20"/>
        <v>60.705530067352711</v>
      </c>
      <c r="BD47" s="855">
        <f t="shared" ca="1" si="20"/>
        <v>60.570981534749031</v>
      </c>
      <c r="BE47" s="855">
        <f t="shared" ca="1" si="20"/>
        <v>61.048784773204289</v>
      </c>
      <c r="BF47" s="855">
        <f t="shared" ca="1" si="20"/>
        <v>60.226156101250837</v>
      </c>
      <c r="BG47" s="855">
        <f t="shared" ca="1" si="20"/>
        <v>61.124809060445045</v>
      </c>
      <c r="BH47" s="855">
        <f t="shared" ca="1" si="20"/>
        <v>60.529464675232838</v>
      </c>
      <c r="BI47" s="855">
        <f t="shared" ca="1" si="23"/>
        <v>60.999311908442692</v>
      </c>
      <c r="BJ47" s="855">
        <f t="shared" ca="1" si="23"/>
        <v>60.642116588386436</v>
      </c>
      <c r="BK47" s="855">
        <f t="shared" ca="1" si="23"/>
        <v>60.855668372075648</v>
      </c>
      <c r="BL47" s="855">
        <f t="shared" ca="1" si="23"/>
        <v>60.537188065816871</v>
      </c>
      <c r="BM47" s="855">
        <f t="shared" ca="1" si="23"/>
        <v>60.718852500970492</v>
      </c>
      <c r="BN47" s="855">
        <f t="shared" ca="1" si="23"/>
        <v>61.243918129692155</v>
      </c>
      <c r="BO47" s="855">
        <f t="shared" ca="1" si="23"/>
        <v>60.59971814824123</v>
      </c>
      <c r="BP47" s="855">
        <f t="shared" ca="1" si="23"/>
        <v>60.905675254927068</v>
      </c>
      <c r="BQ47" s="855">
        <f t="shared" ca="1" si="23"/>
        <v>61.048231020667252</v>
      </c>
      <c r="BR47" s="855">
        <f t="shared" ca="1" si="23"/>
        <v>60.778654968188938</v>
      </c>
      <c r="BS47" s="855">
        <f t="shared" ca="1" si="23"/>
        <v>60.17014400322175</v>
      </c>
      <c r="BT47" s="855">
        <f t="shared" ca="1" si="23"/>
        <v>60.909396521239117</v>
      </c>
      <c r="BU47" s="855">
        <f t="shared" ca="1" si="23"/>
        <v>60.078052422895773</v>
      </c>
      <c r="BV47" s="855">
        <f t="shared" ca="1" si="23"/>
        <v>60.205625796246878</v>
      </c>
      <c r="BW47" s="855">
        <f t="shared" ca="1" si="23"/>
        <v>60.593057157041592</v>
      </c>
      <c r="BX47" s="855">
        <f t="shared" ca="1" si="23"/>
        <v>61.154327811761561</v>
      </c>
      <c r="BY47" s="855">
        <f t="shared" ca="1" si="21"/>
        <v>60.699115913992912</v>
      </c>
      <c r="BZ47" s="855">
        <f t="shared" ca="1" si="21"/>
        <v>61.062486629702072</v>
      </c>
      <c r="CA47" s="855">
        <f t="shared" ca="1" si="21"/>
        <v>60.522505870029001</v>
      </c>
      <c r="CS47"/>
      <c r="CT47"/>
      <c r="CU47"/>
      <c r="CV47"/>
      <c r="CW47"/>
      <c r="CX47"/>
      <c r="CY47"/>
      <c r="CZ47"/>
      <c r="DA47"/>
      <c r="DB47" s="63"/>
      <c r="DC47" s="67"/>
      <c r="DD47" s="67"/>
    </row>
    <row r="48" spans="1:108" s="35" customFormat="1">
      <c r="A48" s="242"/>
      <c r="B48" s="155"/>
      <c r="C48" s="155"/>
      <c r="D48" s="155"/>
      <c r="E48" s="242"/>
      <c r="G48" s="63"/>
      <c r="H48" s="785"/>
      <c r="L48"/>
      <c r="M48" s="242"/>
      <c r="N48" s="780"/>
      <c r="O48" s="328"/>
      <c r="P48" s="780"/>
      <c r="Q48" s="328"/>
      <c r="Z48" s="35">
        <f t="shared" si="7"/>
        <v>45</v>
      </c>
      <c r="AA48" s="716">
        <f t="shared" si="14"/>
        <v>6</v>
      </c>
      <c r="AB48" s="716">
        <f t="shared" si="15"/>
        <v>0.5</v>
      </c>
      <c r="AC48" s="716">
        <f t="shared" si="2"/>
        <v>60.562000000000005</v>
      </c>
      <c r="AD48" s="855">
        <f t="shared" ca="1" si="22"/>
        <v>60.45964014899166</v>
      </c>
      <c r="AE48" s="855">
        <f t="shared" ca="1" si="22"/>
        <v>60.825289415472625</v>
      </c>
      <c r="AF48" s="855">
        <f t="shared" ca="1" si="22"/>
        <v>60.670193863024338</v>
      </c>
      <c r="AG48" s="855">
        <f t="shared" ca="1" si="22"/>
        <v>60.519936992138426</v>
      </c>
      <c r="AH48" s="855">
        <f t="shared" ca="1" si="22"/>
        <v>60.489876257524791</v>
      </c>
      <c r="AI48" s="855">
        <f t="shared" ca="1" si="22"/>
        <v>61.040011812321602</v>
      </c>
      <c r="AJ48" s="855">
        <f t="shared" ca="1" si="22"/>
        <v>60.094234389023185</v>
      </c>
      <c r="AK48" s="855">
        <f t="shared" ca="1" si="22"/>
        <v>61.273683367715194</v>
      </c>
      <c r="AL48" s="855">
        <f t="shared" ca="1" si="22"/>
        <v>60.686621831324345</v>
      </c>
      <c r="AM48" s="855">
        <f t="shared" ca="1" si="22"/>
        <v>60.502646918103785</v>
      </c>
      <c r="AN48" s="855">
        <f t="shared" ca="1" si="22"/>
        <v>60.158396378188861</v>
      </c>
      <c r="AO48" s="855">
        <f t="shared" ca="1" si="22"/>
        <v>60.220041266571783</v>
      </c>
      <c r="AP48" s="855">
        <f t="shared" ca="1" si="22"/>
        <v>61.033404245293291</v>
      </c>
      <c r="AQ48" s="855">
        <f t="shared" ca="1" si="22"/>
        <v>60.030679382316229</v>
      </c>
      <c r="AR48" s="855">
        <f t="shared" ca="1" si="22"/>
        <v>60.562359759761264</v>
      </c>
      <c r="AS48" s="855">
        <f t="shared" ca="1" si="22"/>
        <v>60.71781501348412</v>
      </c>
      <c r="AT48" s="855">
        <f t="shared" ca="1" si="20"/>
        <v>59.954847180275038</v>
      </c>
      <c r="AU48" s="855">
        <f t="shared" ca="1" si="20"/>
        <v>60.747275935787975</v>
      </c>
      <c r="AV48" s="855">
        <f t="shared" ca="1" si="20"/>
        <v>61.082896340677031</v>
      </c>
      <c r="AW48" s="855">
        <f t="shared" ca="1" si="20"/>
        <v>60.860889303245607</v>
      </c>
      <c r="AX48" s="880">
        <f t="shared" ca="1" si="20"/>
        <v>60.515033859659439</v>
      </c>
      <c r="AY48" s="855">
        <f t="shared" ca="1" si="20"/>
        <v>61.205505608380932</v>
      </c>
      <c r="AZ48" s="855">
        <f t="shared" ca="1" si="20"/>
        <v>60.999290507203654</v>
      </c>
      <c r="BA48" s="855">
        <f t="shared" ca="1" si="20"/>
        <v>60.339397108536296</v>
      </c>
      <c r="BB48" s="855">
        <f t="shared" ca="1" si="20"/>
        <v>60.773867751174002</v>
      </c>
      <c r="BC48" s="855">
        <f t="shared" ca="1" si="20"/>
        <v>59.993488543620181</v>
      </c>
      <c r="BD48" s="855">
        <f t="shared" ca="1" si="20"/>
        <v>60.423696088873669</v>
      </c>
      <c r="BE48" s="855">
        <f t="shared" ca="1" si="20"/>
        <v>60.793029842498846</v>
      </c>
      <c r="BF48" s="855">
        <f t="shared" ca="1" si="20"/>
        <v>60.50903527549044</v>
      </c>
      <c r="BG48" s="855">
        <f t="shared" ca="1" si="20"/>
        <v>60.823393955942748</v>
      </c>
      <c r="BH48" s="855">
        <f t="shared" ca="1" si="20"/>
        <v>60.848311745703853</v>
      </c>
      <c r="BI48" s="855">
        <f t="shared" ca="1" si="23"/>
        <v>60.277373688601784</v>
      </c>
      <c r="BJ48" s="855">
        <f t="shared" ca="1" si="23"/>
        <v>60.459153390563628</v>
      </c>
      <c r="BK48" s="855">
        <f t="shared" ca="1" si="23"/>
        <v>60.549700369633662</v>
      </c>
      <c r="BL48" s="855">
        <f t="shared" ca="1" si="23"/>
        <v>60.63266585590646</v>
      </c>
      <c r="BM48" s="855">
        <f t="shared" ca="1" si="23"/>
        <v>60.250689823368312</v>
      </c>
      <c r="BN48" s="855">
        <f t="shared" ca="1" si="23"/>
        <v>60.473613008743399</v>
      </c>
      <c r="BO48" s="855">
        <f t="shared" ca="1" si="23"/>
        <v>60.685023813682577</v>
      </c>
      <c r="BP48" s="855">
        <f t="shared" ca="1" si="23"/>
        <v>60.444530918825542</v>
      </c>
      <c r="BQ48" s="855">
        <f t="shared" ca="1" si="23"/>
        <v>60.397395635343955</v>
      </c>
      <c r="BR48" s="855">
        <f t="shared" ca="1" si="23"/>
        <v>60.039385961113403</v>
      </c>
      <c r="BS48" s="855">
        <f t="shared" ca="1" si="23"/>
        <v>60.468634768545947</v>
      </c>
      <c r="BT48" s="855">
        <f t="shared" ca="1" si="23"/>
        <v>61.037621197027036</v>
      </c>
      <c r="BU48" s="855">
        <f t="shared" ca="1" si="23"/>
        <v>61.063657363181314</v>
      </c>
      <c r="BV48" s="855">
        <f t="shared" ca="1" si="23"/>
        <v>60.165727934545451</v>
      </c>
      <c r="BW48" s="855">
        <f t="shared" ca="1" si="23"/>
        <v>60.806342160760742</v>
      </c>
      <c r="BX48" s="855">
        <f t="shared" ca="1" si="23"/>
        <v>60.355577277049655</v>
      </c>
      <c r="BY48" s="855">
        <f t="shared" ca="1" si="21"/>
        <v>60.139969695004687</v>
      </c>
      <c r="BZ48" s="855">
        <f t="shared" ca="1" si="21"/>
        <v>61.326866438009048</v>
      </c>
      <c r="CA48" s="855">
        <f t="shared" ca="1" si="21"/>
        <v>60.392171017576096</v>
      </c>
      <c r="CS48"/>
      <c r="CT48"/>
      <c r="CU48"/>
      <c r="CV48"/>
      <c r="CW48"/>
      <c r="CX48"/>
      <c r="CY48"/>
      <c r="CZ48"/>
      <c r="DA48"/>
      <c r="DB48" s="63"/>
      <c r="DC48" s="67"/>
      <c r="DD48" s="67"/>
    </row>
    <row r="49" spans="1:108" s="35" customFormat="1">
      <c r="A49" s="242"/>
      <c r="B49" s="155"/>
      <c r="C49" s="155"/>
      <c r="D49" s="155"/>
      <c r="E49" s="242"/>
      <c r="G49" s="63"/>
      <c r="H49" s="785"/>
      <c r="L49"/>
      <c r="M49" s="242"/>
      <c r="N49" s="780"/>
      <c r="O49" s="328"/>
      <c r="P49" s="780"/>
      <c r="Q49" s="328"/>
      <c r="Z49" s="35">
        <f t="shared" si="7"/>
        <v>46</v>
      </c>
      <c r="AA49" s="716">
        <f t="shared" si="14"/>
        <v>6</v>
      </c>
      <c r="AB49" s="716">
        <f t="shared" si="15"/>
        <v>0.5</v>
      </c>
      <c r="AC49" s="716">
        <f t="shared" si="2"/>
        <v>60.562000000000005</v>
      </c>
      <c r="AD49" s="855">
        <f t="shared" ca="1" si="22"/>
        <v>60.451978491887509</v>
      </c>
      <c r="AE49" s="855">
        <f t="shared" ca="1" si="22"/>
        <v>60.213856391590632</v>
      </c>
      <c r="AF49" s="855">
        <f t="shared" ca="1" si="22"/>
        <v>60.492197745060295</v>
      </c>
      <c r="AG49" s="855">
        <f t="shared" ca="1" si="22"/>
        <v>60.165017036601498</v>
      </c>
      <c r="AH49" s="855">
        <f t="shared" ca="1" si="22"/>
        <v>60.487843244758437</v>
      </c>
      <c r="AI49" s="855">
        <f t="shared" ca="1" si="22"/>
        <v>60.015270868007256</v>
      </c>
      <c r="AJ49" s="855">
        <f t="shared" ca="1" si="22"/>
        <v>60.619055177738709</v>
      </c>
      <c r="AK49" s="855">
        <f t="shared" ca="1" si="22"/>
        <v>60.509861789980455</v>
      </c>
      <c r="AL49" s="855">
        <f t="shared" ca="1" si="22"/>
        <v>60.888769960747069</v>
      </c>
      <c r="AM49" s="855">
        <f t="shared" ca="1" si="22"/>
        <v>60.601152757378813</v>
      </c>
      <c r="AN49" s="855">
        <f t="shared" ca="1" si="22"/>
        <v>61.014811211107379</v>
      </c>
      <c r="AO49" s="855">
        <f t="shared" ca="1" si="22"/>
        <v>60.660947957769693</v>
      </c>
      <c r="AP49" s="855">
        <f t="shared" ca="1" si="22"/>
        <v>60.120244627572013</v>
      </c>
      <c r="AQ49" s="855">
        <f t="shared" ca="1" si="22"/>
        <v>61.186553348386752</v>
      </c>
      <c r="AR49" s="855">
        <f t="shared" ca="1" si="22"/>
        <v>60.362124939212137</v>
      </c>
      <c r="AS49" s="855">
        <f t="shared" ca="1" si="22"/>
        <v>60.679993711718751</v>
      </c>
      <c r="AT49" s="855">
        <f t="shared" ca="1" si="20"/>
        <v>60.880362184560546</v>
      </c>
      <c r="AU49" s="855">
        <f t="shared" ca="1" si="20"/>
        <v>61.012146867556751</v>
      </c>
      <c r="AV49" s="855">
        <f t="shared" ca="1" si="20"/>
        <v>60.821438693689785</v>
      </c>
      <c r="AW49" s="855">
        <f t="shared" ca="1" si="20"/>
        <v>60.35482563671431</v>
      </c>
      <c r="AX49" s="880">
        <f t="shared" ca="1" si="20"/>
        <v>60.57752935651785</v>
      </c>
      <c r="AY49" s="855">
        <f t="shared" ca="1" si="20"/>
        <v>60.775076994062445</v>
      </c>
      <c r="AZ49" s="855">
        <f t="shared" ca="1" si="20"/>
        <v>60.136339225723709</v>
      </c>
      <c r="BA49" s="855">
        <f t="shared" ca="1" si="20"/>
        <v>60.732729587702799</v>
      </c>
      <c r="BB49" s="855">
        <f t="shared" ca="1" si="20"/>
        <v>60.75521994844582</v>
      </c>
      <c r="BC49" s="855">
        <f t="shared" ca="1" si="20"/>
        <v>60.484202249366611</v>
      </c>
      <c r="BD49" s="855">
        <f t="shared" ca="1" si="20"/>
        <v>60.976727943745928</v>
      </c>
      <c r="BE49" s="855">
        <f t="shared" ca="1" si="20"/>
        <v>61.083826704760078</v>
      </c>
      <c r="BF49" s="855">
        <f t="shared" ca="1" si="20"/>
        <v>60.850463789380854</v>
      </c>
      <c r="BG49" s="855">
        <f t="shared" ca="1" si="20"/>
        <v>60.751832170016648</v>
      </c>
      <c r="BH49" s="855">
        <f t="shared" ca="1" si="20"/>
        <v>60.741519422975166</v>
      </c>
      <c r="BI49" s="855">
        <f t="shared" ca="1" si="23"/>
        <v>61.146720587331615</v>
      </c>
      <c r="BJ49" s="855">
        <f t="shared" ca="1" si="23"/>
        <v>60.713735932657784</v>
      </c>
      <c r="BK49" s="855">
        <f t="shared" ca="1" si="23"/>
        <v>60.023568485842851</v>
      </c>
      <c r="BL49" s="855">
        <f t="shared" ca="1" si="23"/>
        <v>60.364782799595709</v>
      </c>
      <c r="BM49" s="855">
        <f t="shared" ca="1" si="23"/>
        <v>60.341703658858535</v>
      </c>
      <c r="BN49" s="855">
        <f t="shared" ca="1" si="23"/>
        <v>60.301101792941104</v>
      </c>
      <c r="BO49" s="855">
        <f t="shared" ca="1" si="23"/>
        <v>60.708556768025694</v>
      </c>
      <c r="BP49" s="855">
        <f t="shared" ca="1" si="23"/>
        <v>60.919783856247705</v>
      </c>
      <c r="BQ49" s="855">
        <f t="shared" ca="1" si="23"/>
        <v>60.627810163464915</v>
      </c>
      <c r="BR49" s="855">
        <f t="shared" ca="1" si="23"/>
        <v>60.564203966511712</v>
      </c>
      <c r="BS49" s="855">
        <f t="shared" ca="1" si="23"/>
        <v>60.595301257115722</v>
      </c>
      <c r="BT49" s="855">
        <f t="shared" ca="1" si="23"/>
        <v>60.553490796462164</v>
      </c>
      <c r="BU49" s="855">
        <f t="shared" ca="1" si="23"/>
        <v>60.230318388291309</v>
      </c>
      <c r="BV49" s="855">
        <f t="shared" ca="1" si="23"/>
        <v>59.496897190372543</v>
      </c>
      <c r="BW49" s="855">
        <f t="shared" ca="1" si="23"/>
        <v>60.393296177267565</v>
      </c>
      <c r="BX49" s="855">
        <f t="shared" ca="1" si="23"/>
        <v>60.099724020174932</v>
      </c>
      <c r="BY49" s="855">
        <f t="shared" ca="1" si="21"/>
        <v>60.402525066811364</v>
      </c>
      <c r="BZ49" s="855">
        <f t="shared" ca="1" si="21"/>
        <v>60.115311812390146</v>
      </c>
      <c r="CA49" s="855">
        <f t="shared" ca="1" si="21"/>
        <v>61.168232871288694</v>
      </c>
      <c r="CS49"/>
      <c r="CT49"/>
      <c r="CU49"/>
      <c r="CV49"/>
      <c r="CW49"/>
      <c r="CX49"/>
      <c r="CY49"/>
      <c r="CZ49"/>
      <c r="DA49"/>
      <c r="DB49" s="63"/>
      <c r="DC49" s="67"/>
      <c r="DD49" s="67"/>
    </row>
    <row r="50" spans="1:108" s="35" customFormat="1">
      <c r="A50" s="242"/>
      <c r="B50" s="155"/>
      <c r="C50" s="155"/>
      <c r="D50" s="155"/>
      <c r="E50" s="242"/>
      <c r="G50" s="63"/>
      <c r="H50" s="785"/>
      <c r="L50"/>
      <c r="M50" s="242"/>
      <c r="N50" s="780"/>
      <c r="O50" s="328"/>
      <c r="P50" s="780"/>
      <c r="Q50" s="328"/>
      <c r="Z50" s="35">
        <f t="shared" si="7"/>
        <v>47</v>
      </c>
      <c r="AA50" s="716">
        <f t="shared" si="14"/>
        <v>6</v>
      </c>
      <c r="AB50" s="716">
        <f t="shared" si="15"/>
        <v>0.5</v>
      </c>
      <c r="AC50" s="716">
        <f t="shared" si="2"/>
        <v>60.562000000000005</v>
      </c>
      <c r="AD50" s="855">
        <f t="shared" ca="1" si="22"/>
        <v>60.326890585617505</v>
      </c>
      <c r="AE50" s="855">
        <f t="shared" ca="1" si="22"/>
        <v>60.394706002161584</v>
      </c>
      <c r="AF50" s="855">
        <f t="shared" ca="1" si="22"/>
        <v>60.51483639616638</v>
      </c>
      <c r="AG50" s="855">
        <f t="shared" ca="1" si="22"/>
        <v>60.132451118233192</v>
      </c>
      <c r="AH50" s="855">
        <f t="shared" ca="1" si="22"/>
        <v>60.898024973574948</v>
      </c>
      <c r="AI50" s="855">
        <f t="shared" ca="1" si="22"/>
        <v>60.130072539022116</v>
      </c>
      <c r="AJ50" s="855">
        <f t="shared" ca="1" si="22"/>
        <v>60.86190164318257</v>
      </c>
      <c r="AK50" s="855">
        <f t="shared" ca="1" si="22"/>
        <v>60.178545436519883</v>
      </c>
      <c r="AL50" s="855">
        <f t="shared" ca="1" si="22"/>
        <v>60.29189564588858</v>
      </c>
      <c r="AM50" s="855">
        <f t="shared" ca="1" si="22"/>
        <v>60.174893479921806</v>
      </c>
      <c r="AN50" s="855">
        <f t="shared" ca="1" si="22"/>
        <v>60.887604239297417</v>
      </c>
      <c r="AO50" s="855">
        <f t="shared" ca="1" si="22"/>
        <v>60.755787912646262</v>
      </c>
      <c r="AP50" s="855">
        <f t="shared" ca="1" si="22"/>
        <v>60.389006233080359</v>
      </c>
      <c r="AQ50" s="855">
        <f t="shared" ca="1" si="22"/>
        <v>60.600818204597481</v>
      </c>
      <c r="AR50" s="855">
        <f t="shared" ca="1" si="22"/>
        <v>60.382515673711488</v>
      </c>
      <c r="AS50" s="855">
        <f t="shared" ca="1" si="22"/>
        <v>61.315210339009361</v>
      </c>
      <c r="AT50" s="855">
        <f t="shared" ca="1" si="20"/>
        <v>60.494984441666126</v>
      </c>
      <c r="AU50" s="855">
        <f t="shared" ca="1" si="20"/>
        <v>60.420832157955068</v>
      </c>
      <c r="AV50" s="855">
        <f t="shared" ca="1" si="20"/>
        <v>60.813312820104663</v>
      </c>
      <c r="AW50" s="855">
        <f t="shared" ca="1" si="20"/>
        <v>60.097621982379756</v>
      </c>
      <c r="AX50" s="880">
        <f t="shared" ca="1" si="20"/>
        <v>61.111375125788811</v>
      </c>
      <c r="AY50" s="855">
        <f t="shared" ca="1" si="20"/>
        <v>60.377872641057827</v>
      </c>
      <c r="AZ50" s="855">
        <f t="shared" ca="1" si="20"/>
        <v>60.586824026130003</v>
      </c>
      <c r="BA50" s="855">
        <f t="shared" ca="1" si="20"/>
        <v>60.000435345550137</v>
      </c>
      <c r="BB50" s="855">
        <f t="shared" ca="1" si="20"/>
        <v>60.58635915073652</v>
      </c>
      <c r="BC50" s="855">
        <f t="shared" ca="1" si="20"/>
        <v>60.142044728405047</v>
      </c>
      <c r="BD50" s="855">
        <f t="shared" ca="1" si="20"/>
        <v>60.697785136248612</v>
      </c>
      <c r="BE50" s="855">
        <f t="shared" ca="1" si="20"/>
        <v>60.582420655863466</v>
      </c>
      <c r="BF50" s="855">
        <f t="shared" ca="1" si="20"/>
        <v>60.875671692395265</v>
      </c>
      <c r="BG50" s="855">
        <f t="shared" ca="1" si="20"/>
        <v>60.354759288502258</v>
      </c>
      <c r="BH50" s="855">
        <f t="shared" ca="1" si="20"/>
        <v>60.785008182288685</v>
      </c>
      <c r="BI50" s="855">
        <f t="shared" ca="1" si="23"/>
        <v>60.377733259329702</v>
      </c>
      <c r="BJ50" s="855">
        <f t="shared" ca="1" si="23"/>
        <v>60.337379194041517</v>
      </c>
      <c r="BK50" s="855">
        <f t="shared" ca="1" si="23"/>
        <v>59.994248393436123</v>
      </c>
      <c r="BL50" s="855">
        <f t="shared" ca="1" si="23"/>
        <v>60.201779799888044</v>
      </c>
      <c r="BM50" s="855">
        <f t="shared" ca="1" si="23"/>
        <v>60.626854179771499</v>
      </c>
      <c r="BN50" s="855">
        <f t="shared" ca="1" si="23"/>
        <v>60.25132294886447</v>
      </c>
      <c r="BO50" s="855">
        <f t="shared" ca="1" si="23"/>
        <v>60.256890403157655</v>
      </c>
      <c r="BP50" s="855">
        <f t="shared" ca="1" si="23"/>
        <v>60.126085635735791</v>
      </c>
      <c r="BQ50" s="855">
        <f t="shared" ca="1" si="23"/>
        <v>60.721250790628673</v>
      </c>
      <c r="BR50" s="855">
        <f t="shared" ca="1" si="23"/>
        <v>61.138096612323658</v>
      </c>
      <c r="BS50" s="855">
        <f t="shared" ca="1" si="23"/>
        <v>61.481812766688634</v>
      </c>
      <c r="BT50" s="855">
        <f t="shared" ca="1" si="23"/>
        <v>59.799447523994239</v>
      </c>
      <c r="BU50" s="855">
        <f t="shared" ca="1" si="23"/>
        <v>60.204067217309465</v>
      </c>
      <c r="BV50" s="855">
        <f t="shared" ca="1" si="23"/>
        <v>60.21983486052568</v>
      </c>
      <c r="BW50" s="855">
        <f t="shared" ca="1" si="23"/>
        <v>60.125789783019229</v>
      </c>
      <c r="BX50" s="855">
        <f t="shared" ca="1" si="23"/>
        <v>60.574823658556006</v>
      </c>
      <c r="BY50" s="855">
        <f t="shared" ca="1" si="21"/>
        <v>60.932915639232782</v>
      </c>
      <c r="BZ50" s="855">
        <f t="shared" ca="1" si="21"/>
        <v>60.504466789494195</v>
      </c>
      <c r="CA50" s="855">
        <f t="shared" ca="1" si="21"/>
        <v>60.531973060197714</v>
      </c>
      <c r="CS50"/>
      <c r="CT50"/>
      <c r="CU50"/>
      <c r="CV50"/>
      <c r="CW50"/>
      <c r="CX50"/>
      <c r="CY50"/>
      <c r="CZ50"/>
      <c r="DA50"/>
      <c r="DB50" s="63"/>
      <c r="DC50" s="67"/>
      <c r="DD50" s="67"/>
    </row>
    <row r="51" spans="1:108" s="35" customFormat="1">
      <c r="A51" s="242"/>
      <c r="B51" s="155"/>
      <c r="C51" s="155"/>
      <c r="D51" s="155"/>
      <c r="E51" s="242"/>
      <c r="G51" s="63"/>
      <c r="H51" s="785"/>
      <c r="L51"/>
      <c r="M51" s="242"/>
      <c r="N51" s="780"/>
      <c r="O51" s="328"/>
      <c r="P51" s="780"/>
      <c r="Q51" s="328"/>
      <c r="Z51" s="35">
        <f t="shared" si="7"/>
        <v>48</v>
      </c>
      <c r="AA51" s="716">
        <f t="shared" si="14"/>
        <v>6</v>
      </c>
      <c r="AB51" s="716">
        <f t="shared" si="15"/>
        <v>0.5</v>
      </c>
      <c r="AC51" s="716">
        <f t="shared" si="2"/>
        <v>60.562000000000005</v>
      </c>
      <c r="AD51" s="855">
        <f t="shared" ca="1" si="22"/>
        <v>59.675569334066743</v>
      </c>
      <c r="AE51" s="855">
        <f t="shared" ca="1" si="22"/>
        <v>60.088008683201103</v>
      </c>
      <c r="AF51" s="855">
        <f t="shared" ca="1" si="22"/>
        <v>60.721688457713249</v>
      </c>
      <c r="AG51" s="855">
        <f t="shared" ca="1" si="22"/>
        <v>60.950683790224595</v>
      </c>
      <c r="AH51" s="855">
        <f t="shared" ca="1" si="22"/>
        <v>60.064276408950882</v>
      </c>
      <c r="AI51" s="855">
        <f t="shared" ca="1" si="22"/>
        <v>60.35377332476579</v>
      </c>
      <c r="AJ51" s="855">
        <f t="shared" ca="1" si="22"/>
        <v>60.255119904141026</v>
      </c>
      <c r="AK51" s="855">
        <f t="shared" ca="1" si="22"/>
        <v>60.696149162352818</v>
      </c>
      <c r="AL51" s="855">
        <f t="shared" ca="1" si="22"/>
        <v>60.540800163768694</v>
      </c>
      <c r="AM51" s="855">
        <f t="shared" ca="1" si="22"/>
        <v>60.967788765264636</v>
      </c>
      <c r="AN51" s="855">
        <f t="shared" ca="1" si="22"/>
        <v>59.991514129747195</v>
      </c>
      <c r="AO51" s="855">
        <f t="shared" ca="1" si="22"/>
        <v>60.711308727218942</v>
      </c>
      <c r="AP51" s="855">
        <f t="shared" ca="1" si="22"/>
        <v>61.20995595243825</v>
      </c>
      <c r="AQ51" s="855">
        <f t="shared" ca="1" si="22"/>
        <v>59.747188942523188</v>
      </c>
      <c r="AR51" s="855">
        <f t="shared" ca="1" si="22"/>
        <v>60.962664421721868</v>
      </c>
      <c r="AS51" s="855">
        <f t="shared" ref="AS51:BH51" ca="1" si="24">NORMINV(RAND(),$AC51,$H$18)</f>
        <v>60.666513558984171</v>
      </c>
      <c r="AT51" s="855">
        <f t="shared" ca="1" si="24"/>
        <v>60.764167570327999</v>
      </c>
      <c r="AU51" s="855">
        <f t="shared" ca="1" si="24"/>
        <v>60.284786734919521</v>
      </c>
      <c r="AV51" s="855">
        <f t="shared" ca="1" si="24"/>
        <v>60.211169264396226</v>
      </c>
      <c r="AW51" s="855">
        <f t="shared" ca="1" si="24"/>
        <v>60.247723331562838</v>
      </c>
      <c r="AX51" s="880">
        <f t="shared" ca="1" si="24"/>
        <v>60.20578583979259</v>
      </c>
      <c r="AY51" s="855">
        <f t="shared" ca="1" si="24"/>
        <v>60.579093192347152</v>
      </c>
      <c r="AZ51" s="855">
        <f t="shared" ca="1" si="24"/>
        <v>60.649617416380735</v>
      </c>
      <c r="BA51" s="855">
        <f t="shared" ca="1" si="24"/>
        <v>61.014236537970255</v>
      </c>
      <c r="BB51" s="855">
        <f t="shared" ca="1" si="24"/>
        <v>59.507389502710794</v>
      </c>
      <c r="BC51" s="855">
        <f t="shared" ca="1" si="24"/>
        <v>60.485185193923876</v>
      </c>
      <c r="BD51" s="855">
        <f t="shared" ca="1" si="24"/>
        <v>60.77886663777852</v>
      </c>
      <c r="BE51" s="855">
        <f t="shared" ca="1" si="24"/>
        <v>60.091277274452381</v>
      </c>
      <c r="BF51" s="855">
        <f t="shared" ca="1" si="24"/>
        <v>61.075153889028464</v>
      </c>
      <c r="BG51" s="855">
        <f t="shared" ca="1" si="24"/>
        <v>60.631705061729406</v>
      </c>
      <c r="BH51" s="855">
        <f t="shared" ca="1" si="24"/>
        <v>60.558612083116373</v>
      </c>
      <c r="BI51" s="855">
        <f t="shared" ca="1" si="23"/>
        <v>59.75255480033038</v>
      </c>
      <c r="BJ51" s="855">
        <f t="shared" ca="1" si="23"/>
        <v>60.011570550521142</v>
      </c>
      <c r="BK51" s="855">
        <f t="shared" ca="1" si="23"/>
        <v>60.61991906173855</v>
      </c>
      <c r="BL51" s="855">
        <f t="shared" ca="1" si="23"/>
        <v>60.74061985782663</v>
      </c>
      <c r="BM51" s="855">
        <f t="shared" ca="1" si="23"/>
        <v>60.299851800709462</v>
      </c>
      <c r="BN51" s="855">
        <f t="shared" ca="1" si="23"/>
        <v>60.521237879461964</v>
      </c>
      <c r="BO51" s="855">
        <f t="shared" ca="1" si="23"/>
        <v>60.747030810597636</v>
      </c>
      <c r="BP51" s="855">
        <f t="shared" ca="1" si="23"/>
        <v>60.883392936395261</v>
      </c>
      <c r="BQ51" s="855">
        <f t="shared" ca="1" si="23"/>
        <v>60.233852870763883</v>
      </c>
      <c r="BR51" s="855">
        <f t="shared" ca="1" si="23"/>
        <v>60.94001819012</v>
      </c>
      <c r="BS51" s="855">
        <f t="shared" ca="1" si="23"/>
        <v>61.131756840981986</v>
      </c>
      <c r="BT51" s="855">
        <f t="shared" ca="1" si="23"/>
        <v>59.589338573277921</v>
      </c>
      <c r="BU51" s="855">
        <f t="shared" ca="1" si="23"/>
        <v>60.22400804140478</v>
      </c>
      <c r="BV51" s="855">
        <f t="shared" ca="1" si="23"/>
        <v>61.205849081925223</v>
      </c>
      <c r="BW51" s="855">
        <f t="shared" ca="1" si="23"/>
        <v>60.050183947040196</v>
      </c>
      <c r="BX51" s="855">
        <f t="shared" ref="BX51:CA51" ca="1" si="25">NORMINV(RAND(),$AC51,$H$18)</f>
        <v>60.883810475791371</v>
      </c>
      <c r="BY51" s="855">
        <f t="shared" ca="1" si="25"/>
        <v>60.571841291845466</v>
      </c>
      <c r="BZ51" s="855">
        <f t="shared" ca="1" si="25"/>
        <v>61.723727227617012</v>
      </c>
      <c r="CA51" s="855">
        <f t="shared" ca="1" si="25"/>
        <v>60.912620394067297</v>
      </c>
      <c r="CS51"/>
      <c r="CT51"/>
      <c r="CU51"/>
      <c r="CV51"/>
      <c r="CW51"/>
      <c r="CX51"/>
      <c r="CY51"/>
      <c r="CZ51"/>
      <c r="DA51"/>
      <c r="DB51" s="63"/>
      <c r="DC51" s="67"/>
      <c r="DD51" s="67"/>
    </row>
    <row r="52" spans="1:108" s="35" customFormat="1">
      <c r="A52" s="242"/>
      <c r="B52" s="155"/>
      <c r="C52" s="155"/>
      <c r="D52" s="155"/>
      <c r="E52" s="242"/>
      <c r="G52" s="63"/>
      <c r="H52" s="785"/>
      <c r="L52"/>
      <c r="M52" s="242"/>
      <c r="N52" s="780"/>
      <c r="O52" s="328"/>
      <c r="P52" s="780"/>
      <c r="Q52" s="328"/>
      <c r="Z52" s="35">
        <f t="shared" si="7"/>
        <v>49</v>
      </c>
      <c r="AA52" s="155"/>
      <c r="AB52" s="155"/>
      <c r="AC52" s="155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881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S52"/>
      <c r="CT52"/>
      <c r="CU52"/>
      <c r="CV52"/>
      <c r="CW52"/>
      <c r="CX52"/>
      <c r="CY52"/>
      <c r="CZ52"/>
      <c r="DA52"/>
      <c r="DB52" s="63"/>
      <c r="DC52" s="67"/>
      <c r="DD52" s="67"/>
    </row>
    <row r="53" spans="1:108" s="35" customFormat="1">
      <c r="A53" s="242"/>
      <c r="B53" s="155"/>
      <c r="C53" s="155"/>
      <c r="D53" s="155"/>
      <c r="E53" s="242"/>
      <c r="G53" s="63"/>
      <c r="H53" s="785"/>
      <c r="L53"/>
      <c r="M53" s="242"/>
      <c r="N53" s="780"/>
      <c r="O53" s="328"/>
      <c r="P53" s="780"/>
      <c r="Q53" s="328"/>
      <c r="Z53" s="35">
        <f t="shared" si="7"/>
        <v>50</v>
      </c>
      <c r="AA53" s="155"/>
      <c r="AB53" s="155"/>
      <c r="AC53" s="155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881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S53"/>
      <c r="CT53"/>
      <c r="CU53"/>
      <c r="CV53"/>
      <c r="CW53"/>
      <c r="CX53"/>
      <c r="CY53"/>
      <c r="CZ53"/>
      <c r="DA53"/>
      <c r="DB53" s="63"/>
      <c r="DC53" s="67"/>
      <c r="DD53" s="67"/>
    </row>
    <row r="54" spans="1:108" s="35" customFormat="1">
      <c r="A54" s="242"/>
      <c r="B54" s="155"/>
      <c r="C54" s="155"/>
      <c r="D54" s="155"/>
      <c r="E54" s="242"/>
      <c r="G54" s="63"/>
      <c r="H54" s="785"/>
      <c r="L54"/>
      <c r="M54" s="242"/>
      <c r="N54" s="780"/>
      <c r="O54" s="328"/>
      <c r="P54" s="780"/>
      <c r="Q54" s="328"/>
      <c r="Z54" s="24"/>
      <c r="AA54" s="155"/>
      <c r="AD54" s="359">
        <f ca="1">STEYX(AD4:AD51,$AB4:$AB51)</f>
        <v>0.36252153712594398</v>
      </c>
      <c r="AE54" s="359">
        <f ca="1">STEYX(AE4:AE51,$AB4:$AB51)</f>
        <v>0.34543826354871582</v>
      </c>
      <c r="AF54" s="359">
        <f t="shared" ref="AF54:CA54" ca="1" si="26">STEYX(AF4:AF51,$AB4:$AB51)</f>
        <v>0.34303898990094361</v>
      </c>
      <c r="AG54" s="359">
        <f t="shared" ca="1" si="26"/>
        <v>0.39614651097065884</v>
      </c>
      <c r="AH54" s="359">
        <f t="shared" ca="1" si="26"/>
        <v>0.41813772187270015</v>
      </c>
      <c r="AI54" s="359">
        <f t="shared" ca="1" si="26"/>
        <v>0.44136860920197485</v>
      </c>
      <c r="AJ54" s="359">
        <f t="shared" ca="1" si="26"/>
        <v>0.38331331950765335</v>
      </c>
      <c r="AK54" s="359">
        <f t="shared" ca="1" si="26"/>
        <v>0.41728476143410975</v>
      </c>
      <c r="AL54" s="359">
        <f t="shared" ca="1" si="26"/>
        <v>0.44999398578713456</v>
      </c>
      <c r="AM54" s="359">
        <f t="shared" ca="1" si="26"/>
        <v>0.39749563812341554</v>
      </c>
      <c r="AN54" s="359">
        <f t="shared" ca="1" si="26"/>
        <v>0.40778850312814552</v>
      </c>
      <c r="AO54" s="359">
        <f t="shared" ca="1" si="26"/>
        <v>0.36642815431371767</v>
      </c>
      <c r="AP54" s="359">
        <f t="shared" ca="1" si="26"/>
        <v>0.31628657968402601</v>
      </c>
      <c r="AQ54" s="359">
        <f t="shared" ca="1" si="26"/>
        <v>0.49308302079975347</v>
      </c>
      <c r="AR54" s="359">
        <f t="shared" ca="1" si="26"/>
        <v>0.3781880183014556</v>
      </c>
      <c r="AS54" s="359">
        <f t="shared" ca="1" si="26"/>
        <v>0.38011202998365651</v>
      </c>
      <c r="AT54" s="359">
        <f t="shared" ca="1" si="26"/>
        <v>0.39866376302814671</v>
      </c>
      <c r="AU54" s="359">
        <f t="shared" ca="1" si="26"/>
        <v>0.41004027343271293</v>
      </c>
      <c r="AV54" s="359">
        <f t="shared" ca="1" si="26"/>
        <v>0.40894362868330181</v>
      </c>
      <c r="AW54" s="359">
        <f t="shared" ca="1" si="26"/>
        <v>0.29873018015126063</v>
      </c>
      <c r="AX54" s="882">
        <f t="shared" ca="1" si="26"/>
        <v>0.36020743397547644</v>
      </c>
      <c r="AY54" s="359">
        <f t="shared" ca="1" si="26"/>
        <v>0.42995735776021504</v>
      </c>
      <c r="AZ54" s="359">
        <f t="shared" ca="1" si="26"/>
        <v>0.45443057444906604</v>
      </c>
      <c r="BA54" s="359">
        <f t="shared" ca="1" si="26"/>
        <v>0.46145194577223986</v>
      </c>
      <c r="BB54" s="359">
        <f t="shared" ca="1" si="26"/>
        <v>0.37911098003779747</v>
      </c>
      <c r="BC54" s="359">
        <f t="shared" ca="1" si="26"/>
        <v>0.3855463804643639</v>
      </c>
      <c r="BD54" s="359">
        <f t="shared" ca="1" si="26"/>
        <v>0.33760979835902616</v>
      </c>
      <c r="BE54" s="359">
        <f t="shared" ca="1" si="26"/>
        <v>0.40295559703108103</v>
      </c>
      <c r="BF54" s="359">
        <f t="shared" ca="1" si="26"/>
        <v>0.37605255637284402</v>
      </c>
      <c r="BG54" s="359">
        <f t="shared" ca="1" si="26"/>
        <v>0.43093661988097465</v>
      </c>
      <c r="BH54" s="359">
        <f t="shared" ca="1" si="26"/>
        <v>0.42931287930936191</v>
      </c>
      <c r="BI54" s="359">
        <f t="shared" ca="1" si="26"/>
        <v>0.35539893615006235</v>
      </c>
      <c r="BJ54" s="359">
        <f t="shared" ca="1" si="26"/>
        <v>0.4250246163072115</v>
      </c>
      <c r="BK54" s="359">
        <f t="shared" ca="1" si="26"/>
        <v>0.37577584542144166</v>
      </c>
      <c r="BL54" s="359">
        <f t="shared" ca="1" si="26"/>
        <v>0.40048209499209075</v>
      </c>
      <c r="BM54" s="359">
        <f t="shared" ca="1" si="26"/>
        <v>0.32561239623172017</v>
      </c>
      <c r="BN54" s="359">
        <f t="shared" ca="1" si="26"/>
        <v>0.36278044197021475</v>
      </c>
      <c r="BO54" s="359">
        <f t="shared" ca="1" si="26"/>
        <v>0.44909870000891822</v>
      </c>
      <c r="BP54" s="359">
        <f t="shared" ca="1" si="26"/>
        <v>0.37566733878895064</v>
      </c>
      <c r="BQ54" s="359">
        <f t="shared" ca="1" si="26"/>
        <v>0.39537763629737038</v>
      </c>
      <c r="BR54" s="359">
        <f t="shared" ca="1" si="26"/>
        <v>0.38322415153757255</v>
      </c>
      <c r="BS54" s="359">
        <f t="shared" ca="1" si="26"/>
        <v>0.37465543279401792</v>
      </c>
      <c r="BT54" s="359">
        <f t="shared" ca="1" si="26"/>
        <v>0.43287674777962315</v>
      </c>
      <c r="BU54" s="359">
        <f t="shared" ca="1" si="26"/>
        <v>0.40148225521294251</v>
      </c>
      <c r="BV54" s="359">
        <f t="shared" ca="1" si="26"/>
        <v>0.37278075841535657</v>
      </c>
      <c r="BW54" s="359">
        <f t="shared" ca="1" si="26"/>
        <v>0.40833644571133781</v>
      </c>
      <c r="BX54" s="359">
        <f t="shared" ca="1" si="26"/>
        <v>0.39641612034571055</v>
      </c>
      <c r="BY54" s="359">
        <f t="shared" ca="1" si="26"/>
        <v>0.39006970520709411</v>
      </c>
      <c r="BZ54" s="359">
        <f t="shared" ca="1" si="26"/>
        <v>0.43163894371954792</v>
      </c>
      <c r="CA54" s="359">
        <f t="shared" ca="1" si="26"/>
        <v>0.36823854194991851</v>
      </c>
      <c r="CB54" s="35">
        <f ca="1">AVERAGE(AD54:CA54)</f>
        <v>0.39371025442465951</v>
      </c>
      <c r="CS54"/>
      <c r="CT54"/>
      <c r="CU54"/>
      <c r="CV54"/>
      <c r="CW54"/>
      <c r="CX54"/>
      <c r="CY54"/>
      <c r="CZ54"/>
      <c r="DA54"/>
      <c r="DB54" s="63"/>
      <c r="DC54" s="67"/>
      <c r="DD54" s="67"/>
    </row>
    <row r="55" spans="1:108" s="35" customFormat="1">
      <c r="A55" s="242"/>
      <c r="B55" s="155"/>
      <c r="C55" s="155"/>
      <c r="D55" s="155"/>
      <c r="E55" s="242"/>
      <c r="G55" s="63"/>
      <c r="H55" s="785"/>
      <c r="L55"/>
      <c r="M55" s="242"/>
      <c r="N55" s="780"/>
      <c r="O55" s="328"/>
      <c r="P55" s="780"/>
      <c r="Q55" s="328"/>
      <c r="Z55" s="24"/>
      <c r="AA55" s="155"/>
      <c r="AB55" s="155"/>
      <c r="AC55" s="155"/>
      <c r="AD55" s="359">
        <f ca="1">RSQ(AD4:AD51,$AB4:$AB51)</f>
        <v>0.99970107574693801</v>
      </c>
      <c r="AE55" s="359">
        <f t="shared" ref="AE55:CA55" ca="1" si="27">RSQ(AE4:AE51,$AB4:$AB51)</f>
        <v>0.99973099451920955</v>
      </c>
      <c r="AF55" s="359">
        <f t="shared" ca="1" si="27"/>
        <v>0.99973362831261192</v>
      </c>
      <c r="AG55" s="359">
        <f t="shared" ca="1" si="27"/>
        <v>0.99964505533713766</v>
      </c>
      <c r="AH55" s="359">
        <f t="shared" ca="1" si="27"/>
        <v>0.99960837068801789</v>
      </c>
      <c r="AI55" s="359">
        <f t="shared" ca="1" si="27"/>
        <v>0.99956448534979858</v>
      </c>
      <c r="AJ55" s="359">
        <f t="shared" ca="1" si="27"/>
        <v>0.99966832136321038</v>
      </c>
      <c r="AK55" s="359">
        <f t="shared" ca="1" si="27"/>
        <v>0.99960829752195912</v>
      </c>
      <c r="AL55" s="359">
        <f t="shared" ca="1" si="27"/>
        <v>0.9995465903444618</v>
      </c>
      <c r="AM55" s="359">
        <f t="shared" ca="1" si="27"/>
        <v>0.99964281134371213</v>
      </c>
      <c r="AN55" s="359">
        <f t="shared" ca="1" si="27"/>
        <v>0.9996243543122616</v>
      </c>
      <c r="AO55" s="359">
        <f t="shared" ca="1" si="27"/>
        <v>0.99969677909743504</v>
      </c>
      <c r="AP55" s="359">
        <f t="shared" ca="1" si="27"/>
        <v>0.99977678984825891</v>
      </c>
      <c r="AQ55" s="359">
        <f t="shared" ca="1" si="27"/>
        <v>0.99945033422306406</v>
      </c>
      <c r="AR55" s="359">
        <f t="shared" ca="1" si="27"/>
        <v>0.99967901606751364</v>
      </c>
      <c r="AS55" s="359">
        <f t="shared" ca="1" si="27"/>
        <v>0.99967736735574297</v>
      </c>
      <c r="AT55" s="359">
        <f t="shared" ca="1" si="27"/>
        <v>0.99964119424539255</v>
      </c>
      <c r="AU55" s="359">
        <f t="shared" ca="1" si="27"/>
        <v>0.99962036396250664</v>
      </c>
      <c r="AV55" s="359">
        <f t="shared" ca="1" si="27"/>
        <v>0.99962600144155855</v>
      </c>
      <c r="AW55" s="359">
        <f t="shared" ca="1" si="27"/>
        <v>0.99979833873339508</v>
      </c>
      <c r="AX55" s="882">
        <f t="shared" ca="1" si="27"/>
        <v>0.99970877681871573</v>
      </c>
      <c r="AY55" s="359">
        <f t="shared" ca="1" si="27"/>
        <v>0.99958877788304279</v>
      </c>
      <c r="AZ55" s="359">
        <f t="shared" ca="1" si="27"/>
        <v>0.99953297321898193</v>
      </c>
      <c r="BA55" s="359">
        <f t="shared" ca="1" si="27"/>
        <v>0.99951562476941747</v>
      </c>
      <c r="BB55" s="359">
        <f t="shared" ca="1" si="27"/>
        <v>0.99967348521117794</v>
      </c>
      <c r="BC55" s="359">
        <f t="shared" ca="1" si="27"/>
        <v>0.99966445253787417</v>
      </c>
      <c r="BD55" s="359">
        <f t="shared" ca="1" si="27"/>
        <v>0.99974447199583572</v>
      </c>
      <c r="BE55" s="359">
        <f t="shared" ca="1" si="27"/>
        <v>0.99963536590265523</v>
      </c>
      <c r="BF55" s="359">
        <f t="shared" ca="1" si="27"/>
        <v>0.99968337272090613</v>
      </c>
      <c r="BG55" s="359">
        <f t="shared" ca="1" si="27"/>
        <v>0.99958288725332067</v>
      </c>
      <c r="BH55" s="359">
        <f t="shared" ca="1" si="27"/>
        <v>0.99958360612997998</v>
      </c>
      <c r="BI55" s="359">
        <f t="shared" ca="1" si="27"/>
        <v>0.99971729589361891</v>
      </c>
      <c r="BJ55" s="359">
        <f t="shared" ca="1" si="27"/>
        <v>0.99959382516671669</v>
      </c>
      <c r="BK55" s="359">
        <f t="shared" ca="1" si="27"/>
        <v>0.99967812374176923</v>
      </c>
      <c r="BL55" s="359">
        <f t="shared" ca="1" si="27"/>
        <v>0.99963802746624664</v>
      </c>
      <c r="BM55" s="359">
        <f t="shared" ca="1" si="27"/>
        <v>0.99976138795296865</v>
      </c>
      <c r="BN55" s="359">
        <f t="shared" ca="1" si="27"/>
        <v>0.9996998829653132</v>
      </c>
      <c r="BO55" s="359">
        <f t="shared" ca="1" si="27"/>
        <v>0.99954579375152242</v>
      </c>
      <c r="BP55" s="359">
        <f t="shared" ca="1" si="27"/>
        <v>0.99968056020743068</v>
      </c>
      <c r="BQ55" s="359">
        <f t="shared" ca="1" si="27"/>
        <v>0.99964952337651392</v>
      </c>
      <c r="BR55" s="359">
        <f t="shared" ca="1" si="27"/>
        <v>0.99966918426139295</v>
      </c>
      <c r="BS55" s="359">
        <f t="shared" ca="1" si="27"/>
        <v>0.9996847309129604</v>
      </c>
      <c r="BT55" s="359">
        <f t="shared" ca="1" si="27"/>
        <v>0.99957662663271374</v>
      </c>
      <c r="BU55" s="359">
        <f t="shared" ca="1" si="27"/>
        <v>0.99963596868712712</v>
      </c>
      <c r="BV55" s="359">
        <f t="shared" ca="1" si="27"/>
        <v>0.99968467929304772</v>
      </c>
      <c r="BW55" s="359">
        <f t="shared" ca="1" si="27"/>
        <v>0.99962332338482884</v>
      </c>
      <c r="BX55" s="359">
        <f t="shared" ca="1" si="27"/>
        <v>0.99964882516445031</v>
      </c>
      <c r="BY55" s="359">
        <f t="shared" ca="1" si="27"/>
        <v>0.9996553295162508</v>
      </c>
      <c r="BZ55" s="359">
        <f t="shared" ca="1" si="27"/>
        <v>0.99958240724699443</v>
      </c>
      <c r="CA55" s="359">
        <f t="shared" ca="1" si="27"/>
        <v>0.99969629387162007</v>
      </c>
      <c r="CB55" s="35">
        <f ca="1">AVERAGE(AD55:CA55)</f>
        <v>0.99964751507499183</v>
      </c>
      <c r="CS55"/>
      <c r="CT55"/>
      <c r="CU55"/>
      <c r="CV55"/>
      <c r="CW55"/>
      <c r="CX55"/>
      <c r="CY55"/>
      <c r="CZ55"/>
      <c r="DA55"/>
      <c r="DB55" s="63"/>
      <c r="DC55" s="67"/>
      <c r="DD55" s="67"/>
    </row>
    <row r="56" spans="1:108" s="35" customFormat="1">
      <c r="A56" s="242"/>
      <c r="B56" s="155"/>
      <c r="C56" s="155"/>
      <c r="D56" s="155"/>
      <c r="E56" s="242"/>
      <c r="G56" s="63"/>
      <c r="H56" s="785"/>
      <c r="L56"/>
      <c r="M56" s="242"/>
      <c r="N56" s="780"/>
      <c r="O56" s="328"/>
      <c r="P56" s="780"/>
      <c r="Q56" s="328"/>
      <c r="Z56" s="24"/>
      <c r="AA56" s="155"/>
      <c r="AB56" s="155"/>
      <c r="AC56" s="155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881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359"/>
      <c r="CS56"/>
      <c r="CT56"/>
      <c r="CU56"/>
      <c r="CV56"/>
      <c r="CW56"/>
      <c r="CX56"/>
      <c r="CY56"/>
      <c r="CZ56"/>
      <c r="DA56"/>
      <c r="DB56" s="63"/>
      <c r="DC56" s="67"/>
      <c r="DD56" s="67"/>
    </row>
    <row r="57" spans="1:108" s="35" customFormat="1">
      <c r="A57" s="242"/>
      <c r="B57" s="155"/>
      <c r="C57" s="155"/>
      <c r="D57" s="155"/>
      <c r="E57" s="242"/>
      <c r="G57" s="63"/>
      <c r="H57" s="785"/>
      <c r="L57"/>
      <c r="M57" s="242"/>
      <c r="N57" s="780"/>
      <c r="O57" s="328"/>
      <c r="P57" s="780"/>
      <c r="Q57" s="328"/>
      <c r="Z57" s="24"/>
      <c r="AA57" s="155"/>
      <c r="AB57" s="155"/>
      <c r="AC57" s="155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881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S57"/>
      <c r="CT57"/>
      <c r="CU57"/>
      <c r="CV57"/>
      <c r="CW57"/>
      <c r="CX57"/>
      <c r="CY57"/>
      <c r="CZ57"/>
      <c r="DA57"/>
      <c r="DB57" s="63"/>
      <c r="DC57" s="67"/>
      <c r="DD57" s="67"/>
    </row>
    <row r="58" spans="1:108" s="35" customFormat="1">
      <c r="A58" s="242"/>
      <c r="B58" s="155"/>
      <c r="C58" s="155"/>
      <c r="D58" s="155"/>
      <c r="E58" s="242"/>
      <c r="G58" s="63"/>
      <c r="H58" s="785"/>
      <c r="L58"/>
      <c r="M58" s="242"/>
      <c r="N58" s="780"/>
      <c r="O58" s="328"/>
      <c r="P58" s="780"/>
      <c r="Q58" s="328"/>
      <c r="Z58" s="24"/>
      <c r="AA58" s="155"/>
      <c r="AB58" s="155"/>
      <c r="AC58" s="155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881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S58"/>
      <c r="CT58"/>
      <c r="CU58"/>
      <c r="CV58"/>
      <c r="CW58"/>
      <c r="CX58"/>
      <c r="CY58"/>
      <c r="CZ58"/>
      <c r="DA58"/>
      <c r="DB58" s="63"/>
      <c r="DC58" s="67"/>
      <c r="DD58" s="67"/>
    </row>
    <row r="59" spans="1:108" s="35" customFormat="1">
      <c r="A59" s="242"/>
      <c r="B59" s="155"/>
      <c r="C59" s="155"/>
      <c r="D59" s="155"/>
      <c r="E59" s="242"/>
      <c r="G59" s="63"/>
      <c r="H59" s="785"/>
      <c r="L59"/>
      <c r="M59" s="242"/>
      <c r="N59" s="780"/>
      <c r="O59" s="328"/>
      <c r="P59" s="780"/>
      <c r="Q59" s="328"/>
      <c r="Z59" s="24"/>
      <c r="AA59" s="155"/>
      <c r="AB59" s="155"/>
      <c r="AC59" s="155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881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S59"/>
      <c r="CT59"/>
      <c r="CU59"/>
      <c r="CV59"/>
      <c r="CW59"/>
      <c r="CX59"/>
      <c r="CY59"/>
      <c r="CZ59"/>
      <c r="DA59"/>
      <c r="DB59" s="63"/>
      <c r="DC59" s="67"/>
      <c r="DD59" s="67"/>
    </row>
    <row r="60" spans="1:108" s="35" customFormat="1">
      <c r="A60" s="242"/>
      <c r="B60" s="155"/>
      <c r="C60" s="155"/>
      <c r="D60" s="155"/>
      <c r="E60" s="242"/>
      <c r="G60" s="63"/>
      <c r="H60" s="785"/>
      <c r="L60"/>
      <c r="M60" s="242"/>
      <c r="N60" s="780"/>
      <c r="O60" s="328"/>
      <c r="P60" s="780"/>
      <c r="Q60" s="328"/>
      <c r="Z60" s="24"/>
      <c r="AA60" s="155"/>
      <c r="AB60" s="155"/>
      <c r="AC60" s="155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881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S60"/>
      <c r="CT60"/>
      <c r="CU60"/>
      <c r="CV60"/>
      <c r="CW60"/>
      <c r="CX60"/>
      <c r="CY60"/>
      <c r="CZ60"/>
      <c r="DA60"/>
      <c r="DB60" s="63"/>
      <c r="DC60" s="67"/>
      <c r="DD60" s="67"/>
    </row>
    <row r="61" spans="1:108" s="35" customFormat="1">
      <c r="A61" s="242"/>
      <c r="B61" s="155"/>
      <c r="C61" s="155"/>
      <c r="D61" s="155"/>
      <c r="E61" s="242"/>
      <c r="G61" s="63"/>
      <c r="H61" s="785"/>
      <c r="L61"/>
      <c r="M61" s="242"/>
      <c r="N61" s="780"/>
      <c r="O61" s="328"/>
      <c r="P61" s="780"/>
      <c r="Q61" s="328"/>
      <c r="Z61" s="24"/>
      <c r="AA61" s="155"/>
      <c r="AB61" s="155"/>
      <c r="AC61" s="155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881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S61"/>
      <c r="CT61"/>
      <c r="CU61"/>
      <c r="CV61"/>
      <c r="CW61"/>
      <c r="CX61"/>
      <c r="CY61"/>
      <c r="CZ61"/>
      <c r="DA61"/>
      <c r="DB61" s="63"/>
      <c r="DC61" s="67"/>
      <c r="DD61" s="67"/>
    </row>
    <row r="62" spans="1:108" s="35" customFormat="1">
      <c r="A62" s="242"/>
      <c r="B62" s="155"/>
      <c r="C62" s="155"/>
      <c r="D62" s="155"/>
      <c r="E62" s="242"/>
      <c r="G62" s="63"/>
      <c r="H62" s="785"/>
      <c r="L62"/>
      <c r="M62" s="242"/>
      <c r="N62" s="780"/>
      <c r="O62" s="328"/>
      <c r="P62" s="780"/>
      <c r="Q62" s="328"/>
      <c r="Z62" s="24"/>
      <c r="AA62" s="155"/>
      <c r="AB62" s="155"/>
      <c r="AC62" s="155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881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S62"/>
      <c r="CT62"/>
      <c r="CU62"/>
      <c r="CV62"/>
      <c r="CW62"/>
      <c r="CX62"/>
      <c r="CY62"/>
      <c r="CZ62"/>
      <c r="DA62"/>
      <c r="DB62" s="63"/>
      <c r="DC62" s="67"/>
      <c r="DD62" s="67"/>
    </row>
    <row r="63" spans="1:108" s="35" customFormat="1">
      <c r="A63" s="242"/>
      <c r="B63" s="155"/>
      <c r="C63" s="155"/>
      <c r="D63" s="155"/>
      <c r="E63" s="242"/>
      <c r="G63" s="63"/>
      <c r="H63" s="785"/>
      <c r="L63"/>
      <c r="M63" s="242"/>
      <c r="N63" s="780"/>
      <c r="O63" s="328"/>
      <c r="P63" s="780"/>
      <c r="Q63" s="328"/>
      <c r="Z63" s="24"/>
      <c r="AA63" s="155"/>
      <c r="AB63" s="155"/>
      <c r="AC63" s="155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881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S63"/>
      <c r="CT63"/>
      <c r="CU63"/>
      <c r="CV63"/>
      <c r="CW63"/>
      <c r="CX63"/>
      <c r="CY63"/>
      <c r="CZ63"/>
      <c r="DA63"/>
      <c r="DB63" s="63"/>
      <c r="DC63" s="67"/>
      <c r="DD63" s="67"/>
    </row>
    <row r="64" spans="1:108" s="35" customFormat="1">
      <c r="A64" s="242"/>
      <c r="B64" s="155"/>
      <c r="C64" s="155"/>
      <c r="D64" s="155"/>
      <c r="E64" s="242"/>
      <c r="G64" s="63"/>
      <c r="H64" s="785"/>
      <c r="L64"/>
      <c r="M64" s="242"/>
      <c r="N64" s="780"/>
      <c r="O64" s="328"/>
      <c r="P64" s="780"/>
      <c r="Q64" s="328"/>
      <c r="Z64" s="24"/>
      <c r="AA64" s="155"/>
      <c r="AB64" s="155"/>
      <c r="AC64" s="155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881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Q64"/>
      <c r="CR64"/>
      <c r="CS64"/>
      <c r="CT64"/>
      <c r="CU64"/>
      <c r="CV64"/>
      <c r="CW64"/>
      <c r="CX64"/>
      <c r="CY64"/>
      <c r="CZ64" s="63"/>
      <c r="DA64" s="67"/>
      <c r="DB64" s="67"/>
    </row>
    <row r="65" spans="1:112" s="35" customFormat="1">
      <c r="A65" s="242"/>
      <c r="B65" s="155"/>
      <c r="C65" s="155"/>
      <c r="D65" s="155"/>
      <c r="E65" s="242"/>
      <c r="G65" s="63"/>
      <c r="H65" s="785"/>
      <c r="L65"/>
      <c r="M65" s="242"/>
      <c r="N65" s="780"/>
      <c r="O65" s="328"/>
      <c r="P65" s="780"/>
      <c r="Q65" s="328"/>
      <c r="Z65" s="24"/>
      <c r="AA65" s="155"/>
      <c r="AB65" s="155"/>
      <c r="AC65" s="155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881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S65"/>
      <c r="CT65"/>
      <c r="CU65"/>
      <c r="CV65"/>
      <c r="CW65"/>
      <c r="CX65"/>
      <c r="CY65"/>
      <c r="CZ65"/>
      <c r="DA65"/>
      <c r="DB65" s="63"/>
      <c r="DC65" s="67"/>
      <c r="DD65" s="67"/>
    </row>
    <row r="66" spans="1:112" s="35" customFormat="1">
      <c r="A66" s="242"/>
      <c r="B66" s="155"/>
      <c r="C66" s="155"/>
      <c r="D66" s="155"/>
      <c r="E66" s="242"/>
      <c r="G66" s="63"/>
      <c r="H66" s="785"/>
      <c r="L66"/>
      <c r="M66" s="242"/>
      <c r="N66" s="780"/>
      <c r="O66" s="328"/>
      <c r="P66" s="780"/>
      <c r="Q66" s="328"/>
      <c r="Z66" s="24"/>
      <c r="AA66" s="155"/>
      <c r="AB66" s="155"/>
      <c r="AC66" s="155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881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S66"/>
      <c r="CT66"/>
      <c r="CU66"/>
      <c r="CV66"/>
      <c r="CW66"/>
      <c r="CX66"/>
      <c r="CY66"/>
      <c r="CZ66"/>
      <c r="DA66"/>
      <c r="DB66" s="63"/>
      <c r="DC66" s="67"/>
      <c r="DD66" s="67"/>
    </row>
    <row r="67" spans="1:112" s="35" customFormat="1">
      <c r="A67" s="242"/>
      <c r="B67" s="155"/>
      <c r="C67" s="155"/>
      <c r="D67" s="155"/>
      <c r="E67" s="242"/>
      <c r="G67" s="63"/>
      <c r="H67" s="785"/>
      <c r="L67"/>
      <c r="M67" s="242"/>
      <c r="N67" s="780"/>
      <c r="O67" s="328"/>
      <c r="P67" s="780"/>
      <c r="Q67" s="328"/>
      <c r="Z67" s="24"/>
      <c r="AA67" s="155"/>
      <c r="AB67" s="155"/>
      <c r="AC67" s="155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881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S67"/>
      <c r="CT67"/>
      <c r="CU67"/>
      <c r="CV67"/>
      <c r="CW67"/>
      <c r="CX67"/>
      <c r="CY67"/>
      <c r="CZ67"/>
      <c r="DA67"/>
      <c r="DB67" s="63"/>
      <c r="DC67" s="67"/>
      <c r="DD67" s="67"/>
    </row>
    <row r="68" spans="1:112" s="35" customFormat="1">
      <c r="A68" s="242"/>
      <c r="B68" s="155"/>
      <c r="C68" s="155"/>
      <c r="D68" s="155"/>
      <c r="E68" s="242"/>
      <c r="G68" s="63"/>
      <c r="H68" s="785"/>
      <c r="L68"/>
      <c r="M68" s="242"/>
      <c r="N68" s="780"/>
      <c r="O68" s="328"/>
      <c r="P68" s="780"/>
      <c r="Q68" s="328"/>
      <c r="Z68" s="23"/>
      <c r="AA68" s="155"/>
      <c r="AB68" s="155"/>
      <c r="AC68" s="155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881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S68"/>
      <c r="CT68"/>
      <c r="CU68"/>
      <c r="CV68"/>
      <c r="CW68"/>
      <c r="CX68"/>
      <c r="CY68"/>
      <c r="CZ68"/>
      <c r="DA68"/>
      <c r="DB68" s="63"/>
      <c r="DC68" s="67"/>
      <c r="DD68" s="67"/>
    </row>
    <row r="69" spans="1:112" s="35" customFormat="1">
      <c r="A69" s="242"/>
      <c r="B69" s="155"/>
      <c r="C69" s="155"/>
      <c r="D69" s="155"/>
      <c r="E69" s="242"/>
      <c r="G69" s="63"/>
      <c r="H69" s="785"/>
      <c r="L69"/>
      <c r="M69" s="242"/>
      <c r="N69" s="780"/>
      <c r="O69" s="328"/>
      <c r="P69" s="780"/>
      <c r="Q69" s="328"/>
      <c r="Z69" s="70"/>
      <c r="AA69" s="70"/>
      <c r="AB69" s="24"/>
      <c r="AC69" s="2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881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155"/>
      <c r="CC69" s="155"/>
      <c r="CD69" s="155"/>
      <c r="CS69"/>
      <c r="CT69"/>
      <c r="CU69"/>
      <c r="CV69"/>
      <c r="CW69"/>
      <c r="CX69"/>
      <c r="CY69"/>
      <c r="CZ69"/>
      <c r="DA69"/>
      <c r="DB69" s="63"/>
      <c r="DC69" s="67"/>
      <c r="DD69" s="67"/>
    </row>
    <row r="70" spans="1:112" s="35" customFormat="1">
      <c r="A70" s="242"/>
      <c r="B70" s="155"/>
      <c r="C70" s="155"/>
      <c r="D70" s="155"/>
      <c r="E70" s="242"/>
      <c r="G70" s="63"/>
      <c r="H70" s="785"/>
      <c r="L70"/>
      <c r="M70" s="242"/>
      <c r="N70" s="780"/>
      <c r="O70" s="328"/>
      <c r="P70" s="780"/>
      <c r="Q70" s="328"/>
      <c r="Z70" s="70"/>
      <c r="AA70" s="70"/>
      <c r="AB70" s="24"/>
      <c r="AC70" s="2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881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155"/>
      <c r="CC70" s="155"/>
      <c r="CD70" s="155"/>
      <c r="CS70"/>
      <c r="CT70"/>
      <c r="CU70"/>
      <c r="CV70"/>
      <c r="CW70"/>
      <c r="CX70"/>
      <c r="CY70"/>
      <c r="CZ70"/>
      <c r="DA70"/>
      <c r="DB70" s="63"/>
      <c r="DC70" s="67"/>
      <c r="DD70" s="67"/>
    </row>
    <row r="71" spans="1:112" s="35" customFormat="1">
      <c r="A71" s="242"/>
      <c r="B71" s="155"/>
      <c r="C71" s="155"/>
      <c r="D71" s="155"/>
      <c r="E71" s="242"/>
      <c r="G71" s="63"/>
      <c r="H71" s="785"/>
      <c r="L71"/>
      <c r="M71" s="242"/>
      <c r="N71" s="780"/>
      <c r="O71" s="328"/>
      <c r="P71" s="780"/>
      <c r="Q71" s="328"/>
      <c r="Z71" s="70"/>
      <c r="AA71" s="70"/>
      <c r="AB71" s="24"/>
      <c r="AC71" s="2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881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155"/>
      <c r="CC71" s="155"/>
      <c r="CD71" s="155"/>
      <c r="CS71"/>
      <c r="CT71"/>
      <c r="CU71"/>
      <c r="CV71"/>
      <c r="CW71"/>
      <c r="CX71"/>
      <c r="CY71"/>
      <c r="CZ71"/>
      <c r="DA71"/>
      <c r="DB71" s="63"/>
      <c r="DC71" s="67"/>
      <c r="DD71" s="67"/>
    </row>
    <row r="72" spans="1:112" s="35" customFormat="1">
      <c r="A72" s="242"/>
      <c r="B72" s="155"/>
      <c r="C72" s="155"/>
      <c r="D72" s="155"/>
      <c r="E72" s="242"/>
      <c r="G72" s="63"/>
      <c r="H72" s="785"/>
      <c r="L72"/>
      <c r="M72" s="242"/>
      <c r="N72" s="780"/>
      <c r="O72" s="328"/>
      <c r="P72" s="780"/>
      <c r="Q72" s="328"/>
      <c r="Z72" s="70"/>
      <c r="AA72" s="70"/>
      <c r="AB72" s="24"/>
      <c r="AC72" s="2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881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155"/>
      <c r="CC72" s="155"/>
      <c r="CD72" s="155"/>
      <c r="CE72" s="55"/>
      <c r="CF72" s="55"/>
      <c r="CS72"/>
      <c r="CT72"/>
      <c r="CU72"/>
      <c r="CV72"/>
      <c r="CW72"/>
      <c r="CX72"/>
      <c r="CY72"/>
      <c r="CZ72"/>
      <c r="DA72"/>
      <c r="DB72" s="63"/>
      <c r="DC72" s="67"/>
      <c r="DD72" s="67"/>
    </row>
    <row r="73" spans="1:112" s="35" customFormat="1">
      <c r="A73" s="242"/>
      <c r="B73" s="155"/>
      <c r="C73" s="155"/>
      <c r="D73" s="155"/>
      <c r="E73" s="242"/>
      <c r="G73" s="63"/>
      <c r="H73" s="785"/>
      <c r="L73"/>
      <c r="M73" s="242"/>
      <c r="N73" s="780"/>
      <c r="O73" s="328"/>
      <c r="P73" s="780"/>
      <c r="Q73" s="328"/>
      <c r="Z73" s="70"/>
      <c r="AA73" s="70"/>
      <c r="AB73" s="24"/>
      <c r="AC73" s="2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881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155"/>
      <c r="CC73" s="155"/>
      <c r="CD73" s="155"/>
      <c r="CE73" s="55"/>
      <c r="CF73" s="55"/>
      <c r="CS73"/>
      <c r="CT73"/>
      <c r="CU73"/>
      <c r="CV73"/>
      <c r="CW73"/>
      <c r="CX73"/>
      <c r="CY73"/>
      <c r="CZ73"/>
      <c r="DA73"/>
      <c r="DB73" s="63"/>
      <c r="DC73" s="67"/>
      <c r="DD73" s="67"/>
    </row>
    <row r="74" spans="1:112" s="35" customFormat="1">
      <c r="A74" s="242"/>
      <c r="B74" s="155"/>
      <c r="C74" s="155"/>
      <c r="D74" s="155"/>
      <c r="E74" s="242"/>
      <c r="G74" s="63"/>
      <c r="H74" s="785"/>
      <c r="L74"/>
      <c r="M74" s="242"/>
      <c r="N74" s="780"/>
      <c r="O74" s="328"/>
      <c r="P74" s="780"/>
      <c r="Q74" s="328"/>
      <c r="Z74" s="70"/>
      <c r="AA74" s="70"/>
      <c r="AB74" s="24"/>
      <c r="AC74" s="2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881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155"/>
      <c r="CC74" s="155"/>
      <c r="CD74" s="155"/>
      <c r="CS74"/>
      <c r="CT74"/>
      <c r="CU74"/>
      <c r="CV74"/>
      <c r="CW74"/>
      <c r="CX74"/>
      <c r="CY74"/>
      <c r="CZ74"/>
      <c r="DA74"/>
      <c r="DB74" s="63"/>
      <c r="DC74" s="67"/>
      <c r="DD74" s="67"/>
    </row>
    <row r="75" spans="1:112" s="35" customFormat="1">
      <c r="A75" s="242"/>
      <c r="B75" s="155"/>
      <c r="C75" s="155"/>
      <c r="D75" s="155"/>
      <c r="E75" s="242"/>
      <c r="G75" s="63"/>
      <c r="H75" s="785"/>
      <c r="L75"/>
      <c r="M75" s="242"/>
      <c r="N75" s="780"/>
      <c r="O75" s="328"/>
      <c r="P75" s="780"/>
      <c r="Q75" s="328"/>
      <c r="Z75" s="70"/>
      <c r="AA75" s="70"/>
      <c r="AB75" s="24"/>
      <c r="AC75" s="2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881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155"/>
      <c r="CC75" s="155"/>
      <c r="CD75" s="155"/>
      <c r="CS75"/>
      <c r="CT75"/>
      <c r="CU75"/>
      <c r="CV75"/>
      <c r="CW75"/>
      <c r="CX75"/>
      <c r="CY75"/>
      <c r="CZ75"/>
      <c r="DA75"/>
      <c r="DB75" s="63"/>
      <c r="DC75" s="67"/>
      <c r="DD75" s="67"/>
    </row>
    <row r="76" spans="1:112" s="35" customFormat="1">
      <c r="A76" s="242"/>
      <c r="B76" s="155"/>
      <c r="C76" s="155"/>
      <c r="D76" s="155"/>
      <c r="E76" s="242"/>
      <c r="G76" s="63"/>
      <c r="H76" s="785"/>
      <c r="L76"/>
      <c r="M76" s="242"/>
      <c r="N76" s="780"/>
      <c r="O76" s="328"/>
      <c r="P76" s="780"/>
      <c r="Q76" s="328"/>
      <c r="Z76" s="70"/>
      <c r="AA76" s="70"/>
      <c r="AB76" s="24"/>
      <c r="AC76" s="2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881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155"/>
      <c r="CC76" s="155"/>
      <c r="CD76" s="155"/>
      <c r="CS76"/>
      <c r="CT76"/>
      <c r="CU76"/>
      <c r="CV76"/>
      <c r="CW76"/>
      <c r="CX76"/>
      <c r="CY76"/>
      <c r="CZ76"/>
      <c r="DA76"/>
      <c r="DB76" s="63"/>
      <c r="DC76" s="67"/>
      <c r="DD76" s="67"/>
    </row>
    <row r="77" spans="1:112" s="35" customFormat="1">
      <c r="A77" s="242"/>
      <c r="B77" s="155"/>
      <c r="C77" s="155"/>
      <c r="D77" s="155"/>
      <c r="E77" s="242"/>
      <c r="G77" s="63"/>
      <c r="H77" s="785"/>
      <c r="L77"/>
      <c r="M77" s="242"/>
      <c r="N77" s="780"/>
      <c r="O77" s="328"/>
      <c r="P77" s="780"/>
      <c r="Q77" s="328"/>
      <c r="Z77" s="70"/>
      <c r="AA77" s="70"/>
      <c r="AB77" s="24"/>
      <c r="AC77" s="2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881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155"/>
      <c r="CC77" s="155"/>
      <c r="CD77" s="155"/>
      <c r="CS77"/>
      <c r="CT77"/>
      <c r="CU77"/>
      <c r="CV77"/>
      <c r="CW77"/>
      <c r="CX77"/>
      <c r="CY77"/>
      <c r="CZ77"/>
      <c r="DA77"/>
      <c r="DB77" s="63"/>
      <c r="DC77" s="67"/>
      <c r="DD77" s="67"/>
    </row>
    <row r="78" spans="1:112" s="35" customFormat="1">
      <c r="A78" s="242"/>
      <c r="B78" s="155"/>
      <c r="C78" s="155"/>
      <c r="D78" s="155"/>
      <c r="E78" s="242"/>
      <c r="F78" s="786"/>
      <c r="L78"/>
      <c r="M78" s="242"/>
      <c r="N78" s="780"/>
      <c r="O78" s="328"/>
      <c r="P78" s="780"/>
      <c r="Q78" s="328"/>
      <c r="Z78" s="70"/>
      <c r="AA78" s="70"/>
      <c r="AB78" s="24"/>
      <c r="AC78" s="2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881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155"/>
      <c r="CC78" s="155"/>
      <c r="CD78" s="155"/>
      <c r="CS78"/>
      <c r="CT78"/>
      <c r="CU78"/>
      <c r="CV78"/>
      <c r="CW78"/>
      <c r="CX78"/>
      <c r="CY78"/>
      <c r="CZ78"/>
      <c r="DA78"/>
      <c r="DB78" s="63"/>
      <c r="DC78" s="67"/>
      <c r="DD78" s="67"/>
    </row>
    <row r="79" spans="1:112" s="35" customFormat="1">
      <c r="A79" s="242"/>
      <c r="B79" s="1085" t="s">
        <v>26</v>
      </c>
      <c r="C79" s="1085"/>
      <c r="D79" s="963" t="s">
        <v>241</v>
      </c>
      <c r="E79" s="1086"/>
      <c r="J79" s="242"/>
      <c r="K79" s="787"/>
      <c r="L79"/>
      <c r="M79"/>
      <c r="Z79" s="70"/>
      <c r="AA79" s="70"/>
      <c r="AB79" s="24"/>
      <c r="AC79" s="2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881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155"/>
      <c r="CC79" s="155"/>
      <c r="CD79" s="155"/>
      <c r="CV79"/>
      <c r="CW79"/>
      <c r="CX79"/>
      <c r="CY79"/>
      <c r="CZ79"/>
      <c r="DA79"/>
      <c r="DB79"/>
      <c r="DC79"/>
      <c r="DD79"/>
      <c r="DE79" s="63"/>
      <c r="DF79" s="67"/>
      <c r="DG79" s="67"/>
    </row>
    <row r="80" spans="1:112" s="35" customFormat="1" ht="24.95" customHeight="1" thickBot="1">
      <c r="A80" s="242"/>
      <c r="B80" s="1085"/>
      <c r="C80" s="1085"/>
      <c r="D80" s="963"/>
      <c r="E80" s="1086"/>
      <c r="F80"/>
      <c r="G80" s="242"/>
      <c r="H80" s="242"/>
      <c r="J80" s="242"/>
      <c r="K80" s="787"/>
      <c r="L80"/>
      <c r="M80"/>
      <c r="Z80" s="70"/>
      <c r="AA80" s="70"/>
      <c r="AB80" s="24"/>
      <c r="AC80" s="2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881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155"/>
      <c r="CC80" s="155"/>
      <c r="CD80" s="155"/>
      <c r="CV80"/>
      <c r="CW80"/>
      <c r="CX80"/>
      <c r="CY80"/>
      <c r="CZ80"/>
      <c r="DA80"/>
      <c r="DB80"/>
      <c r="DC80" s="360"/>
      <c r="DD80" s="360"/>
      <c r="DE80" s="328"/>
      <c r="DF80" s="328"/>
      <c r="DG80" s="328"/>
      <c r="DH80" s="359"/>
    </row>
    <row r="81" spans="1:113" s="35" customFormat="1" ht="26.25">
      <c r="A81" s="242"/>
      <c r="B81" s="788" t="s">
        <v>0</v>
      </c>
      <c r="C81" s="789" t="s">
        <v>1</v>
      </c>
      <c r="D81" s="963"/>
      <c r="E81" s="55"/>
      <c r="F81" s="10"/>
      <c r="G81" s="1079" t="s">
        <v>4</v>
      </c>
      <c r="H81" s="788"/>
      <c r="I81" s="242"/>
      <c r="J81" s="242"/>
      <c r="K81" s="242"/>
      <c r="L81" s="1077" t="s">
        <v>61</v>
      </c>
      <c r="M81" s="1078"/>
      <c r="Z81" s="70"/>
      <c r="AA81" s="70"/>
      <c r="AB81" s="24"/>
      <c r="AC81" s="2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881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155"/>
      <c r="CC81" s="155"/>
      <c r="CD81" s="155"/>
      <c r="CV81" s="155"/>
      <c r="CW81" s="155"/>
      <c r="CX81" s="155"/>
      <c r="CY81" s="155"/>
      <c r="CZ81" s="155"/>
      <c r="DA81" s="155"/>
      <c r="DB81" s="155"/>
      <c r="DC81" s="360"/>
      <c r="DE81" s="328"/>
      <c r="DF81" s="328"/>
      <c r="DG81" s="328"/>
      <c r="DH81" s="366"/>
    </row>
    <row r="82" spans="1:113" s="55" customFormat="1" ht="27" customHeight="1">
      <c r="A82" s="788" t="s">
        <v>37</v>
      </c>
      <c r="B82" s="788" t="s">
        <v>2</v>
      </c>
      <c r="C82" s="789" t="s">
        <v>3</v>
      </c>
      <c r="D82" s="789" t="s">
        <v>89</v>
      </c>
      <c r="E82" s="789"/>
      <c r="F82" s="10"/>
      <c r="G82" s="1079"/>
      <c r="H82" s="788"/>
      <c r="I82" s="1079" t="s">
        <v>5</v>
      </c>
      <c r="J82" s="1079" t="s">
        <v>14</v>
      </c>
      <c r="K82" s="1080" t="s">
        <v>18</v>
      </c>
      <c r="L82" s="790" t="s">
        <v>6</v>
      </c>
      <c r="M82" s="1080" t="s">
        <v>8</v>
      </c>
      <c r="Z82" s="70"/>
      <c r="AA82" s="70"/>
      <c r="AB82" s="24"/>
      <c r="AC82" s="2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881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155"/>
      <c r="CC82" s="155"/>
      <c r="CD82" s="155"/>
      <c r="CE82" s="35"/>
      <c r="CF82" s="35"/>
      <c r="CV82" s="788"/>
      <c r="CW82" s="788"/>
      <c r="CX82" s="788"/>
      <c r="CY82" s="788"/>
      <c r="CZ82" s="788"/>
      <c r="DA82" s="788"/>
      <c r="DB82" s="788"/>
      <c r="DC82" s="791"/>
      <c r="DE82" s="324"/>
      <c r="DF82" s="364"/>
      <c r="DG82" s="324"/>
      <c r="DH82" s="359"/>
    </row>
    <row r="83" spans="1:113" s="55" customFormat="1" ht="27" thickBot="1">
      <c r="A83" s="715">
        <v>1</v>
      </c>
      <c r="B83" s="357">
        <f>'Abductive (Graybill) Method'!B22</f>
        <v>135</v>
      </c>
      <c r="C83" s="357">
        <f>'Abductive (Graybill) Method'!C22</f>
        <v>22.007189934092271</v>
      </c>
      <c r="D83" s="851">
        <f>'Abductive (Graybill) Method'!D22</f>
        <v>20.698499999999999</v>
      </c>
      <c r="E83" s="792"/>
      <c r="F83" s="109"/>
      <c r="G83" s="242">
        <f t="shared" ref="G83:G132" si="28">IF(C83="","",C83*B83)</f>
        <v>2970.9706411024567</v>
      </c>
      <c r="H83" s="242"/>
      <c r="I83" s="1079"/>
      <c r="J83" s="1079"/>
      <c r="K83" s="1080"/>
      <c r="L83" s="793" t="s">
        <v>49</v>
      </c>
      <c r="M83" s="1081"/>
      <c r="Z83" s="70"/>
      <c r="AA83" s="70"/>
      <c r="AB83" s="24"/>
      <c r="AC83" s="2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881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155"/>
      <c r="CC83" s="155"/>
      <c r="CD83" s="155"/>
      <c r="CE83" s="35"/>
      <c r="CF83" s="35"/>
      <c r="CV83" s="788"/>
      <c r="CW83" s="788"/>
      <c r="CX83" s="788"/>
      <c r="CY83" s="788"/>
      <c r="CZ83" s="788"/>
      <c r="DA83" s="788"/>
      <c r="DB83" s="788"/>
      <c r="DC83" s="791"/>
      <c r="DE83" s="365"/>
      <c r="DF83" s="365"/>
      <c r="DG83" s="365"/>
      <c r="DH83" s="359"/>
    </row>
    <row r="84" spans="1:113" s="35" customFormat="1">
      <c r="A84" s="715">
        <f>A83+1</f>
        <v>2</v>
      </c>
      <c r="B84" s="357">
        <f>'Abductive (Graybill) Method'!B23</f>
        <v>135</v>
      </c>
      <c r="C84" s="357">
        <f>'Abductive (Graybill) Method'!C23</f>
        <v>22.261356814088455</v>
      </c>
      <c r="D84" s="851">
        <f>'Abductive (Graybill) Method'!D23</f>
        <v>20.36214</v>
      </c>
      <c r="E84" s="792"/>
      <c r="F84" s="794"/>
      <c r="G84" s="242">
        <f t="shared" si="28"/>
        <v>3005.2831699019412</v>
      </c>
      <c r="H84" s="242"/>
      <c r="I84" s="242">
        <f t="shared" ref="I84:I133" si="29">IF(B83="","",B83^2)</f>
        <v>18225</v>
      </c>
      <c r="J84" s="120">
        <f t="shared" ref="J84:J133" si="30">IF(B83="","",B83-$B$137)</f>
        <v>51.833333333333329</v>
      </c>
      <c r="K84" s="242">
        <f t="shared" ref="K84:K133" si="31">IF(B83="","",J84*J84)</f>
        <v>2686.6944444444439</v>
      </c>
      <c r="L84" s="242">
        <f t="shared" ref="L84:L133" si="32">IF(B83="","",$F$10+B83*$F$9)</f>
        <v>22.583201978973293</v>
      </c>
      <c r="M84" s="242">
        <f t="shared" ref="M84:M133" si="33">IF(B83="","",(C83-L84)^2)</f>
        <v>0.3317898758480165</v>
      </c>
      <c r="Z84" s="70"/>
      <c r="AA84" s="70"/>
      <c r="AB84" s="24"/>
      <c r="AC84" s="2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881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155"/>
      <c r="CC84" s="155"/>
      <c r="CD84" s="155"/>
      <c r="CV84" s="242"/>
      <c r="CW84" s="242"/>
      <c r="CX84" s="242"/>
      <c r="CY84" s="242"/>
      <c r="CZ84" s="242"/>
      <c r="DA84" s="242"/>
      <c r="DB84" s="242"/>
      <c r="DC84" s="360"/>
      <c r="DE84" s="328"/>
      <c r="DF84" s="328"/>
      <c r="DG84" s="328"/>
      <c r="DH84" s="359"/>
    </row>
    <row r="85" spans="1:113" s="35" customFormat="1">
      <c r="A85" s="715">
        <f t="shared" ref="A85:A132" si="34">A84+1</f>
        <v>3</v>
      </c>
      <c r="B85" s="357">
        <f>'Abductive (Graybill) Method'!B24</f>
        <v>135</v>
      </c>
      <c r="C85" s="357">
        <f>'Abductive (Graybill) Method'!C24</f>
        <v>21.684347477982389</v>
      </c>
      <c r="D85" s="851">
        <f>'Abductive (Graybill) Method'!D24</f>
        <v>23.718962755306368</v>
      </c>
      <c r="E85" s="792"/>
      <c r="F85" s="794"/>
      <c r="G85" s="242">
        <f t="shared" si="28"/>
        <v>2927.3869095276223</v>
      </c>
      <c r="H85" s="242"/>
      <c r="I85" s="242">
        <f t="shared" si="29"/>
        <v>18225</v>
      </c>
      <c r="J85" s="120">
        <f t="shared" si="30"/>
        <v>51.833333333333329</v>
      </c>
      <c r="K85" s="242">
        <f t="shared" si="31"/>
        <v>2686.6944444444439</v>
      </c>
      <c r="L85" s="242">
        <f t="shared" si="32"/>
        <v>22.583201978973293</v>
      </c>
      <c r="M85" s="242">
        <f t="shared" si="33"/>
        <v>0.10358431015974852</v>
      </c>
      <c r="Z85" s="70"/>
      <c r="AA85" s="70"/>
      <c r="AB85" s="24"/>
      <c r="AC85" s="2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881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155"/>
      <c r="CC85" s="155"/>
      <c r="CD85" s="155"/>
      <c r="CV85" s="242"/>
      <c r="CW85" s="242"/>
      <c r="CX85" s="242"/>
      <c r="CY85" s="242"/>
      <c r="CZ85" s="242"/>
      <c r="DA85" s="242"/>
      <c r="DB85" s="242"/>
      <c r="DC85" s="360"/>
      <c r="DD85" s="363"/>
      <c r="DE85" s="328"/>
      <c r="DF85" s="328"/>
      <c r="DG85" s="328"/>
      <c r="DH85" s="366"/>
    </row>
    <row r="86" spans="1:113" s="35" customFormat="1">
      <c r="A86" s="715">
        <f t="shared" si="34"/>
        <v>4</v>
      </c>
      <c r="B86" s="357">
        <f>'Abductive (Graybill) Method'!B25</f>
        <v>135</v>
      </c>
      <c r="C86" s="357">
        <f>'Abductive (Graybill) Method'!C25</f>
        <v>22.562024809923969</v>
      </c>
      <c r="D86" s="851">
        <f>'Abductive (Graybill) Method'!D25</f>
        <v>23.008584547813935</v>
      </c>
      <c r="E86" s="792"/>
      <c r="F86" s="794"/>
      <c r="G86" s="242">
        <f t="shared" si="28"/>
        <v>3045.8733493397358</v>
      </c>
      <c r="H86" s="242"/>
      <c r="I86" s="242">
        <f t="shared" si="29"/>
        <v>18225</v>
      </c>
      <c r="J86" s="120">
        <f t="shared" si="30"/>
        <v>51.833333333333329</v>
      </c>
      <c r="K86" s="242">
        <f t="shared" si="31"/>
        <v>2686.6944444444439</v>
      </c>
      <c r="L86" s="242">
        <f t="shared" si="32"/>
        <v>22.583201978973293</v>
      </c>
      <c r="M86" s="242">
        <f t="shared" si="33"/>
        <v>0.80793941395160684</v>
      </c>
      <c r="Z86" s="70"/>
      <c r="AA86" s="70"/>
      <c r="AB86" s="24"/>
      <c r="AC86" s="2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881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155"/>
      <c r="CC86" s="155"/>
      <c r="CD86" s="155"/>
      <c r="CV86" s="242"/>
      <c r="CW86" s="242"/>
      <c r="CX86" s="242"/>
      <c r="CY86" s="242"/>
      <c r="CZ86" s="242"/>
      <c r="DA86" s="242"/>
      <c r="DB86" s="242"/>
      <c r="DC86" s="360"/>
      <c r="DD86" s="360"/>
      <c r="DE86" s="328"/>
      <c r="DF86" s="328"/>
      <c r="DG86" s="328"/>
      <c r="DH86" s="359"/>
    </row>
    <row r="87" spans="1:113" s="35" customFormat="1">
      <c r="A87" s="715">
        <f t="shared" si="34"/>
        <v>5</v>
      </c>
      <c r="B87" s="357">
        <f>'Abductive (Graybill) Method'!B26</f>
        <v>135</v>
      </c>
      <c r="C87" s="357">
        <f>'Abductive (Graybill) Method'!C26</f>
        <v>24.574100000000001</v>
      </c>
      <c r="D87" s="851">
        <f>'Abductive (Graybill) Method'!D26</f>
        <v>20.819344524380497</v>
      </c>
      <c r="E87" s="792"/>
      <c r="F87" s="242"/>
      <c r="G87" s="242">
        <f t="shared" si="28"/>
        <v>3317.5035000000003</v>
      </c>
      <c r="H87" s="242"/>
      <c r="I87" s="242">
        <f t="shared" si="29"/>
        <v>18225</v>
      </c>
      <c r="J87" s="120">
        <f t="shared" si="30"/>
        <v>51.833333333333329</v>
      </c>
      <c r="K87" s="242">
        <f t="shared" si="31"/>
        <v>2686.6944444444439</v>
      </c>
      <c r="L87" s="242">
        <f t="shared" si="32"/>
        <v>22.583201978973293</v>
      </c>
      <c r="M87" s="242">
        <f t="shared" si="33"/>
        <v>4.4847248894363162E-4</v>
      </c>
      <c r="Z87" s="70"/>
      <c r="AA87" s="70"/>
      <c r="AB87" s="24"/>
      <c r="AC87" s="2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881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155"/>
      <c r="CC87" s="155"/>
      <c r="CD87" s="155"/>
      <c r="CV87" s="242"/>
      <c r="CW87" s="242"/>
      <c r="CX87" s="242"/>
      <c r="CY87" s="242"/>
      <c r="CZ87" s="242"/>
      <c r="DA87" s="242"/>
      <c r="DB87" s="242"/>
      <c r="DC87" s="360"/>
      <c r="DD87" s="363"/>
      <c r="DE87" s="328"/>
      <c r="DF87" s="328"/>
      <c r="DG87" s="328"/>
      <c r="DH87" s="359"/>
    </row>
    <row r="88" spans="1:113" s="35" customFormat="1">
      <c r="A88" s="715">
        <f t="shared" si="34"/>
        <v>6</v>
      </c>
      <c r="B88" s="357">
        <f>'Abductive (Graybill) Method'!B27</f>
        <v>135</v>
      </c>
      <c r="C88" s="357">
        <f>'Abductive (Graybill) Method'!C27</f>
        <v>21.529417650590357</v>
      </c>
      <c r="D88" s="851">
        <f>'Abductive (Graybill) Method'!D27</f>
        <v>23.206076354187488</v>
      </c>
      <c r="E88" s="792"/>
      <c r="F88"/>
      <c r="G88" s="242">
        <f t="shared" si="28"/>
        <v>2906.4713828296981</v>
      </c>
      <c r="H88" s="242"/>
      <c r="I88" s="242">
        <f t="shared" si="29"/>
        <v>18225</v>
      </c>
      <c r="J88" s="120">
        <f t="shared" si="30"/>
        <v>51.833333333333329</v>
      </c>
      <c r="K88" s="242">
        <f t="shared" si="31"/>
        <v>2686.6944444444439</v>
      </c>
      <c r="L88" s="242">
        <f t="shared" si="32"/>
        <v>22.583201978973293</v>
      </c>
      <c r="M88" s="242">
        <f t="shared" si="33"/>
        <v>3.9636749301280658</v>
      </c>
      <c r="Z88" s="70"/>
      <c r="AA88" s="70"/>
      <c r="AB88" s="24"/>
      <c r="AC88" s="2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881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155"/>
      <c r="CC88" s="155"/>
      <c r="CD88" s="155"/>
      <c r="CV88" s="242"/>
      <c r="CW88" s="242"/>
      <c r="CX88" s="242"/>
      <c r="CY88" s="242"/>
      <c r="CZ88" s="242"/>
      <c r="DA88" s="242"/>
      <c r="DB88" s="242"/>
      <c r="DC88" s="360"/>
      <c r="DE88" s="328"/>
      <c r="DF88" s="328"/>
      <c r="DG88" s="328"/>
      <c r="DH88" s="359"/>
    </row>
    <row r="89" spans="1:113" s="35" customFormat="1">
      <c r="A89" s="715">
        <f t="shared" si="34"/>
        <v>7</v>
      </c>
      <c r="B89" s="357">
        <f>'Abductive (Graybill) Method'!B28</f>
        <v>135</v>
      </c>
      <c r="C89" s="357">
        <f>'Abductive (Graybill) Method'!C28</f>
        <v>21.282282282282281</v>
      </c>
      <c r="D89" s="851">
        <f>'Abductive (Graybill) Method'!D28</f>
        <v>21.96893469694805</v>
      </c>
      <c r="E89" s="792"/>
      <c r="F89"/>
      <c r="G89" s="242">
        <f t="shared" si="28"/>
        <v>2873.1081081081079</v>
      </c>
      <c r="H89" s="242"/>
      <c r="I89" s="242">
        <f t="shared" si="29"/>
        <v>18225</v>
      </c>
      <c r="J89" s="120">
        <f t="shared" si="30"/>
        <v>51.833333333333329</v>
      </c>
      <c r="K89" s="242">
        <f t="shared" si="31"/>
        <v>2686.6944444444439</v>
      </c>
      <c r="L89" s="242">
        <f t="shared" si="32"/>
        <v>22.583201978973293</v>
      </c>
      <c r="M89" s="242">
        <f t="shared" si="33"/>
        <v>1.1104614107454742</v>
      </c>
      <c r="Z89" s="70"/>
      <c r="AA89" s="70"/>
      <c r="AB89" s="24"/>
      <c r="AC89" s="2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881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155"/>
      <c r="CC89" s="155"/>
      <c r="CD89" s="155"/>
      <c r="CV89" s="242"/>
      <c r="CW89" s="242"/>
      <c r="CX89" s="242"/>
      <c r="CY89" s="242"/>
      <c r="CZ89" s="242"/>
      <c r="DA89" s="242"/>
      <c r="DB89" s="242"/>
      <c r="DC89" s="360"/>
      <c r="DE89" s="328"/>
      <c r="DF89" s="328"/>
      <c r="DG89" s="328"/>
      <c r="DH89" s="366"/>
    </row>
    <row r="90" spans="1:113" s="35" customFormat="1">
      <c r="A90" s="715">
        <f t="shared" si="34"/>
        <v>8</v>
      </c>
      <c r="B90" s="357">
        <f>'Abductive (Graybill) Method'!B29</f>
        <v>51</v>
      </c>
      <c r="C90" s="357">
        <f>'Abductive (Graybill) Method'!C29</f>
        <v>21.411564625850339</v>
      </c>
      <c r="D90" s="851" t="str">
        <f>'Abductive (Graybill) Method'!D29</f>
        <v/>
      </c>
      <c r="E90" s="792"/>
      <c r="F90"/>
      <c r="G90" s="242">
        <f t="shared" si="28"/>
        <v>1091.9897959183672</v>
      </c>
      <c r="H90" s="242"/>
      <c r="I90" s="242">
        <f t="shared" si="29"/>
        <v>18225</v>
      </c>
      <c r="J90" s="120">
        <f t="shared" si="30"/>
        <v>51.833333333333329</v>
      </c>
      <c r="K90" s="242">
        <f t="shared" si="31"/>
        <v>2686.6944444444439</v>
      </c>
      <c r="L90" s="242">
        <f t="shared" si="32"/>
        <v>22.583201978973293</v>
      </c>
      <c r="M90" s="242">
        <f t="shared" si="33"/>
        <v>1.6923920572386322</v>
      </c>
      <c r="Z90" s="70"/>
      <c r="AA90" s="70"/>
      <c r="AB90" s="24"/>
      <c r="AC90" s="2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881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155"/>
      <c r="CC90" s="155"/>
      <c r="CD90" s="155"/>
      <c r="CV90" s="242"/>
      <c r="CW90" s="242"/>
      <c r="CX90" s="242"/>
      <c r="CY90" s="242"/>
      <c r="CZ90" s="242"/>
      <c r="DA90" s="242"/>
      <c r="DB90" s="242"/>
      <c r="DC90"/>
      <c r="DF90" s="36"/>
    </row>
    <row r="91" spans="1:113" s="35" customFormat="1">
      <c r="A91" s="715">
        <f t="shared" si="34"/>
        <v>9</v>
      </c>
      <c r="B91" s="357">
        <f>'Abductive (Graybill) Method'!B30</f>
        <v>51</v>
      </c>
      <c r="C91" s="357">
        <f>'Abductive (Graybill) Method'!C30</f>
        <v>20.96377551020408</v>
      </c>
      <c r="D91" s="851" t="str">
        <f>'Abductive (Graybill) Method'!D30</f>
        <v/>
      </c>
      <c r="E91" s="792" t="str">
        <f>IF(D91="","",(D91-$F$10)/$F$9)</f>
        <v/>
      </c>
      <c r="F91"/>
      <c r="G91" s="242">
        <f t="shared" si="28"/>
        <v>1069.1525510204081</v>
      </c>
      <c r="H91" s="242"/>
      <c r="I91" s="242">
        <f t="shared" si="29"/>
        <v>2601</v>
      </c>
      <c r="J91" s="120">
        <f t="shared" si="30"/>
        <v>-32.166666666666671</v>
      </c>
      <c r="K91" s="242">
        <f t="shared" si="31"/>
        <v>1034.6944444444448</v>
      </c>
      <c r="L91" s="242">
        <f t="shared" si="32"/>
        <v>20.628226573409563</v>
      </c>
      <c r="M91" s="242">
        <f t="shared" si="33"/>
        <v>0.61361850440170762</v>
      </c>
      <c r="Z91" s="70"/>
      <c r="AA91" s="70"/>
      <c r="AB91" s="24"/>
      <c r="AC91" s="2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881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155"/>
      <c r="CC91" s="155"/>
      <c r="CD91" s="155"/>
      <c r="CV91" s="242"/>
      <c r="CW91" s="242"/>
      <c r="CX91" s="242"/>
      <c r="CY91" s="242"/>
      <c r="CZ91" s="242"/>
      <c r="DA91" s="242"/>
      <c r="DB91" s="242"/>
      <c r="DC91"/>
      <c r="DF91" s="36"/>
    </row>
    <row r="92" spans="1:113" s="35" customFormat="1">
      <c r="A92" s="715">
        <f t="shared" si="34"/>
        <v>10</v>
      </c>
      <c r="B92" s="357">
        <f>'Abductive (Graybill) Method'!B31</f>
        <v>51</v>
      </c>
      <c r="C92" s="357">
        <f>'Abductive (Graybill) Method'!C31</f>
        <v>21.889099620682771</v>
      </c>
      <c r="D92" s="851" t="str">
        <f>'Abductive (Graybill) Method'!D31</f>
        <v/>
      </c>
      <c r="E92" s="792" t="str">
        <f>IF(D92="","",(D92-$F$10)/$F$9)</f>
        <v/>
      </c>
      <c r="F92"/>
      <c r="G92" s="242">
        <f t="shared" si="28"/>
        <v>1116.3440806548213</v>
      </c>
      <c r="H92" s="242"/>
      <c r="I92" s="242">
        <f t="shared" si="29"/>
        <v>2601</v>
      </c>
      <c r="J92" s="120">
        <f t="shared" si="30"/>
        <v>-32.166666666666671</v>
      </c>
      <c r="K92" s="242">
        <f t="shared" si="31"/>
        <v>1034.6944444444448</v>
      </c>
      <c r="L92" s="242">
        <f t="shared" si="32"/>
        <v>20.628226573409563</v>
      </c>
      <c r="M92" s="242">
        <f t="shared" si="33"/>
        <v>0.11259308898393064</v>
      </c>
      <c r="Z92" s="70"/>
      <c r="AA92" s="70"/>
      <c r="AB92" s="24"/>
      <c r="AC92" s="2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881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155"/>
      <c r="CC92" s="155"/>
      <c r="CD92" s="155"/>
      <c r="CV92" s="242"/>
      <c r="CW92" s="242"/>
      <c r="CX92" s="242"/>
      <c r="CY92" s="242"/>
      <c r="CZ92" s="242"/>
      <c r="DA92" s="242"/>
      <c r="DB92" s="242"/>
      <c r="DC92"/>
      <c r="DF92" s="36"/>
      <c r="DG92" s="48"/>
      <c r="DH92" s="48"/>
      <c r="DI92" s="48"/>
    </row>
    <row r="93" spans="1:113" s="35" customFormat="1">
      <c r="A93" s="715">
        <f t="shared" si="34"/>
        <v>11</v>
      </c>
      <c r="B93" s="357">
        <f>'Abductive (Graybill) Method'!B32</f>
        <v>51</v>
      </c>
      <c r="C93" s="357">
        <f>'Abductive (Graybill) Method'!C32</f>
        <v>21.182607827476037</v>
      </c>
      <c r="D93" s="29"/>
      <c r="E93" s="242"/>
      <c r="F93"/>
      <c r="G93" s="242">
        <f t="shared" si="28"/>
        <v>1080.312999201278</v>
      </c>
      <c r="H93" s="242"/>
      <c r="I93" s="242">
        <f t="shared" si="29"/>
        <v>2601</v>
      </c>
      <c r="J93" s="120">
        <f t="shared" si="30"/>
        <v>-32.166666666666671</v>
      </c>
      <c r="K93" s="242">
        <f t="shared" si="31"/>
        <v>1034.6944444444448</v>
      </c>
      <c r="L93" s="242">
        <f t="shared" si="32"/>
        <v>20.628226573409563</v>
      </c>
      <c r="M93" s="242">
        <f t="shared" si="33"/>
        <v>1.5898008413400246</v>
      </c>
      <c r="Z93" s="70"/>
      <c r="AA93" s="70"/>
      <c r="AB93" s="24"/>
      <c r="AC93" s="2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881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155"/>
      <c r="CC93" s="155"/>
      <c r="CD93" s="155"/>
      <c r="CV93" s="242"/>
      <c r="CW93" s="242"/>
      <c r="CX93" s="242"/>
      <c r="CY93" s="242"/>
      <c r="CZ93" s="242"/>
      <c r="DA93" s="242"/>
      <c r="DB93" s="242"/>
      <c r="DC93"/>
      <c r="DF93" s="36"/>
      <c r="DG93" s="48"/>
      <c r="DH93" s="48"/>
      <c r="DI93" s="48"/>
    </row>
    <row r="94" spans="1:113" s="35" customFormat="1">
      <c r="A94" s="715">
        <f t="shared" si="34"/>
        <v>12</v>
      </c>
      <c r="B94" s="357">
        <f>'Abductive (Graybill) Method'!B33</f>
        <v>51</v>
      </c>
      <c r="C94" s="357">
        <f>'Abductive (Graybill) Method'!C33</f>
        <v>20.186260765071101</v>
      </c>
      <c r="D94" s="29"/>
      <c r="E94" s="242"/>
      <c r="F94"/>
      <c r="G94" s="242">
        <f t="shared" si="28"/>
        <v>1029.4992990186261</v>
      </c>
      <c r="H94" s="242"/>
      <c r="I94" s="242">
        <f t="shared" si="29"/>
        <v>2601</v>
      </c>
      <c r="J94" s="120">
        <f t="shared" si="30"/>
        <v>-32.166666666666671</v>
      </c>
      <c r="K94" s="242">
        <f t="shared" si="31"/>
        <v>1034.6944444444448</v>
      </c>
      <c r="L94" s="242">
        <f t="shared" si="32"/>
        <v>20.628226573409563</v>
      </c>
      <c r="M94" s="242">
        <f t="shared" si="33"/>
        <v>0.30733857486031624</v>
      </c>
      <c r="Z94" s="70"/>
      <c r="AA94" s="70"/>
      <c r="AB94" s="24"/>
      <c r="AC94" s="2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881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155"/>
      <c r="CC94" s="155"/>
      <c r="CD94" s="155"/>
      <c r="CV94" s="242"/>
      <c r="CW94" s="242"/>
      <c r="CX94" s="242"/>
      <c r="CY94" s="242"/>
      <c r="CZ94" s="242"/>
      <c r="DA94" s="242"/>
      <c r="DB94" s="242"/>
      <c r="DC94"/>
      <c r="DF94" s="36"/>
      <c r="DG94" s="48"/>
      <c r="DH94" s="48"/>
      <c r="DI94" s="48"/>
    </row>
    <row r="95" spans="1:113" s="35" customFormat="1">
      <c r="A95" s="715">
        <f t="shared" si="34"/>
        <v>13</v>
      </c>
      <c r="B95" s="357">
        <f>'Abductive (Graybill) Method'!B34</f>
        <v>51</v>
      </c>
      <c r="C95" s="357">
        <f>'Abductive (Graybill) Method'!C34</f>
        <v>20.620503597122305</v>
      </c>
      <c r="D95" s="29"/>
      <c r="E95" s="242"/>
      <c r="F95"/>
      <c r="G95" s="242">
        <f t="shared" si="28"/>
        <v>1051.6456834532376</v>
      </c>
      <c r="H95" s="242"/>
      <c r="I95" s="242">
        <f t="shared" si="29"/>
        <v>2601</v>
      </c>
      <c r="J95" s="120">
        <f t="shared" si="30"/>
        <v>-32.166666666666671</v>
      </c>
      <c r="K95" s="242">
        <f t="shared" si="31"/>
        <v>1034.6944444444448</v>
      </c>
      <c r="L95" s="242">
        <f t="shared" si="32"/>
        <v>20.628226573409563</v>
      </c>
      <c r="M95" s="242">
        <f t="shared" si="33"/>
        <v>0.19533377574027061</v>
      </c>
      <c r="Z95" s="70"/>
      <c r="AA95" s="70"/>
      <c r="AB95" s="24"/>
      <c r="AC95" s="2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881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155"/>
      <c r="CC95" s="155"/>
      <c r="CD95" s="155"/>
      <c r="CE95" s="675"/>
      <c r="CF95" s="675"/>
      <c r="CV95" s="242"/>
      <c r="CW95" s="242"/>
      <c r="CX95" s="242"/>
      <c r="CY95" s="242"/>
      <c r="CZ95" s="242"/>
      <c r="DA95" s="242"/>
      <c r="DB95" s="242"/>
      <c r="DC95"/>
      <c r="DF95" s="36"/>
    </row>
    <row r="96" spans="1:113" s="35" customFormat="1">
      <c r="A96" s="715">
        <f t="shared" si="34"/>
        <v>14</v>
      </c>
      <c r="B96" s="357">
        <f>'Abductive (Graybill) Method'!B35</f>
        <v>51</v>
      </c>
      <c r="C96" s="357">
        <f>'Abductive (Graybill) Method'!C35</f>
        <v>20.933879344786256</v>
      </c>
      <c r="D96" s="29"/>
      <c r="E96" s="242"/>
      <c r="F96"/>
      <c r="G96" s="242">
        <f t="shared" si="28"/>
        <v>1067.627846584099</v>
      </c>
      <c r="H96" s="242"/>
      <c r="I96" s="242">
        <f t="shared" si="29"/>
        <v>2601</v>
      </c>
      <c r="J96" s="120">
        <f t="shared" si="30"/>
        <v>-32.166666666666671</v>
      </c>
      <c r="K96" s="242">
        <f t="shared" si="31"/>
        <v>1034.6944444444448</v>
      </c>
      <c r="L96" s="242">
        <f t="shared" si="32"/>
        <v>20.628226573409563</v>
      </c>
      <c r="M96" s="242">
        <f t="shared" si="33"/>
        <v>5.9644362733555175E-5</v>
      </c>
      <c r="Z96" s="70"/>
      <c r="AA96" s="70"/>
      <c r="AB96" s="24"/>
      <c r="AC96" s="2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881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155"/>
      <c r="CC96" s="155"/>
      <c r="CD96" s="155"/>
      <c r="CE96" s="675"/>
      <c r="CF96" s="675"/>
      <c r="CV96" s="242"/>
      <c r="CW96" s="242"/>
      <c r="CX96" s="242"/>
      <c r="CY96" s="242"/>
      <c r="CZ96" s="242"/>
      <c r="DA96" s="242"/>
      <c r="DB96" s="242"/>
      <c r="DC96"/>
      <c r="DF96" s="36"/>
    </row>
    <row r="97" spans="1:112" s="35" customFormat="1">
      <c r="A97" s="715">
        <f t="shared" si="34"/>
        <v>15</v>
      </c>
      <c r="B97" s="357">
        <f>'Abductive (Graybill) Method'!B36</f>
        <v>73</v>
      </c>
      <c r="C97" s="357">
        <f>'Abductive (Graybill) Method'!C36</f>
        <v>21.080838323353294</v>
      </c>
      <c r="D97" s="29"/>
      <c r="E97" s="242"/>
      <c r="F97"/>
      <c r="G97" s="242">
        <f t="shared" si="28"/>
        <v>1538.9011976047905</v>
      </c>
      <c r="H97" s="242"/>
      <c r="I97" s="242">
        <f t="shared" si="29"/>
        <v>2601</v>
      </c>
      <c r="J97" s="120">
        <f t="shared" si="30"/>
        <v>-32.166666666666671</v>
      </c>
      <c r="K97" s="242">
        <f t="shared" si="31"/>
        <v>1034.6944444444448</v>
      </c>
      <c r="L97" s="242">
        <f t="shared" si="32"/>
        <v>20.628226573409563</v>
      </c>
      <c r="M97" s="242">
        <f t="shared" si="33"/>
        <v>9.3423616650252686E-2</v>
      </c>
      <c r="Z97" s="70"/>
      <c r="AA97" s="70"/>
      <c r="AB97" s="24"/>
      <c r="AC97" s="2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881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155"/>
      <c r="CC97" s="155"/>
      <c r="CD97" s="155"/>
      <c r="CE97" s="675"/>
      <c r="CF97" s="675"/>
      <c r="CV97" s="242"/>
      <c r="CW97" s="242"/>
      <c r="CX97" s="242"/>
      <c r="CY97" s="242"/>
      <c r="CZ97" s="242"/>
      <c r="DA97" s="242"/>
      <c r="DB97" s="242"/>
      <c r="DC97"/>
      <c r="DF97" s="36"/>
    </row>
    <row r="98" spans="1:112" s="35" customFormat="1">
      <c r="A98" s="715">
        <f t="shared" si="34"/>
        <v>16</v>
      </c>
      <c r="B98" s="357">
        <f>'Abductive (Graybill) Method'!B37</f>
        <v>73</v>
      </c>
      <c r="C98" s="357">
        <f>'Abductive (Graybill) Method'!C37</f>
        <v>20.347639055622249</v>
      </c>
      <c r="D98" s="29"/>
      <c r="E98" s="242"/>
      <c r="F98"/>
      <c r="G98" s="242">
        <f t="shared" si="28"/>
        <v>1485.3776510604241</v>
      </c>
      <c r="H98" s="242"/>
      <c r="I98" s="242">
        <f t="shared" si="29"/>
        <v>5329</v>
      </c>
      <c r="J98" s="120">
        <f t="shared" si="30"/>
        <v>-10.166666666666671</v>
      </c>
      <c r="K98" s="242">
        <f t="shared" si="31"/>
        <v>103.36111111111121</v>
      </c>
      <c r="L98" s="242">
        <f t="shared" si="32"/>
        <v>21.140243941533399</v>
      </c>
      <c r="M98" s="242">
        <f t="shared" si="33"/>
        <v>3.5290274713603467E-3</v>
      </c>
      <c r="Z98" s="70"/>
      <c r="AA98" s="70"/>
      <c r="AB98" s="24"/>
      <c r="AC98" s="2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881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155"/>
      <c r="CC98" s="155"/>
      <c r="CD98" s="155"/>
      <c r="CE98" s="675"/>
      <c r="CF98" s="675"/>
      <c r="CV98" s="242"/>
      <c r="CW98" s="242"/>
      <c r="CX98" s="242"/>
      <c r="CY98" s="242"/>
      <c r="CZ98" s="242"/>
      <c r="DA98" s="242"/>
      <c r="DB98" s="242"/>
      <c r="DC98"/>
      <c r="DF98" s="36"/>
    </row>
    <row r="99" spans="1:112" s="35" customFormat="1">
      <c r="A99" s="715">
        <f t="shared" si="34"/>
        <v>17</v>
      </c>
      <c r="B99" s="357">
        <f>'Abductive (Graybill) Method'!B38</f>
        <v>73</v>
      </c>
      <c r="C99" s="357">
        <f>'Abductive (Graybill) Method'!C38</f>
        <v>20.361499999999999</v>
      </c>
      <c r="D99" s="29"/>
      <c r="E99" s="242"/>
      <c r="F99"/>
      <c r="G99" s="242">
        <f t="shared" si="28"/>
        <v>1486.3895</v>
      </c>
      <c r="H99" s="242"/>
      <c r="I99" s="242">
        <f t="shared" si="29"/>
        <v>5329</v>
      </c>
      <c r="J99" s="120">
        <f t="shared" si="30"/>
        <v>-10.166666666666671</v>
      </c>
      <c r="K99" s="242">
        <f t="shared" si="31"/>
        <v>103.36111111111121</v>
      </c>
      <c r="L99" s="242">
        <f t="shared" si="32"/>
        <v>21.140243941533399</v>
      </c>
      <c r="M99" s="242">
        <f t="shared" si="33"/>
        <v>0.62822250517022649</v>
      </c>
      <c r="Z99" s="70"/>
      <c r="AA99" s="70"/>
      <c r="AB99" s="24"/>
      <c r="AC99" s="2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881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155"/>
      <c r="CC99" s="155"/>
      <c r="CD99" s="155"/>
      <c r="CE99" s="675"/>
      <c r="CF99" s="675"/>
      <c r="CV99" s="242"/>
      <c r="CW99" s="242"/>
      <c r="CX99" s="242"/>
      <c r="CY99" s="242"/>
      <c r="CZ99" s="242"/>
      <c r="DA99" s="242"/>
      <c r="DB99" s="242"/>
      <c r="DC99"/>
      <c r="DF99" s="36"/>
    </row>
    <row r="100" spans="1:112" s="35" customFormat="1" ht="27" customHeight="1">
      <c r="A100" s="715">
        <f t="shared" si="34"/>
        <v>18</v>
      </c>
      <c r="B100" s="357">
        <f>'Abductive (Graybill) Method'!B39</f>
        <v>73</v>
      </c>
      <c r="C100" s="357">
        <f>'Abductive (Graybill) Method'!C39</f>
        <v>23.355315747402081</v>
      </c>
      <c r="D100" s="29"/>
      <c r="E100" s="242"/>
      <c r="F100"/>
      <c r="G100" s="242">
        <f t="shared" si="28"/>
        <v>1704.9380495603518</v>
      </c>
      <c r="H100" s="242"/>
      <c r="I100" s="242">
        <f t="shared" si="29"/>
        <v>5329</v>
      </c>
      <c r="J100" s="120">
        <f t="shared" si="30"/>
        <v>-10.166666666666671</v>
      </c>
      <c r="K100" s="242">
        <f t="shared" si="31"/>
        <v>103.36111111111121</v>
      </c>
      <c r="L100" s="242">
        <f t="shared" si="32"/>
        <v>21.140243941533399</v>
      </c>
      <c r="M100" s="242">
        <f t="shared" si="33"/>
        <v>0.60644212647497431</v>
      </c>
      <c r="Z100" s="70"/>
      <c r="AA100" s="70"/>
      <c r="AB100" s="24"/>
      <c r="AC100" s="2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881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155"/>
      <c r="CC100" s="155"/>
      <c r="CD100" s="155"/>
      <c r="CE100" s="675"/>
      <c r="CF100" s="675"/>
      <c r="CV100" s="242"/>
      <c r="CW100" s="242"/>
      <c r="CX100" s="242"/>
      <c r="CY100" s="242"/>
      <c r="CZ100" s="242"/>
      <c r="DA100" s="242"/>
      <c r="DB100" s="242"/>
      <c r="DC100"/>
      <c r="DF100" s="36"/>
    </row>
    <row r="101" spans="1:112" s="35" customFormat="1" ht="24" customHeight="1">
      <c r="A101" s="715">
        <f t="shared" si="34"/>
        <v>19</v>
      </c>
      <c r="B101" s="357">
        <f>'Abductive (Graybill) Method'!B40</f>
        <v>73</v>
      </c>
      <c r="C101" s="357">
        <f>'Abductive (Graybill) Method'!C40</f>
        <v>21.656012784658412</v>
      </c>
      <c r="D101" s="29"/>
      <c r="E101" s="242"/>
      <c r="F101"/>
      <c r="G101" s="242">
        <f t="shared" si="28"/>
        <v>1580.8889332800641</v>
      </c>
      <c r="H101" s="242"/>
      <c r="I101" s="242">
        <f t="shared" si="29"/>
        <v>5329</v>
      </c>
      <c r="J101" s="120">
        <f t="shared" si="30"/>
        <v>-10.166666666666671</v>
      </c>
      <c r="K101" s="242">
        <f t="shared" si="31"/>
        <v>103.36111111111121</v>
      </c>
      <c r="L101" s="242">
        <f t="shared" si="32"/>
        <v>21.140243941533399</v>
      </c>
      <c r="M101" s="242">
        <f t="shared" si="33"/>
        <v>4.906543105154344</v>
      </c>
      <c r="Z101" s="70"/>
      <c r="AA101" s="70"/>
      <c r="AB101" s="24"/>
      <c r="AC101" s="2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881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155"/>
      <c r="CC101" s="155"/>
      <c r="CD101" s="155"/>
      <c r="CE101" s="675"/>
      <c r="CF101" s="675"/>
      <c r="CV101" s="242"/>
      <c r="CW101" s="242"/>
      <c r="CX101" s="242"/>
      <c r="CY101" s="242"/>
      <c r="CZ101" s="242"/>
      <c r="DA101" s="242"/>
      <c r="DB101" s="242"/>
      <c r="DC101"/>
      <c r="DF101" s="36"/>
    </row>
    <row r="102" spans="1:112" s="35" customFormat="1" ht="26.1" customHeight="1">
      <c r="A102" s="715">
        <f t="shared" si="34"/>
        <v>20</v>
      </c>
      <c r="B102" s="357">
        <f>'Abductive (Graybill) Method'!B41</f>
        <v>73</v>
      </c>
      <c r="C102" s="357">
        <f>'Abductive (Graybill) Method'!C41</f>
        <v>22.250450090018003</v>
      </c>
      <c r="D102" s="29"/>
      <c r="E102" s="242"/>
      <c r="F102"/>
      <c r="G102" s="242">
        <f t="shared" si="28"/>
        <v>1624.2828565713141</v>
      </c>
      <c r="H102" s="242"/>
      <c r="I102" s="242">
        <f t="shared" si="29"/>
        <v>5329</v>
      </c>
      <c r="J102" s="120">
        <f t="shared" si="30"/>
        <v>-10.166666666666671</v>
      </c>
      <c r="K102" s="242">
        <f t="shared" si="31"/>
        <v>103.36111111111121</v>
      </c>
      <c r="L102" s="242">
        <f t="shared" si="32"/>
        <v>21.140243941533399</v>
      </c>
      <c r="M102" s="242">
        <f t="shared" si="33"/>
        <v>0.26601749953851417</v>
      </c>
      <c r="Z102" s="70"/>
      <c r="AA102" s="70"/>
      <c r="AB102" s="24"/>
      <c r="AC102" s="2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881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155"/>
      <c r="CC102" s="155"/>
      <c r="CD102" s="155"/>
      <c r="CE102" s="675"/>
      <c r="CF102" s="675"/>
      <c r="CV102" s="242"/>
      <c r="CW102" s="242"/>
      <c r="CX102" s="242"/>
      <c r="CY102" s="242"/>
      <c r="CZ102" s="242"/>
      <c r="DA102" s="242"/>
      <c r="DB102" s="242"/>
      <c r="DC102"/>
      <c r="DF102" s="36"/>
    </row>
    <row r="103" spans="1:112" s="35" customFormat="1">
      <c r="A103" s="715">
        <f t="shared" si="34"/>
        <v>21</v>
      </c>
      <c r="B103" s="357">
        <f>'Abductive (Graybill) Method'!B42</f>
        <v>73</v>
      </c>
      <c r="C103" s="357">
        <f>'Abductive (Graybill) Method'!C42</f>
        <v>21.14</v>
      </c>
      <c r="D103" s="29"/>
      <c r="E103" s="242"/>
      <c r="F103"/>
      <c r="G103" s="242">
        <f t="shared" si="28"/>
        <v>1543.22</v>
      </c>
      <c r="H103" s="242"/>
      <c r="I103" s="242">
        <f t="shared" si="29"/>
        <v>5329</v>
      </c>
      <c r="J103" s="120">
        <f t="shared" si="30"/>
        <v>-10.166666666666671</v>
      </c>
      <c r="K103" s="242">
        <f t="shared" si="31"/>
        <v>103.36111111111121</v>
      </c>
      <c r="L103" s="242">
        <f t="shared" si="32"/>
        <v>21.140243941533399</v>
      </c>
      <c r="M103" s="242">
        <f t="shared" si="33"/>
        <v>1.2325576921330186</v>
      </c>
      <c r="Z103" s="70"/>
      <c r="AA103" s="70"/>
      <c r="AB103" s="24"/>
      <c r="AC103" s="2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881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155"/>
      <c r="CC103" s="155"/>
      <c r="CD103" s="155"/>
      <c r="CE103" s="675"/>
      <c r="CF103" s="675"/>
      <c r="CV103" s="242"/>
      <c r="CW103" s="242"/>
      <c r="CX103" s="242"/>
      <c r="CY103" s="242"/>
      <c r="CZ103" s="242"/>
      <c r="DA103" s="242"/>
      <c r="DB103" s="242"/>
      <c r="DC103"/>
      <c r="DF103" s="36"/>
    </row>
    <row r="104" spans="1:112" s="35" customFormat="1">
      <c r="A104" s="715">
        <f t="shared" si="34"/>
        <v>22</v>
      </c>
      <c r="B104" s="357">
        <f>'Abductive (Graybill) Method'!B43</f>
        <v>96</v>
      </c>
      <c r="C104" s="357">
        <f>'Abductive (Graybill) Method'!C43</f>
        <v>24.274919935948759</v>
      </c>
      <c r="D104" s="29"/>
      <c r="E104" s="242"/>
      <c r="F104"/>
      <c r="G104" s="242">
        <f t="shared" si="28"/>
        <v>2330.3923138510809</v>
      </c>
      <c r="H104" s="242"/>
      <c r="I104" s="242">
        <f t="shared" si="29"/>
        <v>5329</v>
      </c>
      <c r="J104" s="120">
        <f t="shared" si="30"/>
        <v>-10.166666666666671</v>
      </c>
      <c r="K104" s="242">
        <f t="shared" si="31"/>
        <v>103.36111111111121</v>
      </c>
      <c r="L104" s="242">
        <f t="shared" si="32"/>
        <v>21.140243941533399</v>
      </c>
      <c r="M104" s="242">
        <f t="shared" si="33"/>
        <v>5.9507471716630358E-8</v>
      </c>
      <c r="Z104" s="70"/>
      <c r="AA104" s="70"/>
      <c r="AB104" s="24"/>
      <c r="AC104" s="2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881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155"/>
      <c r="CC104" s="155"/>
      <c r="CD104" s="155"/>
      <c r="CE104" s="675"/>
      <c r="CF104" s="675"/>
      <c r="CV104" s="242"/>
      <c r="CW104" s="242"/>
      <c r="CX104" s="242"/>
      <c r="CY104" s="242"/>
      <c r="CZ104" s="242"/>
      <c r="DA104" s="242"/>
      <c r="DB104" s="242"/>
      <c r="DC104"/>
      <c r="DF104" s="36"/>
    </row>
    <row r="105" spans="1:112">
      <c r="A105" s="715">
        <f t="shared" si="34"/>
        <v>23</v>
      </c>
      <c r="B105" s="357">
        <f>'Abductive (Graybill) Method'!B44</f>
        <v>96</v>
      </c>
      <c r="C105" s="357">
        <f>'Abductive (Graybill) Method'!C44</f>
        <v>19.5174251497006</v>
      </c>
      <c r="D105" s="29"/>
      <c r="E105" s="242"/>
      <c r="F105"/>
      <c r="G105" s="242">
        <f t="shared" si="28"/>
        <v>1873.6728143712576</v>
      </c>
      <c r="H105" s="242"/>
      <c r="I105" s="242">
        <f t="shared" si="29"/>
        <v>9216</v>
      </c>
      <c r="J105" s="120">
        <f t="shared" si="30"/>
        <v>12.833333333333329</v>
      </c>
      <c r="K105" s="242">
        <f t="shared" si="31"/>
        <v>164.69444444444431</v>
      </c>
      <c r="L105" s="242">
        <f t="shared" si="32"/>
        <v>21.675534826390134</v>
      </c>
      <c r="M105" s="242">
        <f t="shared" si="33"/>
        <v>6.7568029477951059</v>
      </c>
      <c r="CV105" s="242"/>
      <c r="CW105" s="242"/>
      <c r="CX105" s="242"/>
      <c r="CY105" s="242"/>
      <c r="CZ105" s="242"/>
      <c r="DA105" s="242"/>
      <c r="DB105" s="242"/>
      <c r="DD105" s="24"/>
      <c r="DE105" s="24"/>
      <c r="DF105" s="25"/>
      <c r="DG105" s="24"/>
      <c r="DH105" s="24"/>
    </row>
    <row r="106" spans="1:112">
      <c r="A106" s="715">
        <f t="shared" si="34"/>
        <v>24</v>
      </c>
      <c r="B106" s="357">
        <f>'Abductive (Graybill) Method'!B45</f>
        <v>96</v>
      </c>
      <c r="C106" s="357">
        <f>'Abductive (Graybill) Method'!C45</f>
        <v>22.08816473410636</v>
      </c>
      <c r="D106" s="29"/>
      <c r="E106" s="242"/>
      <c r="F106"/>
      <c r="G106" s="242">
        <f t="shared" si="28"/>
        <v>2120.4638144742107</v>
      </c>
      <c r="H106" s="242"/>
      <c r="I106" s="242">
        <f t="shared" si="29"/>
        <v>9216</v>
      </c>
      <c r="J106" s="120">
        <f t="shared" si="30"/>
        <v>12.833333333333329</v>
      </c>
      <c r="K106" s="242">
        <f t="shared" si="31"/>
        <v>164.69444444444431</v>
      </c>
      <c r="L106" s="242">
        <f t="shared" si="32"/>
        <v>21.675534826390134</v>
      </c>
      <c r="M106" s="242">
        <f t="shared" si="33"/>
        <v>4.6574373766210062</v>
      </c>
      <c r="CV106" s="242"/>
      <c r="CW106" s="242"/>
      <c r="CX106" s="242"/>
      <c r="CY106" s="242"/>
      <c r="CZ106" s="242"/>
      <c r="DA106" s="242"/>
      <c r="DB106" s="242"/>
      <c r="DD106" s="24"/>
      <c r="DE106" s="24"/>
      <c r="DF106" s="25"/>
      <c r="DG106" s="24"/>
      <c r="DH106" s="24"/>
    </row>
    <row r="107" spans="1:112">
      <c r="A107" s="715">
        <f t="shared" si="34"/>
        <v>25</v>
      </c>
      <c r="B107" s="357">
        <f>'Abductive (Graybill) Method'!B46</f>
        <v>96</v>
      </c>
      <c r="C107" s="357">
        <f>'Abductive (Graybill) Method'!C46</f>
        <v>23.69</v>
      </c>
      <c r="D107" s="29"/>
      <c r="E107" s="242"/>
      <c r="F107"/>
      <c r="G107" s="242">
        <f t="shared" si="28"/>
        <v>2274.2400000000002</v>
      </c>
      <c r="H107" s="242"/>
      <c r="I107" s="242">
        <f t="shared" si="29"/>
        <v>9216</v>
      </c>
      <c r="J107" s="120">
        <f t="shared" si="30"/>
        <v>12.833333333333329</v>
      </c>
      <c r="K107" s="242">
        <f t="shared" si="31"/>
        <v>164.69444444444431</v>
      </c>
      <c r="L107" s="242">
        <f t="shared" si="32"/>
        <v>21.675534826390134</v>
      </c>
      <c r="M107" s="242">
        <f t="shared" si="33"/>
        <v>0.17026344074190164</v>
      </c>
      <c r="CV107" s="242"/>
      <c r="CW107" s="242"/>
      <c r="CX107" s="242"/>
      <c r="CY107" s="242"/>
      <c r="CZ107" s="242"/>
      <c r="DA107" s="242"/>
      <c r="DB107" s="242"/>
      <c r="DD107" s="24"/>
      <c r="DE107" s="24"/>
      <c r="DF107" s="25"/>
      <c r="DG107" s="24"/>
      <c r="DH107" s="24"/>
    </row>
    <row r="108" spans="1:112">
      <c r="A108" s="715">
        <f t="shared" si="34"/>
        <v>26</v>
      </c>
      <c r="B108" s="357">
        <f>'Abductive (Graybill) Method'!B47</f>
        <v>96</v>
      </c>
      <c r="C108" s="357">
        <f>'Abductive (Graybill) Method'!C47</f>
        <v>19.601659336265495</v>
      </c>
      <c r="D108" s="29"/>
      <c r="E108" s="242"/>
      <c r="F108"/>
      <c r="G108" s="242">
        <f t="shared" si="28"/>
        <v>1881.7592962814874</v>
      </c>
      <c r="H108" s="242"/>
      <c r="I108" s="242">
        <f t="shared" si="29"/>
        <v>9216</v>
      </c>
      <c r="J108" s="120">
        <f t="shared" si="30"/>
        <v>12.833333333333329</v>
      </c>
      <c r="K108" s="242">
        <f t="shared" si="31"/>
        <v>164.69444444444431</v>
      </c>
      <c r="L108" s="242">
        <f t="shared" si="32"/>
        <v>21.675534826390134</v>
      </c>
      <c r="M108" s="242">
        <f t="shared" si="33"/>
        <v>4.0580699356870324</v>
      </c>
      <c r="CV108" s="242"/>
      <c r="CW108" s="242"/>
      <c r="CX108" s="242"/>
      <c r="CY108" s="242"/>
      <c r="CZ108" s="242"/>
      <c r="DA108" s="242"/>
      <c r="DB108" s="242"/>
      <c r="DD108" s="24"/>
      <c r="DE108" s="24"/>
      <c r="DF108" s="25"/>
      <c r="DG108" s="24"/>
      <c r="DH108" s="24"/>
    </row>
    <row r="109" spans="1:112">
      <c r="A109" s="715">
        <f t="shared" si="34"/>
        <v>27</v>
      </c>
      <c r="B109" s="357">
        <f>'Abductive (Graybill) Method'!B48</f>
        <v>96</v>
      </c>
      <c r="C109" s="357">
        <f>'Abductive (Graybill) Method'!C48</f>
        <v>22.593481303739253</v>
      </c>
      <c r="D109" s="29"/>
      <c r="E109" s="242"/>
      <c r="F109"/>
      <c r="G109" s="242">
        <f t="shared" si="28"/>
        <v>2168.9742051589683</v>
      </c>
      <c r="H109" s="242"/>
      <c r="I109" s="242">
        <f t="shared" si="29"/>
        <v>9216</v>
      </c>
      <c r="J109" s="120">
        <f t="shared" si="30"/>
        <v>12.833333333333329</v>
      </c>
      <c r="K109" s="242">
        <f t="shared" si="31"/>
        <v>164.69444444444431</v>
      </c>
      <c r="L109" s="242">
        <f t="shared" si="32"/>
        <v>21.675534826390134</v>
      </c>
      <c r="M109" s="242">
        <f t="shared" si="33"/>
        <v>4.3009595485397112</v>
      </c>
      <c r="CV109" s="242"/>
      <c r="CW109" s="242"/>
      <c r="CX109" s="242"/>
      <c r="CY109" s="242"/>
      <c r="CZ109" s="242"/>
      <c r="DA109" s="242"/>
      <c r="DB109" s="242"/>
      <c r="DD109" s="24"/>
      <c r="DE109" s="24"/>
      <c r="DF109" s="25"/>
      <c r="DG109" s="24"/>
      <c r="DH109" s="24"/>
    </row>
    <row r="110" spans="1:112">
      <c r="A110" s="715">
        <f t="shared" si="34"/>
        <v>28</v>
      </c>
      <c r="B110" s="357">
        <f>'Abductive (Graybill) Method'!B49</f>
        <v>96</v>
      </c>
      <c r="C110" s="357">
        <f>'Abductive (Graybill) Method'!C49</f>
        <v>23.91265240855487</v>
      </c>
      <c r="D110" s="29"/>
      <c r="E110" s="242"/>
      <c r="F110"/>
      <c r="G110" s="242">
        <f t="shared" si="28"/>
        <v>2295.6146312212677</v>
      </c>
      <c r="H110" s="242"/>
      <c r="I110" s="242">
        <f t="shared" si="29"/>
        <v>9216</v>
      </c>
      <c r="J110" s="120">
        <f t="shared" si="30"/>
        <v>12.833333333333329</v>
      </c>
      <c r="K110" s="242">
        <f t="shared" si="31"/>
        <v>164.69444444444431</v>
      </c>
      <c r="L110" s="242">
        <f t="shared" si="32"/>
        <v>21.675534826390134</v>
      </c>
      <c r="M110" s="242">
        <f t="shared" si="33"/>
        <v>0.84262573527765672</v>
      </c>
      <c r="CV110" s="242"/>
      <c r="CW110" s="242"/>
      <c r="CX110" s="242"/>
      <c r="CY110" s="242"/>
      <c r="CZ110" s="242"/>
      <c r="DA110" s="242"/>
      <c r="DB110" s="242"/>
      <c r="DD110" s="24"/>
      <c r="DE110" s="24"/>
      <c r="DF110" s="25"/>
      <c r="DG110" s="24"/>
      <c r="DH110" s="24"/>
    </row>
    <row r="111" spans="1:112">
      <c r="A111" s="715">
        <f t="shared" si="34"/>
        <v>29</v>
      </c>
      <c r="B111" s="357">
        <f>'Abductive (Graybill) Method'!B50</f>
        <v>113</v>
      </c>
      <c r="C111" s="357">
        <f>'Abductive (Graybill) Method'!C50</f>
        <v>22.131763527054108</v>
      </c>
      <c r="D111" s="29"/>
      <c r="E111" s="242"/>
      <c r="F111"/>
      <c r="G111" s="242">
        <f t="shared" si="28"/>
        <v>2500.8892785571143</v>
      </c>
      <c r="H111" s="242"/>
      <c r="I111" s="242">
        <f t="shared" si="29"/>
        <v>9216</v>
      </c>
      <c r="J111" s="120">
        <f t="shared" si="30"/>
        <v>12.833333333333329</v>
      </c>
      <c r="K111" s="242">
        <f t="shared" si="31"/>
        <v>164.69444444444431</v>
      </c>
      <c r="L111" s="242">
        <f t="shared" si="32"/>
        <v>21.675534826390134</v>
      </c>
      <c r="M111" s="242">
        <f t="shared" si="33"/>
        <v>5.0046950764305924</v>
      </c>
      <c r="CV111" s="242"/>
      <c r="CW111" s="242"/>
      <c r="CX111" s="242"/>
      <c r="CY111" s="242"/>
      <c r="CZ111" s="242"/>
      <c r="DA111" s="242"/>
      <c r="DB111" s="242"/>
      <c r="DD111" s="24"/>
      <c r="DE111" s="24"/>
      <c r="DF111" s="25"/>
      <c r="DG111" s="24"/>
      <c r="DH111" s="24"/>
    </row>
    <row r="112" spans="1:112">
      <c r="A112" s="715">
        <f t="shared" si="34"/>
        <v>30</v>
      </c>
      <c r="B112" s="357">
        <f>'Abductive (Graybill) Method'!B51</f>
        <v>113</v>
      </c>
      <c r="C112" s="357">
        <f>'Abductive (Graybill) Method'!C51</f>
        <v>20.47</v>
      </c>
      <c r="D112" s="29"/>
      <c r="E112" s="242"/>
      <c r="F112"/>
      <c r="G112" s="242">
        <f t="shared" si="28"/>
        <v>2313.1099999999997</v>
      </c>
      <c r="H112" s="242"/>
      <c r="I112" s="242">
        <f t="shared" si="29"/>
        <v>12769</v>
      </c>
      <c r="J112" s="120">
        <f t="shared" si="30"/>
        <v>29.833333333333329</v>
      </c>
      <c r="K112" s="242">
        <f t="shared" si="31"/>
        <v>890.02777777777749</v>
      </c>
      <c r="L112" s="242">
        <f t="shared" si="32"/>
        <v>22.071184610849457</v>
      </c>
      <c r="M112" s="242">
        <f t="shared" si="33"/>
        <v>3.6698050885301614E-3</v>
      </c>
      <c r="CV112" s="242"/>
      <c r="CW112" s="242"/>
      <c r="CX112" s="242"/>
      <c r="CY112" s="242"/>
      <c r="CZ112" s="242"/>
      <c r="DA112" s="242"/>
      <c r="DB112" s="242"/>
      <c r="DD112" s="24"/>
      <c r="DE112" s="24"/>
      <c r="DF112" s="25"/>
      <c r="DG112" s="24"/>
      <c r="DH112" s="24"/>
    </row>
    <row r="113" spans="1:112">
      <c r="A113" s="715">
        <f t="shared" si="34"/>
        <v>31</v>
      </c>
      <c r="B113" s="357">
        <f>'Abductive (Graybill) Method'!B52</f>
        <v>113</v>
      </c>
      <c r="C113" s="357">
        <f>'Abductive (Graybill) Method'!C52</f>
        <v>21.854403834631512</v>
      </c>
      <c r="D113" s="29"/>
      <c r="E113" s="242"/>
      <c r="F113"/>
      <c r="G113" s="242">
        <f t="shared" si="28"/>
        <v>2469.5476333133611</v>
      </c>
      <c r="H113" s="242"/>
      <c r="I113" s="242">
        <f t="shared" si="29"/>
        <v>12769</v>
      </c>
      <c r="J113" s="120">
        <f t="shared" si="30"/>
        <v>29.833333333333329</v>
      </c>
      <c r="K113" s="242">
        <f t="shared" si="31"/>
        <v>890.02777777777749</v>
      </c>
      <c r="L113" s="242">
        <f t="shared" si="32"/>
        <v>22.071184610849457</v>
      </c>
      <c r="M113" s="242">
        <f t="shared" si="33"/>
        <v>2.5637921580211303</v>
      </c>
      <c r="CV113" s="242"/>
      <c r="CW113" s="242"/>
      <c r="CX113" s="242"/>
      <c r="CY113" s="242"/>
      <c r="CZ113" s="242"/>
      <c r="DA113" s="242"/>
      <c r="DB113" s="242"/>
      <c r="DD113" s="24"/>
      <c r="DE113" s="24"/>
      <c r="DF113" s="25"/>
      <c r="DG113" s="24"/>
      <c r="DH113" s="24"/>
    </row>
    <row r="114" spans="1:112">
      <c r="A114" s="715">
        <f t="shared" si="34"/>
        <v>32</v>
      </c>
      <c r="B114" s="357">
        <f>'Abductive (Graybill) Method'!B53</f>
        <v>113</v>
      </c>
      <c r="C114" s="357">
        <f>'Abductive (Graybill) Method'!C53</f>
        <v>23.330337527461552</v>
      </c>
      <c r="D114" s="29"/>
      <c r="E114" s="242"/>
      <c r="F114"/>
      <c r="G114" s="242">
        <f t="shared" si="28"/>
        <v>2636.3281406031556</v>
      </c>
      <c r="H114" s="242"/>
      <c r="I114" s="242">
        <f t="shared" si="29"/>
        <v>12769</v>
      </c>
      <c r="J114" s="120">
        <f t="shared" si="30"/>
        <v>29.833333333333329</v>
      </c>
      <c r="K114" s="242">
        <f t="shared" si="31"/>
        <v>890.02777777777749</v>
      </c>
      <c r="L114" s="242">
        <f t="shared" si="32"/>
        <v>22.071184610849457</v>
      </c>
      <c r="M114" s="242">
        <f t="shared" si="33"/>
        <v>4.6993904937654749E-2</v>
      </c>
      <c r="CV114" s="242"/>
      <c r="CW114" s="242"/>
      <c r="CX114" s="242"/>
      <c r="CY114" s="242"/>
      <c r="CZ114" s="242"/>
      <c r="DA114" s="242"/>
      <c r="DB114" s="242"/>
      <c r="DD114" s="24"/>
      <c r="DE114" s="24"/>
      <c r="DF114" s="25"/>
      <c r="DG114" s="24"/>
      <c r="DH114" s="24"/>
    </row>
    <row r="115" spans="1:112">
      <c r="A115" s="715">
        <f t="shared" si="34"/>
        <v>33</v>
      </c>
      <c r="B115" s="357">
        <f>'Abductive (Graybill) Method'!B54</f>
        <v>113</v>
      </c>
      <c r="C115" s="357">
        <f>'Abductive (Graybill) Method'!C54</f>
        <v>21.314577492991589</v>
      </c>
      <c r="D115" s="29"/>
      <c r="E115" s="242"/>
      <c r="F115"/>
      <c r="G115" s="242">
        <f t="shared" si="28"/>
        <v>2408.5472567080496</v>
      </c>
      <c r="H115" s="242"/>
      <c r="I115" s="242">
        <f t="shared" si="29"/>
        <v>12769</v>
      </c>
      <c r="J115" s="120">
        <f t="shared" si="30"/>
        <v>29.833333333333329</v>
      </c>
      <c r="K115" s="242">
        <f t="shared" si="31"/>
        <v>890.02777777777749</v>
      </c>
      <c r="L115" s="242">
        <f t="shared" si="32"/>
        <v>22.071184610849457</v>
      </c>
      <c r="M115" s="242">
        <f t="shared" si="33"/>
        <v>1.5854660674127452</v>
      </c>
      <c r="CV115" s="242"/>
      <c r="CW115" s="242"/>
      <c r="CX115" s="242"/>
      <c r="CY115" s="242"/>
      <c r="CZ115" s="242"/>
      <c r="DA115" s="242"/>
      <c r="DB115" s="242"/>
      <c r="DD115" s="24"/>
      <c r="DE115" s="24"/>
      <c r="DF115" s="25"/>
      <c r="DG115" s="24"/>
      <c r="DH115" s="24"/>
    </row>
    <row r="116" spans="1:112">
      <c r="A116" s="715">
        <f t="shared" si="34"/>
        <v>34</v>
      </c>
      <c r="B116" s="357">
        <f>'Abductive (Graybill) Method'!B55</f>
        <v>113</v>
      </c>
      <c r="C116" s="357">
        <f>'Abductive (Graybill) Method'!C55</f>
        <v>22.331</v>
      </c>
      <c r="D116" s="29"/>
      <c r="E116" s="242"/>
      <c r="F116"/>
      <c r="G116" s="242">
        <f t="shared" si="28"/>
        <v>2523.4029999999998</v>
      </c>
      <c r="H116" s="242"/>
      <c r="I116" s="242">
        <f t="shared" si="29"/>
        <v>12769</v>
      </c>
      <c r="J116" s="120">
        <f t="shared" si="30"/>
        <v>29.833333333333329</v>
      </c>
      <c r="K116" s="242">
        <f t="shared" si="31"/>
        <v>890.02777777777749</v>
      </c>
      <c r="L116" s="242">
        <f t="shared" si="32"/>
        <v>22.071184610849457</v>
      </c>
      <c r="M116" s="242">
        <f t="shared" si="33"/>
        <v>0.57245433079318997</v>
      </c>
      <c r="CV116" s="242"/>
      <c r="CW116" s="242"/>
      <c r="CX116" s="242"/>
      <c r="CY116" s="242"/>
      <c r="CZ116" s="242"/>
      <c r="DA116" s="242"/>
      <c r="DB116" s="242"/>
      <c r="DD116" s="24"/>
      <c r="DE116" s="24"/>
      <c r="DF116" s="25"/>
      <c r="DG116" s="24"/>
      <c r="DH116" s="24"/>
    </row>
    <row r="117" spans="1:112" ht="24.95" customHeight="1">
      <c r="A117" s="715">
        <f t="shared" si="34"/>
        <v>35</v>
      </c>
      <c r="B117" s="357">
        <f>'Abductive (Graybill) Method'!B56</f>
        <v>113</v>
      </c>
      <c r="C117" s="357">
        <f>'Abductive (Graybill) Method'!C56</f>
        <v>20.89</v>
      </c>
      <c r="D117" s="29"/>
      <c r="E117" s="242"/>
      <c r="F117"/>
      <c r="G117" s="242">
        <f t="shared" si="28"/>
        <v>2360.5700000000002</v>
      </c>
      <c r="H117" s="242"/>
      <c r="I117" s="242">
        <f t="shared" si="29"/>
        <v>12769</v>
      </c>
      <c r="J117" s="120">
        <f t="shared" si="30"/>
        <v>29.833333333333329</v>
      </c>
      <c r="K117" s="242">
        <f t="shared" si="31"/>
        <v>890.02777777777749</v>
      </c>
      <c r="L117" s="242">
        <f t="shared" si="32"/>
        <v>22.071184610849457</v>
      </c>
      <c r="M117" s="242">
        <f t="shared" si="33"/>
        <v>6.7504036439447884E-2</v>
      </c>
      <c r="CV117" s="242"/>
      <c r="CW117" s="242"/>
      <c r="CX117" s="242"/>
      <c r="CY117" s="242"/>
      <c r="CZ117" s="242"/>
      <c r="DA117" s="242"/>
      <c r="DB117" s="242"/>
      <c r="DD117" s="24"/>
      <c r="DE117" s="24"/>
      <c r="DF117" s="25"/>
      <c r="DG117" s="24"/>
      <c r="DH117" s="24"/>
    </row>
    <row r="118" spans="1:112">
      <c r="A118" s="715">
        <f t="shared" si="34"/>
        <v>36</v>
      </c>
      <c r="B118" s="357">
        <f>'Abductive (Graybill) Method'!B57</f>
        <v>31</v>
      </c>
      <c r="C118" s="357">
        <f>'Abductive (Graybill) Method'!C57</f>
        <v>17.716240511386335</v>
      </c>
      <c r="D118" s="29"/>
      <c r="E118" s="242"/>
      <c r="F118"/>
      <c r="G118" s="242">
        <f t="shared" si="28"/>
        <v>549.20345585297639</v>
      </c>
      <c r="H118" s="242"/>
      <c r="I118" s="242">
        <f t="shared" si="29"/>
        <v>12769</v>
      </c>
      <c r="J118" s="120">
        <f t="shared" si="30"/>
        <v>29.833333333333329</v>
      </c>
      <c r="K118" s="242">
        <f t="shared" si="31"/>
        <v>890.02777777777749</v>
      </c>
      <c r="L118" s="242">
        <f t="shared" si="32"/>
        <v>22.071184610849457</v>
      </c>
      <c r="M118" s="242">
        <f t="shared" si="33"/>
        <v>1.3951970849075817</v>
      </c>
      <c r="CV118" s="242"/>
      <c r="CW118" s="242"/>
      <c r="CX118" s="242"/>
      <c r="CY118" s="242"/>
      <c r="CZ118" s="242"/>
      <c r="DA118" s="242"/>
      <c r="DB118" s="242"/>
      <c r="DD118" s="24"/>
      <c r="DE118" s="24"/>
      <c r="DF118" s="25"/>
      <c r="DG118" s="24"/>
      <c r="DH118" s="24"/>
    </row>
    <row r="119" spans="1:112" ht="26.1" customHeight="1">
      <c r="A119" s="715">
        <f t="shared" si="34"/>
        <v>37</v>
      </c>
      <c r="B119" s="357">
        <f>'Abductive (Graybill) Method'!B58</f>
        <v>31</v>
      </c>
      <c r="C119" s="357">
        <f>'Abductive (Graybill) Method'!C58</f>
        <v>19.903846153846153</v>
      </c>
      <c r="D119" s="29"/>
      <c r="E119" s="242"/>
      <c r="F119"/>
      <c r="G119" s="242">
        <f t="shared" si="28"/>
        <v>617.01923076923072</v>
      </c>
      <c r="H119" s="242"/>
      <c r="I119" s="242">
        <f t="shared" si="29"/>
        <v>961</v>
      </c>
      <c r="J119" s="242">
        <f t="shared" si="30"/>
        <v>-52.166666666666671</v>
      </c>
      <c r="K119" s="242">
        <f t="shared" si="31"/>
        <v>2721.3611111111118</v>
      </c>
      <c r="L119" s="242">
        <f t="shared" si="32"/>
        <v>20.162756238751534</v>
      </c>
      <c r="M119" s="242">
        <f t="shared" si="33"/>
        <v>5.9854392042452682</v>
      </c>
      <c r="CV119" s="242"/>
      <c r="CW119" s="242"/>
      <c r="CX119" s="242"/>
      <c r="CY119" s="242"/>
      <c r="CZ119" s="242"/>
      <c r="DA119" s="242"/>
      <c r="DB119" s="242"/>
      <c r="DD119" s="24"/>
      <c r="DE119" s="24"/>
      <c r="DF119" s="25"/>
      <c r="DG119" s="24"/>
      <c r="DH119" s="24"/>
    </row>
    <row r="120" spans="1:112">
      <c r="A120" s="715">
        <f t="shared" si="34"/>
        <v>38</v>
      </c>
      <c r="B120" s="357">
        <f>'Abductive (Graybill) Method'!B59</f>
        <v>31</v>
      </c>
      <c r="C120" s="357">
        <f>'Abductive (Graybill) Method'!C59</f>
        <v>20.07</v>
      </c>
      <c r="D120" s="29"/>
      <c r="E120" s="242"/>
      <c r="F120"/>
      <c r="G120" s="242">
        <f t="shared" si="28"/>
        <v>622.16999999999996</v>
      </c>
      <c r="H120" s="242"/>
      <c r="I120" s="242">
        <f t="shared" si="29"/>
        <v>961</v>
      </c>
      <c r="J120" s="242">
        <f t="shared" si="30"/>
        <v>-52.166666666666671</v>
      </c>
      <c r="K120" s="242">
        <f t="shared" si="31"/>
        <v>2721.3611111111118</v>
      </c>
      <c r="L120" s="242">
        <f t="shared" si="32"/>
        <v>20.162756238751534</v>
      </c>
      <c r="M120" s="242">
        <f t="shared" si="33"/>
        <v>6.7034432065711441E-2</v>
      </c>
      <c r="CV120" s="242"/>
      <c r="CW120" s="242"/>
      <c r="CX120" s="242"/>
      <c r="CY120" s="242"/>
      <c r="CZ120" s="242"/>
      <c r="DA120" s="242"/>
      <c r="DB120" s="242"/>
      <c r="DD120" s="24"/>
      <c r="DE120" s="24"/>
      <c r="DF120" s="25"/>
      <c r="DG120" s="24"/>
      <c r="DH120" s="24"/>
    </row>
    <row r="121" spans="1:112">
      <c r="A121" s="715">
        <f t="shared" si="34"/>
        <v>39</v>
      </c>
      <c r="B121" s="357">
        <f>'Abductive (Graybill) Method'!B60</f>
        <v>31</v>
      </c>
      <c r="C121" s="357">
        <f>'Abductive (Graybill) Method'!C60</f>
        <v>18.694955964771818</v>
      </c>
      <c r="D121" s="29"/>
      <c r="E121" s="242"/>
      <c r="F121"/>
      <c r="G121" s="242">
        <f t="shared" si="28"/>
        <v>579.54363490792639</v>
      </c>
      <c r="H121" s="242"/>
      <c r="I121" s="242">
        <f t="shared" si="29"/>
        <v>961</v>
      </c>
      <c r="J121" s="242">
        <f t="shared" si="30"/>
        <v>-52.166666666666671</v>
      </c>
      <c r="K121" s="242">
        <f t="shared" si="31"/>
        <v>2721.3611111111118</v>
      </c>
      <c r="L121" s="242">
        <f t="shared" si="32"/>
        <v>20.162756238751534</v>
      </c>
      <c r="M121" s="242">
        <f t="shared" si="33"/>
        <v>8.6037198273315255E-3</v>
      </c>
      <c r="CV121" s="242"/>
      <c r="CW121" s="242"/>
      <c r="CX121" s="242"/>
      <c r="CY121" s="242"/>
      <c r="CZ121" s="242"/>
      <c r="DA121" s="242"/>
      <c r="DB121" s="242"/>
      <c r="DD121" s="24"/>
      <c r="DE121" s="24"/>
      <c r="DF121" s="25"/>
      <c r="DG121" s="24"/>
      <c r="DH121" s="24"/>
    </row>
    <row r="122" spans="1:112">
      <c r="A122" s="715">
        <f t="shared" si="34"/>
        <v>40</v>
      </c>
      <c r="B122" s="357">
        <f>'Abductive (Graybill) Method'!B61</f>
        <v>31</v>
      </c>
      <c r="C122" s="357">
        <f>'Abductive (Graybill) Method'!C61</f>
        <v>21.528334000800957</v>
      </c>
      <c r="D122" s="29"/>
      <c r="E122" s="242"/>
      <c r="F122"/>
      <c r="G122" s="242">
        <f t="shared" si="28"/>
        <v>667.3783540248296</v>
      </c>
      <c r="H122" s="242"/>
      <c r="I122" s="242">
        <f t="shared" si="29"/>
        <v>961</v>
      </c>
      <c r="J122" s="242">
        <f t="shared" si="30"/>
        <v>-52.166666666666671</v>
      </c>
      <c r="K122" s="242">
        <f t="shared" si="31"/>
        <v>2721.3611111111118</v>
      </c>
      <c r="L122" s="242">
        <f t="shared" si="32"/>
        <v>20.162756238751534</v>
      </c>
      <c r="M122" s="242">
        <f t="shared" si="33"/>
        <v>2.1544376442949287</v>
      </c>
      <c r="CV122" s="242"/>
      <c r="CW122" s="242"/>
      <c r="CX122" s="242"/>
      <c r="CY122" s="242"/>
      <c r="CZ122" s="242"/>
      <c r="DA122" s="242"/>
      <c r="DB122" s="242"/>
      <c r="DD122" s="24"/>
      <c r="DE122" s="24"/>
      <c r="DF122" s="25"/>
      <c r="DG122" s="24"/>
      <c r="DH122" s="24"/>
    </row>
    <row r="123" spans="1:112">
      <c r="A123" s="715">
        <f t="shared" si="34"/>
        <v>41</v>
      </c>
      <c r="B123" s="357">
        <f>'Abductive (Graybill) Method'!B62</f>
        <v>31</v>
      </c>
      <c r="C123" s="357">
        <f>'Abductive (Graybill) Method'!C62</f>
        <v>18.798240351929614</v>
      </c>
      <c r="D123" s="29"/>
      <c r="E123" s="242"/>
      <c r="F123"/>
      <c r="G123" s="242">
        <f t="shared" si="28"/>
        <v>582.74545090981803</v>
      </c>
      <c r="H123" s="242"/>
      <c r="I123" s="242">
        <f t="shared" si="29"/>
        <v>961</v>
      </c>
      <c r="J123" s="242">
        <f t="shared" si="30"/>
        <v>-52.166666666666671</v>
      </c>
      <c r="K123" s="242">
        <f t="shared" si="31"/>
        <v>2721.3611111111118</v>
      </c>
      <c r="L123" s="242">
        <f t="shared" si="32"/>
        <v>20.162756238751534</v>
      </c>
      <c r="M123" s="242">
        <f t="shared" si="33"/>
        <v>1.8648026242039097</v>
      </c>
      <c r="CV123" s="242"/>
      <c r="CW123" s="242"/>
      <c r="CX123" s="242"/>
      <c r="CY123" s="242"/>
      <c r="CZ123" s="242"/>
      <c r="DA123" s="242"/>
      <c r="DB123" s="242"/>
      <c r="DD123" s="24"/>
      <c r="DE123" s="24"/>
      <c r="DF123" s="25"/>
      <c r="DG123" s="24"/>
      <c r="DH123" s="24"/>
    </row>
    <row r="124" spans="1:112">
      <c r="A124" s="715">
        <f t="shared" si="34"/>
        <v>42</v>
      </c>
      <c r="B124" s="357">
        <f>'Abductive (Graybill) Method'!B63</f>
        <v>31</v>
      </c>
      <c r="C124" s="357">
        <f>'Abductive (Graybill) Method'!C63</f>
        <v>19.835868694955966</v>
      </c>
      <c r="D124" s="29"/>
      <c r="E124" s="242"/>
      <c r="F124"/>
      <c r="G124" s="242">
        <f t="shared" si="28"/>
        <v>614.91192954363498</v>
      </c>
      <c r="H124" s="242"/>
      <c r="I124" s="242">
        <f t="shared" si="29"/>
        <v>961</v>
      </c>
      <c r="J124" s="242">
        <f t="shared" si="30"/>
        <v>-52.166666666666671</v>
      </c>
      <c r="K124" s="242">
        <f t="shared" si="31"/>
        <v>2721.3611111111118</v>
      </c>
      <c r="L124" s="242">
        <f t="shared" si="32"/>
        <v>20.162756238751534</v>
      </c>
      <c r="M124" s="242">
        <f t="shared" si="33"/>
        <v>1.8619036053894102</v>
      </c>
      <c r="CE124" s="678"/>
      <c r="CF124" s="678"/>
      <c r="CV124" s="242"/>
      <c r="CW124" s="242"/>
      <c r="CX124" s="242"/>
      <c r="CY124" s="242"/>
      <c r="CZ124" s="242"/>
      <c r="DA124" s="242"/>
      <c r="DB124" s="242"/>
      <c r="DD124" s="24"/>
      <c r="DE124" s="24"/>
      <c r="DF124" s="25"/>
      <c r="DG124" s="24"/>
      <c r="DH124" s="24"/>
    </row>
    <row r="125" spans="1:112">
      <c r="A125" s="715">
        <f t="shared" si="34"/>
        <v>43</v>
      </c>
      <c r="B125" s="357" t="str">
        <f>'Abductive (Graybill) Method'!B64</f>
        <v/>
      </c>
      <c r="C125" s="357" t="str">
        <f>'Abductive (Graybill) Method'!C64</f>
        <v/>
      </c>
      <c r="D125" s="29"/>
      <c r="E125" s="242"/>
      <c r="F125"/>
      <c r="G125" s="242" t="str">
        <f t="shared" si="28"/>
        <v/>
      </c>
      <c r="H125" s="242"/>
      <c r="I125" s="242">
        <f t="shared" si="29"/>
        <v>961</v>
      </c>
      <c r="J125" s="242">
        <f t="shared" si="30"/>
        <v>-52.166666666666671</v>
      </c>
      <c r="K125" s="242">
        <f t="shared" si="31"/>
        <v>2721.3611111111118</v>
      </c>
      <c r="L125" s="242">
        <f t="shared" si="32"/>
        <v>20.162756238751534</v>
      </c>
      <c r="M125" s="242">
        <f t="shared" si="33"/>
        <v>0.10685546628869928</v>
      </c>
      <c r="CV125" s="242"/>
      <c r="CW125" s="242"/>
      <c r="CX125" s="242"/>
      <c r="CY125" s="242"/>
      <c r="CZ125" s="242"/>
      <c r="DA125" s="242"/>
      <c r="DB125" s="242"/>
      <c r="DD125" s="24"/>
      <c r="DE125" s="24"/>
      <c r="DF125" s="25"/>
      <c r="DG125" s="24"/>
      <c r="DH125" s="24"/>
    </row>
    <row r="126" spans="1:112">
      <c r="A126" s="715">
        <f t="shared" si="34"/>
        <v>44</v>
      </c>
      <c r="B126" s="357" t="str">
        <f>'Abductive (Graybill) Method'!B65</f>
        <v/>
      </c>
      <c r="C126" s="357" t="str">
        <f>'Abductive (Graybill) Method'!C65</f>
        <v/>
      </c>
      <c r="D126" s="29"/>
      <c r="E126" s="242"/>
      <c r="F126"/>
      <c r="G126" s="242" t="str">
        <f t="shared" si="28"/>
        <v/>
      </c>
      <c r="H126" s="242"/>
      <c r="I126" s="242" t="str">
        <f t="shared" si="29"/>
        <v/>
      </c>
      <c r="J126" s="242" t="str">
        <f t="shared" si="30"/>
        <v/>
      </c>
      <c r="K126" s="242" t="str">
        <f t="shared" si="31"/>
        <v/>
      </c>
      <c r="L126" s="242" t="str">
        <f t="shared" si="32"/>
        <v/>
      </c>
      <c r="M126" s="242" t="str">
        <f t="shared" si="33"/>
        <v/>
      </c>
      <c r="CV126" s="242"/>
      <c r="CW126" s="242"/>
      <c r="CX126" s="242"/>
      <c r="CY126" s="242"/>
      <c r="CZ126" s="242"/>
      <c r="DA126" s="242"/>
      <c r="DB126" s="242"/>
      <c r="DD126" s="24"/>
      <c r="DE126" s="24"/>
      <c r="DF126" s="25"/>
      <c r="DG126" s="24"/>
      <c r="DH126" s="24"/>
    </row>
    <row r="127" spans="1:112">
      <c r="A127" s="715">
        <f t="shared" si="34"/>
        <v>45</v>
      </c>
      <c r="B127" s="357" t="str">
        <f>'Abductive (Graybill) Method'!B66</f>
        <v/>
      </c>
      <c r="C127" s="357" t="str">
        <f>'Abductive (Graybill) Method'!C66</f>
        <v/>
      </c>
      <c r="D127" s="29"/>
      <c r="E127" s="242"/>
      <c r="F127"/>
      <c r="G127" s="242" t="str">
        <f t="shared" si="28"/>
        <v/>
      </c>
      <c r="H127" s="242"/>
      <c r="I127" s="242" t="str">
        <f t="shared" si="29"/>
        <v/>
      </c>
      <c r="J127" s="242" t="str">
        <f t="shared" si="30"/>
        <v/>
      </c>
      <c r="K127" s="242" t="str">
        <f t="shared" si="31"/>
        <v/>
      </c>
      <c r="L127" s="242" t="str">
        <f t="shared" si="32"/>
        <v/>
      </c>
      <c r="M127" s="242" t="str">
        <f t="shared" si="33"/>
        <v/>
      </c>
      <c r="CV127" s="242"/>
      <c r="CW127" s="242"/>
      <c r="CX127" s="242"/>
      <c r="CY127" s="242"/>
      <c r="CZ127" s="242"/>
      <c r="DA127" s="242"/>
      <c r="DB127" s="242"/>
      <c r="DD127" s="24"/>
      <c r="DE127" s="24"/>
      <c r="DF127" s="25"/>
      <c r="DG127" s="24"/>
      <c r="DH127" s="24"/>
    </row>
    <row r="128" spans="1:112">
      <c r="A128" s="715">
        <f t="shared" si="34"/>
        <v>46</v>
      </c>
      <c r="B128" s="357" t="str">
        <f>'Abductive (Graybill) Method'!B67</f>
        <v/>
      </c>
      <c r="C128" s="357" t="str">
        <f>'Abductive (Graybill) Method'!C67</f>
        <v/>
      </c>
      <c r="D128" s="29"/>
      <c r="E128" s="242"/>
      <c r="F128"/>
      <c r="G128" s="242" t="str">
        <f t="shared" si="28"/>
        <v/>
      </c>
      <c r="H128" s="242"/>
      <c r="I128" s="242" t="str">
        <f t="shared" si="29"/>
        <v/>
      </c>
      <c r="J128" s="242" t="str">
        <f t="shared" si="30"/>
        <v/>
      </c>
      <c r="K128" s="242" t="str">
        <f t="shared" si="31"/>
        <v/>
      </c>
      <c r="L128" s="242" t="str">
        <f t="shared" si="32"/>
        <v/>
      </c>
      <c r="M128" s="242" t="str">
        <f t="shared" si="33"/>
        <v/>
      </c>
      <c r="CV128" s="242"/>
      <c r="CW128" s="242"/>
      <c r="CX128" s="242"/>
      <c r="CY128" s="242"/>
      <c r="CZ128" s="242"/>
      <c r="DA128" s="242"/>
      <c r="DB128" s="242"/>
      <c r="DD128" s="24"/>
      <c r="DE128" s="24"/>
      <c r="DF128" s="25"/>
      <c r="DG128" s="24"/>
      <c r="DH128" s="24"/>
    </row>
    <row r="129" spans="1:112">
      <c r="A129" s="715">
        <f t="shared" si="34"/>
        <v>47</v>
      </c>
      <c r="B129" s="357" t="str">
        <f>'Abductive (Graybill) Method'!B68</f>
        <v/>
      </c>
      <c r="C129" s="357" t="str">
        <f>'Abductive (Graybill) Method'!C68</f>
        <v/>
      </c>
      <c r="D129" s="29"/>
      <c r="E129" s="242"/>
      <c r="F129"/>
      <c r="G129" s="242" t="str">
        <f t="shared" si="28"/>
        <v/>
      </c>
      <c r="H129" s="242"/>
      <c r="I129" s="242" t="str">
        <f t="shared" si="29"/>
        <v/>
      </c>
      <c r="J129" s="242" t="str">
        <f t="shared" si="30"/>
        <v/>
      </c>
      <c r="K129" s="242" t="str">
        <f t="shared" si="31"/>
        <v/>
      </c>
      <c r="L129" s="242" t="str">
        <f t="shared" si="32"/>
        <v/>
      </c>
      <c r="M129" s="242" t="str">
        <f t="shared" si="33"/>
        <v/>
      </c>
      <c r="CV129" s="242"/>
      <c r="CW129" s="242"/>
      <c r="CX129" s="242"/>
      <c r="CY129" s="242"/>
      <c r="CZ129" s="242"/>
      <c r="DA129" s="242"/>
      <c r="DB129" s="242"/>
      <c r="DD129" s="24"/>
      <c r="DE129" s="24"/>
      <c r="DF129" s="25"/>
      <c r="DG129" s="24"/>
      <c r="DH129" s="24"/>
    </row>
    <row r="130" spans="1:112">
      <c r="A130" s="715">
        <f t="shared" si="34"/>
        <v>48</v>
      </c>
      <c r="B130" s="357" t="str">
        <f>'Abductive (Graybill) Method'!B69</f>
        <v/>
      </c>
      <c r="C130" s="357" t="str">
        <f>'Abductive (Graybill) Method'!C69</f>
        <v/>
      </c>
      <c r="D130" s="29"/>
      <c r="E130" s="242"/>
      <c r="F130"/>
      <c r="G130" s="242" t="str">
        <f t="shared" si="28"/>
        <v/>
      </c>
      <c r="H130" s="242"/>
      <c r="I130" s="242" t="str">
        <f t="shared" si="29"/>
        <v/>
      </c>
      <c r="J130" s="242" t="str">
        <f t="shared" si="30"/>
        <v/>
      </c>
      <c r="K130" s="242" t="str">
        <f t="shared" si="31"/>
        <v/>
      </c>
      <c r="L130" s="242" t="str">
        <f t="shared" si="32"/>
        <v/>
      </c>
      <c r="M130" s="242" t="str">
        <f t="shared" si="33"/>
        <v/>
      </c>
      <c r="CV130" s="242"/>
      <c r="CW130" s="242"/>
      <c r="CX130" s="242"/>
      <c r="CY130" s="242"/>
      <c r="CZ130" s="242"/>
      <c r="DA130" s="242"/>
      <c r="DB130" s="242"/>
      <c r="DD130" s="24"/>
      <c r="DE130" s="24"/>
      <c r="DF130" s="25"/>
      <c r="DG130" s="24"/>
      <c r="DH130" s="24"/>
    </row>
    <row r="131" spans="1:112">
      <c r="A131" s="715">
        <f t="shared" si="34"/>
        <v>49</v>
      </c>
      <c r="B131" s="357" t="str">
        <f>'Abductive (Graybill) Method'!B70</f>
        <v/>
      </c>
      <c r="C131" s="357" t="str">
        <f>'Abductive (Graybill) Method'!C70</f>
        <v/>
      </c>
      <c r="D131" s="29"/>
      <c r="E131" s="242"/>
      <c r="F131"/>
      <c r="G131" s="242" t="str">
        <f t="shared" si="28"/>
        <v/>
      </c>
      <c r="H131" s="242"/>
      <c r="I131" s="242" t="str">
        <f t="shared" si="29"/>
        <v/>
      </c>
      <c r="J131" s="242" t="str">
        <f t="shared" si="30"/>
        <v/>
      </c>
      <c r="K131" s="242" t="str">
        <f t="shared" si="31"/>
        <v/>
      </c>
      <c r="L131" s="242" t="str">
        <f t="shared" si="32"/>
        <v/>
      </c>
      <c r="M131" s="242" t="str">
        <f t="shared" si="33"/>
        <v/>
      </c>
      <c r="CV131" s="242"/>
      <c r="CW131" s="242"/>
      <c r="CX131" s="242"/>
      <c r="CY131" s="242"/>
      <c r="CZ131" s="242"/>
      <c r="DA131" s="242"/>
      <c r="DB131" s="242"/>
      <c r="DD131" s="24"/>
      <c r="DE131" s="24"/>
      <c r="DF131" s="25"/>
      <c r="DG131" s="24"/>
      <c r="DH131" s="24"/>
    </row>
    <row r="132" spans="1:112">
      <c r="A132" s="715">
        <f t="shared" si="34"/>
        <v>50</v>
      </c>
      <c r="B132" s="357" t="str">
        <f>'Abductive (Graybill) Method'!B71</f>
        <v/>
      </c>
      <c r="C132" s="357" t="str">
        <f>'Abductive (Graybill) Method'!C71</f>
        <v/>
      </c>
      <c r="D132" s="29"/>
      <c r="E132" s="242"/>
      <c r="F132"/>
      <c r="G132" s="242" t="str">
        <f t="shared" si="28"/>
        <v/>
      </c>
      <c r="H132" s="242"/>
      <c r="I132" s="242" t="str">
        <f t="shared" si="29"/>
        <v/>
      </c>
      <c r="J132" s="242" t="str">
        <f t="shared" si="30"/>
        <v/>
      </c>
      <c r="K132" s="242" t="str">
        <f t="shared" si="31"/>
        <v/>
      </c>
      <c r="L132" s="242" t="str">
        <f t="shared" si="32"/>
        <v/>
      </c>
      <c r="M132" s="242" t="str">
        <f t="shared" si="33"/>
        <v/>
      </c>
      <c r="CV132" s="242"/>
      <c r="CW132" s="242"/>
      <c r="CX132" s="242"/>
      <c r="CY132" s="242"/>
      <c r="CZ132" s="242"/>
      <c r="DA132" s="242"/>
      <c r="DB132" s="242"/>
      <c r="DD132" s="24"/>
      <c r="DE132" s="24"/>
      <c r="DF132" s="25"/>
      <c r="DG132" s="24"/>
      <c r="DH132" s="24"/>
    </row>
    <row r="133" spans="1:112">
      <c r="A133" s="14"/>
      <c r="B133" s="16"/>
      <c r="C133" s="795"/>
      <c r="D133" s="14"/>
      <c r="E133" s="242"/>
      <c r="F133" s="16"/>
      <c r="G133" s="14"/>
      <c r="H133" s="14"/>
      <c r="I133" s="242" t="str">
        <f t="shared" si="29"/>
        <v/>
      </c>
      <c r="J133" s="242" t="str">
        <f t="shared" si="30"/>
        <v/>
      </c>
      <c r="K133" s="242" t="str">
        <f t="shared" si="31"/>
        <v/>
      </c>
      <c r="L133" s="242" t="str">
        <f t="shared" si="32"/>
        <v/>
      </c>
      <c r="M133" s="242" t="str">
        <f t="shared" si="33"/>
        <v/>
      </c>
      <c r="CV133" s="242"/>
      <c r="CW133" s="242"/>
      <c r="CX133" s="242"/>
      <c r="CY133" s="242"/>
      <c r="CZ133" s="242"/>
      <c r="DA133" s="242"/>
      <c r="DB133" s="242"/>
      <c r="DD133" s="24"/>
      <c r="DE133" s="24"/>
      <c r="DF133" s="25"/>
      <c r="DG133" s="24"/>
      <c r="DH133" s="24"/>
    </row>
    <row r="134" spans="1:112" s="23" customFormat="1">
      <c r="A134" s="242"/>
      <c r="B134" s="242" t="s">
        <v>15</v>
      </c>
      <c r="C134" s="97" t="s">
        <v>15</v>
      </c>
      <c r="D134" s="242"/>
      <c r="E134" s="242"/>
      <c r="F134"/>
      <c r="G134" s="242" t="s">
        <v>15</v>
      </c>
      <c r="H134" s="242"/>
      <c r="I134" s="14"/>
      <c r="J134" s="14"/>
      <c r="K134" s="14"/>
      <c r="L134" s="14"/>
      <c r="M134" s="14"/>
      <c r="Z134" s="70"/>
      <c r="AA134" s="70"/>
      <c r="AB134" s="24"/>
      <c r="AC134" s="2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881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155"/>
      <c r="CC134" s="155"/>
      <c r="CD134" s="155"/>
      <c r="CE134" s="675"/>
      <c r="CF134" s="675"/>
      <c r="CG134" s="678"/>
      <c r="CH134" s="678"/>
      <c r="CI134" s="678"/>
      <c r="CJ134" s="678"/>
      <c r="CK134" s="678"/>
      <c r="CL134" s="678"/>
      <c r="CV134" s="14"/>
      <c r="CW134" s="14"/>
      <c r="CX134" s="14"/>
      <c r="CY134" s="14"/>
      <c r="CZ134" s="14"/>
      <c r="DA134" s="14"/>
      <c r="DB134" s="14"/>
      <c r="DC134" s="16"/>
      <c r="DF134" s="26"/>
    </row>
    <row r="135" spans="1:112">
      <c r="A135" s="242"/>
      <c r="B135" s="242">
        <f>SUM(B83:B132)</f>
        <v>3493</v>
      </c>
      <c r="C135" s="796">
        <f>SUM(C83:C132)</f>
        <v>897.82803718935168</v>
      </c>
      <c r="D135" s="242"/>
      <c r="E135" s="242"/>
      <c r="F135"/>
      <c r="G135" s="242">
        <f t="shared" ref="G135:M136" si="35">SUM(G83:G132)</f>
        <v>75907.651945285717</v>
      </c>
      <c r="H135" s="242"/>
      <c r="I135" s="242" t="s">
        <v>15</v>
      </c>
      <c r="J135" s="242" t="s">
        <v>15</v>
      </c>
      <c r="K135" s="242" t="s">
        <v>15</v>
      </c>
      <c r="L135" s="242" t="s">
        <v>15</v>
      </c>
      <c r="M135" s="242" t="s">
        <v>15</v>
      </c>
      <c r="CV135" s="242"/>
      <c r="CW135" s="242"/>
      <c r="CX135" s="242"/>
      <c r="CY135" s="242"/>
      <c r="CZ135" s="242"/>
      <c r="DA135" s="242"/>
      <c r="DB135" s="242"/>
      <c r="DD135" s="24"/>
      <c r="DE135" s="24"/>
      <c r="DF135" s="25"/>
      <c r="DG135" s="24"/>
      <c r="DH135" s="24"/>
    </row>
    <row r="136" spans="1:112">
      <c r="A136" s="242"/>
      <c r="B136" s="242" t="s">
        <v>16</v>
      </c>
      <c r="C136" s="97" t="s">
        <v>16</v>
      </c>
      <c r="D136" s="242"/>
      <c r="E136" s="242"/>
      <c r="F136" s="242"/>
      <c r="G136" s="97" t="s">
        <v>16</v>
      </c>
      <c r="H136" s="97"/>
      <c r="I136" s="242">
        <f t="shared" si="35"/>
        <v>343707</v>
      </c>
      <c r="J136" s="242">
        <f t="shared" si="35"/>
        <v>-5.2580162446247414E-13</v>
      </c>
      <c r="K136" s="242">
        <f t="shared" si="35"/>
        <v>53205.833333333321</v>
      </c>
      <c r="L136" s="242">
        <f t="shared" si="35"/>
        <v>897.82803718935213</v>
      </c>
      <c r="M136" s="242">
        <f t="shared" si="35"/>
        <v>62.640778677358171</v>
      </c>
      <c r="CV136" s="242"/>
      <c r="CW136" s="242"/>
      <c r="CX136" s="242"/>
      <c r="CY136" s="242"/>
      <c r="CZ136" s="242"/>
      <c r="DA136" s="242"/>
      <c r="DB136" s="242"/>
      <c r="DD136" s="24"/>
      <c r="DE136" s="24"/>
      <c r="DF136" s="25"/>
      <c r="DG136" s="24"/>
      <c r="DH136" s="24"/>
    </row>
    <row r="137" spans="1:112">
      <c r="A137" s="242"/>
      <c r="B137" s="242">
        <f>AVERAGE(B83:B132)</f>
        <v>83.166666666666671</v>
      </c>
      <c r="C137" s="97">
        <f>AVERAGE(C83:C132)</f>
        <v>21.376858028317898</v>
      </c>
      <c r="D137" s="242"/>
      <c r="E137" s="242"/>
      <c r="F137" s="242"/>
      <c r="G137" s="242">
        <f t="shared" ref="G137:M138" si="36">AVERAGE(G83:G132)</f>
        <v>1807.3250463163265</v>
      </c>
      <c r="H137" s="242"/>
      <c r="I137" s="97" t="s">
        <v>16</v>
      </c>
      <c r="J137" s="97" t="s">
        <v>16</v>
      </c>
      <c r="K137" s="97" t="s">
        <v>16</v>
      </c>
      <c r="L137" s="97" t="s">
        <v>16</v>
      </c>
      <c r="M137" s="97" t="s">
        <v>16</v>
      </c>
      <c r="CV137" s="97"/>
      <c r="CW137" s="97"/>
      <c r="CX137" s="97"/>
      <c r="CY137" s="97"/>
      <c r="CZ137" s="97"/>
      <c r="DA137" s="97"/>
      <c r="DB137" s="97"/>
      <c r="DD137" s="242"/>
    </row>
    <row r="138" spans="1:112">
      <c r="A138" s="242"/>
      <c r="B138"/>
      <c r="C138" s="96"/>
      <c r="D138" s="242"/>
      <c r="E138" s="242"/>
      <c r="F138"/>
      <c r="G138" s="5"/>
      <c r="H138" s="5"/>
      <c r="I138" s="242">
        <f t="shared" si="36"/>
        <v>8183.5</v>
      </c>
      <c r="J138" s="242">
        <f t="shared" si="36"/>
        <v>-1.2519086296725574E-14</v>
      </c>
      <c r="K138" s="242">
        <f t="shared" si="36"/>
        <v>1266.8055555555552</v>
      </c>
      <c r="L138" s="242">
        <f t="shared" si="36"/>
        <v>21.376858028317908</v>
      </c>
      <c r="M138" s="242">
        <f t="shared" si="36"/>
        <v>1.4914471113656707</v>
      </c>
      <c r="CV138" s="242"/>
      <c r="CW138" s="242"/>
      <c r="CX138" s="242"/>
      <c r="CY138" s="242"/>
      <c r="CZ138" s="242"/>
      <c r="DA138" s="242"/>
      <c r="DB138" s="242"/>
      <c r="DD138" s="242"/>
    </row>
    <row r="139" spans="1:112">
      <c r="A139" s="242"/>
      <c r="B139"/>
      <c r="C139" s="665">
        <f>MIN(C83:C132)</f>
        <v>17.716240511386335</v>
      </c>
      <c r="D139" s="665"/>
      <c r="E139" s="242"/>
      <c r="F139"/>
      <c r="G139" s="242"/>
      <c r="H139" s="242"/>
      <c r="I139" s="242"/>
      <c r="J139" s="242"/>
      <c r="K139" s="242"/>
      <c r="L139"/>
      <c r="M139"/>
    </row>
    <row r="140" spans="1:112">
      <c r="A140" s="242"/>
      <c r="B140"/>
      <c r="C140" s="665">
        <f>MAX(C83:C132)</f>
        <v>24.574100000000001</v>
      </c>
      <c r="D140" s="665"/>
      <c r="E140" s="242"/>
      <c r="F140"/>
      <c r="G140" s="242"/>
      <c r="H140" s="242"/>
      <c r="I140" s="242"/>
      <c r="J140" s="242"/>
      <c r="K140" s="242"/>
      <c r="L140"/>
      <c r="M140"/>
    </row>
    <row r="141" spans="1:112">
      <c r="I141" s="242"/>
      <c r="J141" s="242"/>
      <c r="K141" s="242"/>
      <c r="L141"/>
      <c r="M141"/>
    </row>
    <row r="144" spans="1:112">
      <c r="CT144" s="242"/>
      <c r="DD144" s="2"/>
      <c r="DE144" s="2"/>
    </row>
    <row r="145" spans="98:109">
      <c r="CT145" s="242"/>
      <c r="DD145" s="3"/>
      <c r="DE145" s="3"/>
    </row>
    <row r="146" spans="98:109">
      <c r="CT146" s="242"/>
    </row>
    <row r="147" spans="98:109">
      <c r="CT147" s="242"/>
    </row>
    <row r="148" spans="98:109">
      <c r="CT148" s="242"/>
    </row>
  </sheetData>
  <mergeCells count="42">
    <mergeCell ref="L23:N30"/>
    <mergeCell ref="B4:N4"/>
    <mergeCell ref="B1:N1"/>
    <mergeCell ref="AD1:CA1"/>
    <mergeCell ref="B2:N2"/>
    <mergeCell ref="AA2:AA3"/>
    <mergeCell ref="B3:N3"/>
    <mergeCell ref="K7:L7"/>
    <mergeCell ref="M7:N7"/>
    <mergeCell ref="K8:K10"/>
    <mergeCell ref="L8:L10"/>
    <mergeCell ref="M8:M10"/>
    <mergeCell ref="N8:N10"/>
    <mergeCell ref="B18:D18"/>
    <mergeCell ref="H5:H8"/>
    <mergeCell ref="B7:E8"/>
    <mergeCell ref="F7:F8"/>
    <mergeCell ref="J7:J10"/>
    <mergeCell ref="B9:D11"/>
    <mergeCell ref="B14:D14"/>
    <mergeCell ref="B15:D15"/>
    <mergeCell ref="B16:D16"/>
    <mergeCell ref="B17:D17"/>
    <mergeCell ref="G81:G82"/>
    <mergeCell ref="B19:D19"/>
    <mergeCell ref="B20:D20"/>
    <mergeCell ref="B21:D21"/>
    <mergeCell ref="B22:D22"/>
    <mergeCell ref="B23:D23"/>
    <mergeCell ref="B24:D24"/>
    <mergeCell ref="B38:E38"/>
    <mergeCell ref="B25:D25"/>
    <mergeCell ref="B26:D26"/>
    <mergeCell ref="B79:C80"/>
    <mergeCell ref="D79:D81"/>
    <mergeCell ref="E79:E80"/>
    <mergeCell ref="B28:D28"/>
    <mergeCell ref="L81:M81"/>
    <mergeCell ref="I82:I83"/>
    <mergeCell ref="J82:J83"/>
    <mergeCell ref="K82:K83"/>
    <mergeCell ref="M82:M83"/>
  </mergeCells>
  <pageMargins left="0.75" right="0.75" top="1" bottom="1" header="0.5" footer="0.5"/>
  <pageSetup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56B4A4-CA7F-0943-B5FF-6231F7EF22BC}">
  <sheetPr>
    <tabColor theme="1"/>
  </sheetPr>
  <dimension ref="A1:DV148"/>
  <sheetViews>
    <sheetView topLeftCell="A5" zoomScale="148" zoomScaleNormal="148" workbookViewId="0">
      <selection activeCell="Q5" sqref="Q5:Q6"/>
    </sheetView>
  </sheetViews>
  <sheetFormatPr defaultColWidth="8.75" defaultRowHeight="23.25"/>
  <cols>
    <col min="1" max="1" width="4.4140625" style="24" customWidth="1"/>
    <col min="2" max="3" width="8.75" style="24" customWidth="1"/>
    <col min="4" max="4" width="11.08203125" style="24" customWidth="1"/>
    <col min="5" max="5" width="13" style="24" customWidth="1"/>
    <col min="6" max="6" width="9.58203125" style="24" customWidth="1"/>
    <col min="7" max="7" width="4" style="24" customWidth="1"/>
    <col min="8" max="8" width="8.75" style="24"/>
    <col min="9" max="9" width="3.25" style="24" customWidth="1"/>
    <col min="10" max="10" width="12.25" style="24" customWidth="1"/>
    <col min="11" max="11" width="13.33203125" style="24" customWidth="1"/>
    <col min="12" max="12" width="8.75" style="24"/>
    <col min="13" max="13" width="10.08203125" style="24" customWidth="1"/>
    <col min="14" max="14" width="11.33203125" style="24" customWidth="1"/>
    <col min="15" max="15" width="5.4140625" style="752" customWidth="1"/>
    <col min="16" max="16" width="14" style="754" customWidth="1"/>
    <col min="17" max="17" width="9" style="755" customWidth="1"/>
    <col min="18" max="18" width="14.33203125" style="754" customWidth="1"/>
    <col min="19" max="19" width="9.33203125" style="756" customWidth="1"/>
    <col min="20" max="20" width="13.6640625" style="753" customWidth="1"/>
    <col min="21" max="38" width="13.6640625" style="752" customWidth="1"/>
    <col min="39" max="39" width="13.6640625" style="753" customWidth="1"/>
    <col min="40" max="41" width="8.75" style="875"/>
    <col min="42" max="43" width="8.75" style="385"/>
    <col min="44" max="46" width="8.75" style="859"/>
    <col min="47" max="47" width="11.58203125" style="858" customWidth="1"/>
    <col min="48" max="71" width="8.75" style="859"/>
    <col min="72" max="93" width="8.6640625" style="859" customWidth="1"/>
    <col min="94" max="95" width="8.6640625" style="160" customWidth="1"/>
    <col min="96" max="100" width="8.75" style="675"/>
    <col min="101" max="101" width="4.4140625" style="676" customWidth="1"/>
    <col min="102" max="102" width="8.9140625" style="360" bestFit="1" customWidth="1"/>
    <col min="103" max="103" width="8.9140625" style="677" bestFit="1" customWidth="1"/>
    <col min="104" max="104" width="10.08203125" style="242" customWidth="1"/>
    <col min="105" max="105" width="11.6640625" style="703" customWidth="1"/>
    <col min="106" max="106" width="13.6640625" customWidth="1"/>
    <col min="107" max="107" width="11.75" style="242" bestFit="1" customWidth="1"/>
    <col min="108" max="108" width="12.9140625" style="242" customWidth="1"/>
    <col min="109" max="109" width="9.9140625" style="242" customWidth="1"/>
    <col min="110" max="110" width="10.08203125" style="242" customWidth="1"/>
    <col min="111" max="112" width="11.75" bestFit="1" customWidth="1"/>
    <col min="113" max="119" width="11.75" customWidth="1"/>
    <col min="120" max="120" width="11.9140625" style="103" bestFit="1" customWidth="1"/>
    <col min="121" max="121" width="9.25" bestFit="1" customWidth="1"/>
    <col min="122" max="122" width="9" bestFit="1" customWidth="1"/>
    <col min="123" max="123" width="12.9140625" style="35" bestFit="1" customWidth="1"/>
    <col min="124" max="124" width="8.58203125" style="25" bestFit="1" customWidth="1"/>
    <col min="125" max="125" width="8.4140625" style="25" bestFit="1" customWidth="1"/>
    <col min="126" max="357" width="8.75" style="24"/>
    <col min="358" max="358" width="7.58203125" style="24" customWidth="1"/>
    <col min="359" max="359" width="8.33203125" style="24" customWidth="1"/>
    <col min="360" max="360" width="8.75" style="24"/>
    <col min="361" max="362" width="8.33203125" style="24" customWidth="1"/>
    <col min="363" max="363" width="7.33203125" style="24" bestFit="1" customWidth="1"/>
    <col min="364" max="364" width="8.33203125" style="24" bestFit="1" customWidth="1"/>
    <col min="365" max="365" width="8.75" style="24"/>
    <col min="366" max="367" width="8.4140625" style="24" bestFit="1" customWidth="1"/>
    <col min="368" max="613" width="8.75" style="24"/>
    <col min="614" max="614" width="7.58203125" style="24" customWidth="1"/>
    <col min="615" max="615" width="8.33203125" style="24" customWidth="1"/>
    <col min="616" max="616" width="8.75" style="24"/>
    <col min="617" max="618" width="8.33203125" style="24" customWidth="1"/>
    <col min="619" max="619" width="7.33203125" style="24" bestFit="1" customWidth="1"/>
    <col min="620" max="620" width="8.33203125" style="24" bestFit="1" customWidth="1"/>
    <col min="621" max="621" width="8.75" style="24"/>
    <col min="622" max="623" width="8.4140625" style="24" bestFit="1" customWidth="1"/>
    <col min="624" max="869" width="8.75" style="24"/>
    <col min="870" max="870" width="7.58203125" style="24" customWidth="1"/>
    <col min="871" max="871" width="8.33203125" style="24" customWidth="1"/>
    <col min="872" max="872" width="8.75" style="24"/>
    <col min="873" max="874" width="8.33203125" style="24" customWidth="1"/>
    <col min="875" max="875" width="7.33203125" style="24" bestFit="1" customWidth="1"/>
    <col min="876" max="876" width="8.33203125" style="24" bestFit="1" customWidth="1"/>
    <col min="877" max="877" width="8.75" style="24"/>
    <col min="878" max="879" width="8.4140625" style="24" bestFit="1" customWidth="1"/>
    <col min="880" max="1125" width="8.75" style="24"/>
    <col min="1126" max="1126" width="7.58203125" style="24" customWidth="1"/>
    <col min="1127" max="1127" width="8.33203125" style="24" customWidth="1"/>
    <col min="1128" max="1128" width="8.75" style="24"/>
    <col min="1129" max="1130" width="8.33203125" style="24" customWidth="1"/>
    <col min="1131" max="1131" width="7.33203125" style="24" bestFit="1" customWidth="1"/>
    <col min="1132" max="1132" width="8.33203125" style="24" bestFit="1" customWidth="1"/>
    <col min="1133" max="1133" width="8.75" style="24"/>
    <col min="1134" max="1135" width="8.4140625" style="24" bestFit="1" customWidth="1"/>
    <col min="1136" max="1381" width="8.75" style="24"/>
    <col min="1382" max="1382" width="7.58203125" style="24" customWidth="1"/>
    <col min="1383" max="1383" width="8.33203125" style="24" customWidth="1"/>
    <col min="1384" max="1384" width="8.75" style="24"/>
    <col min="1385" max="1386" width="8.33203125" style="24" customWidth="1"/>
    <col min="1387" max="1387" width="7.33203125" style="24" bestFit="1" customWidth="1"/>
    <col min="1388" max="1388" width="8.33203125" style="24" bestFit="1" customWidth="1"/>
    <col min="1389" max="1389" width="8.75" style="24"/>
    <col min="1390" max="1391" width="8.4140625" style="24" bestFit="1" customWidth="1"/>
    <col min="1392" max="1637" width="8.75" style="24"/>
    <col min="1638" max="1638" width="7.58203125" style="24" customWidth="1"/>
    <col min="1639" max="1639" width="8.33203125" style="24" customWidth="1"/>
    <col min="1640" max="1640" width="8.75" style="24"/>
    <col min="1641" max="1642" width="8.33203125" style="24" customWidth="1"/>
    <col min="1643" max="1643" width="7.33203125" style="24" bestFit="1" customWidth="1"/>
    <col min="1644" max="1644" width="8.33203125" style="24" bestFit="1" customWidth="1"/>
    <col min="1645" max="1645" width="8.75" style="24"/>
    <col min="1646" max="1647" width="8.4140625" style="24" bestFit="1" customWidth="1"/>
    <col min="1648" max="1893" width="8.75" style="24"/>
    <col min="1894" max="1894" width="7.58203125" style="24" customWidth="1"/>
    <col min="1895" max="1895" width="8.33203125" style="24" customWidth="1"/>
    <col min="1896" max="1896" width="8.75" style="24"/>
    <col min="1897" max="1898" width="8.33203125" style="24" customWidth="1"/>
    <col min="1899" max="1899" width="7.33203125" style="24" bestFit="1" customWidth="1"/>
    <col min="1900" max="1900" width="8.33203125" style="24" bestFit="1" customWidth="1"/>
    <col min="1901" max="1901" width="8.75" style="24"/>
    <col min="1902" max="1903" width="8.4140625" style="24" bestFit="1" customWidth="1"/>
    <col min="1904" max="2149" width="8.75" style="24"/>
    <col min="2150" max="2150" width="7.58203125" style="24" customWidth="1"/>
    <col min="2151" max="2151" width="8.33203125" style="24" customWidth="1"/>
    <col min="2152" max="2152" width="8.75" style="24"/>
    <col min="2153" max="2154" width="8.33203125" style="24" customWidth="1"/>
    <col min="2155" max="2155" width="7.33203125" style="24" bestFit="1" customWidth="1"/>
    <col min="2156" max="2156" width="8.33203125" style="24" bestFit="1" customWidth="1"/>
    <col min="2157" max="2157" width="8.75" style="24"/>
    <col min="2158" max="2159" width="8.4140625" style="24" bestFit="1" customWidth="1"/>
    <col min="2160" max="2405" width="8.75" style="24"/>
    <col min="2406" max="2406" width="7.58203125" style="24" customWidth="1"/>
    <col min="2407" max="2407" width="8.33203125" style="24" customWidth="1"/>
    <col min="2408" max="2408" width="8.75" style="24"/>
    <col min="2409" max="2410" width="8.33203125" style="24" customWidth="1"/>
    <col min="2411" max="2411" width="7.33203125" style="24" bestFit="1" customWidth="1"/>
    <col min="2412" max="2412" width="8.33203125" style="24" bestFit="1" customWidth="1"/>
    <col min="2413" max="2413" width="8.75" style="24"/>
    <col min="2414" max="2415" width="8.4140625" style="24" bestFit="1" customWidth="1"/>
    <col min="2416" max="2661" width="8.75" style="24"/>
    <col min="2662" max="2662" width="7.58203125" style="24" customWidth="1"/>
    <col min="2663" max="2663" width="8.33203125" style="24" customWidth="1"/>
    <col min="2664" max="2664" width="8.75" style="24"/>
    <col min="2665" max="2666" width="8.33203125" style="24" customWidth="1"/>
    <col min="2667" max="2667" width="7.33203125" style="24" bestFit="1" customWidth="1"/>
    <col min="2668" max="2668" width="8.33203125" style="24" bestFit="1" customWidth="1"/>
    <col min="2669" max="2669" width="8.75" style="24"/>
    <col min="2670" max="2671" width="8.4140625" style="24" bestFit="1" customWidth="1"/>
    <col min="2672" max="2917" width="8.75" style="24"/>
    <col min="2918" max="2918" width="7.58203125" style="24" customWidth="1"/>
    <col min="2919" max="2919" width="8.33203125" style="24" customWidth="1"/>
    <col min="2920" max="2920" width="8.75" style="24"/>
    <col min="2921" max="2922" width="8.33203125" style="24" customWidth="1"/>
    <col min="2923" max="2923" width="7.33203125" style="24" bestFit="1" customWidth="1"/>
    <col min="2924" max="2924" width="8.33203125" style="24" bestFit="1" customWidth="1"/>
    <col min="2925" max="2925" width="8.75" style="24"/>
    <col min="2926" max="2927" width="8.4140625" style="24" bestFit="1" customWidth="1"/>
    <col min="2928" max="3173" width="8.75" style="24"/>
    <col min="3174" max="3174" width="7.58203125" style="24" customWidth="1"/>
    <col min="3175" max="3175" width="8.33203125" style="24" customWidth="1"/>
    <col min="3176" max="3176" width="8.75" style="24"/>
    <col min="3177" max="3178" width="8.33203125" style="24" customWidth="1"/>
    <col min="3179" max="3179" width="7.33203125" style="24" bestFit="1" customWidth="1"/>
    <col min="3180" max="3180" width="8.33203125" style="24" bestFit="1" customWidth="1"/>
    <col min="3181" max="3181" width="8.75" style="24"/>
    <col min="3182" max="3183" width="8.4140625" style="24" bestFit="1" customWidth="1"/>
    <col min="3184" max="3429" width="8.75" style="24"/>
    <col min="3430" max="3430" width="7.58203125" style="24" customWidth="1"/>
    <col min="3431" max="3431" width="8.33203125" style="24" customWidth="1"/>
    <col min="3432" max="3432" width="8.75" style="24"/>
    <col min="3433" max="3434" width="8.33203125" style="24" customWidth="1"/>
    <col min="3435" max="3435" width="7.33203125" style="24" bestFit="1" customWidth="1"/>
    <col min="3436" max="3436" width="8.33203125" style="24" bestFit="1" customWidth="1"/>
    <col min="3437" max="3437" width="8.75" style="24"/>
    <col min="3438" max="3439" width="8.4140625" style="24" bestFit="1" customWidth="1"/>
    <col min="3440" max="3685" width="8.75" style="24"/>
    <col min="3686" max="3686" width="7.58203125" style="24" customWidth="1"/>
    <col min="3687" max="3687" width="8.33203125" style="24" customWidth="1"/>
    <col min="3688" max="3688" width="8.75" style="24"/>
    <col min="3689" max="3690" width="8.33203125" style="24" customWidth="1"/>
    <col min="3691" max="3691" width="7.33203125" style="24" bestFit="1" customWidth="1"/>
    <col min="3692" max="3692" width="8.33203125" style="24" bestFit="1" customWidth="1"/>
    <col min="3693" max="3693" width="8.75" style="24"/>
    <col min="3694" max="3695" width="8.4140625" style="24" bestFit="1" customWidth="1"/>
    <col min="3696" max="3941" width="8.75" style="24"/>
    <col min="3942" max="3942" width="7.58203125" style="24" customWidth="1"/>
    <col min="3943" max="3943" width="8.33203125" style="24" customWidth="1"/>
    <col min="3944" max="3944" width="8.75" style="24"/>
    <col min="3945" max="3946" width="8.33203125" style="24" customWidth="1"/>
    <col min="3947" max="3947" width="7.33203125" style="24" bestFit="1" customWidth="1"/>
    <col min="3948" max="3948" width="8.33203125" style="24" bestFit="1" customWidth="1"/>
    <col min="3949" max="3949" width="8.75" style="24"/>
    <col min="3950" max="3951" width="8.4140625" style="24" bestFit="1" customWidth="1"/>
    <col min="3952" max="4197" width="8.75" style="24"/>
    <col min="4198" max="4198" width="7.58203125" style="24" customWidth="1"/>
    <col min="4199" max="4199" width="8.33203125" style="24" customWidth="1"/>
    <col min="4200" max="4200" width="8.75" style="24"/>
    <col min="4201" max="4202" width="8.33203125" style="24" customWidth="1"/>
    <col min="4203" max="4203" width="7.33203125" style="24" bestFit="1" customWidth="1"/>
    <col min="4204" max="4204" width="8.33203125" style="24" bestFit="1" customWidth="1"/>
    <col min="4205" max="4205" width="8.75" style="24"/>
    <col min="4206" max="4207" width="8.4140625" style="24" bestFit="1" customWidth="1"/>
    <col min="4208" max="4453" width="8.75" style="24"/>
    <col min="4454" max="4454" width="7.58203125" style="24" customWidth="1"/>
    <col min="4455" max="4455" width="8.33203125" style="24" customWidth="1"/>
    <col min="4456" max="4456" width="8.75" style="24"/>
    <col min="4457" max="4458" width="8.33203125" style="24" customWidth="1"/>
    <col min="4459" max="4459" width="7.33203125" style="24" bestFit="1" customWidth="1"/>
    <col min="4460" max="4460" width="8.33203125" style="24" bestFit="1" customWidth="1"/>
    <col min="4461" max="4461" width="8.75" style="24"/>
    <col min="4462" max="4463" width="8.4140625" style="24" bestFit="1" customWidth="1"/>
    <col min="4464" max="4709" width="8.75" style="24"/>
    <col min="4710" max="4710" width="7.58203125" style="24" customWidth="1"/>
    <col min="4711" max="4711" width="8.33203125" style="24" customWidth="1"/>
    <col min="4712" max="4712" width="8.75" style="24"/>
    <col min="4713" max="4714" width="8.33203125" style="24" customWidth="1"/>
    <col min="4715" max="4715" width="7.33203125" style="24" bestFit="1" customWidth="1"/>
    <col min="4716" max="4716" width="8.33203125" style="24" bestFit="1" customWidth="1"/>
    <col min="4717" max="4717" width="8.75" style="24"/>
    <col min="4718" max="4719" width="8.4140625" style="24" bestFit="1" customWidth="1"/>
    <col min="4720" max="4965" width="8.75" style="24"/>
    <col min="4966" max="4966" width="7.58203125" style="24" customWidth="1"/>
    <col min="4967" max="4967" width="8.33203125" style="24" customWidth="1"/>
    <col min="4968" max="4968" width="8.75" style="24"/>
    <col min="4969" max="4970" width="8.33203125" style="24" customWidth="1"/>
    <col min="4971" max="4971" width="7.33203125" style="24" bestFit="1" customWidth="1"/>
    <col min="4972" max="4972" width="8.33203125" style="24" bestFit="1" customWidth="1"/>
    <col min="4973" max="4973" width="8.75" style="24"/>
    <col min="4974" max="4975" width="8.4140625" style="24" bestFit="1" customWidth="1"/>
    <col min="4976" max="5221" width="8.75" style="24"/>
    <col min="5222" max="5222" width="7.58203125" style="24" customWidth="1"/>
    <col min="5223" max="5223" width="8.33203125" style="24" customWidth="1"/>
    <col min="5224" max="5224" width="8.75" style="24"/>
    <col min="5225" max="5226" width="8.33203125" style="24" customWidth="1"/>
    <col min="5227" max="5227" width="7.33203125" style="24" bestFit="1" customWidth="1"/>
    <col min="5228" max="5228" width="8.33203125" style="24" bestFit="1" customWidth="1"/>
    <col min="5229" max="5229" width="8.75" style="24"/>
    <col min="5230" max="5231" width="8.4140625" style="24" bestFit="1" customWidth="1"/>
    <col min="5232" max="5477" width="8.75" style="24"/>
    <col min="5478" max="5478" width="7.58203125" style="24" customWidth="1"/>
    <col min="5479" max="5479" width="8.33203125" style="24" customWidth="1"/>
    <col min="5480" max="5480" width="8.75" style="24"/>
    <col min="5481" max="5482" width="8.33203125" style="24" customWidth="1"/>
    <col min="5483" max="5483" width="7.33203125" style="24" bestFit="1" customWidth="1"/>
    <col min="5484" max="5484" width="8.33203125" style="24" bestFit="1" customWidth="1"/>
    <col min="5485" max="5485" width="8.75" style="24"/>
    <col min="5486" max="5487" width="8.4140625" style="24" bestFit="1" customWidth="1"/>
    <col min="5488" max="5733" width="8.75" style="24"/>
    <col min="5734" max="5734" width="7.58203125" style="24" customWidth="1"/>
    <col min="5735" max="5735" width="8.33203125" style="24" customWidth="1"/>
    <col min="5736" max="5736" width="8.75" style="24"/>
    <col min="5737" max="5738" width="8.33203125" style="24" customWidth="1"/>
    <col min="5739" max="5739" width="7.33203125" style="24" bestFit="1" customWidth="1"/>
    <col min="5740" max="5740" width="8.33203125" style="24" bestFit="1" customWidth="1"/>
    <col min="5741" max="5741" width="8.75" style="24"/>
    <col min="5742" max="5743" width="8.4140625" style="24" bestFit="1" customWidth="1"/>
    <col min="5744" max="5989" width="8.75" style="24"/>
    <col min="5990" max="5990" width="7.58203125" style="24" customWidth="1"/>
    <col min="5991" max="5991" width="8.33203125" style="24" customWidth="1"/>
    <col min="5992" max="5992" width="8.75" style="24"/>
    <col min="5993" max="5994" width="8.33203125" style="24" customWidth="1"/>
    <col min="5995" max="5995" width="7.33203125" style="24" bestFit="1" customWidth="1"/>
    <col min="5996" max="5996" width="8.33203125" style="24" bestFit="1" customWidth="1"/>
    <col min="5997" max="5997" width="8.75" style="24"/>
    <col min="5998" max="5999" width="8.4140625" style="24" bestFit="1" customWidth="1"/>
    <col min="6000" max="6245" width="8.75" style="24"/>
    <col min="6246" max="6246" width="7.58203125" style="24" customWidth="1"/>
    <col min="6247" max="6247" width="8.33203125" style="24" customWidth="1"/>
    <col min="6248" max="6248" width="8.75" style="24"/>
    <col min="6249" max="6250" width="8.33203125" style="24" customWidth="1"/>
    <col min="6251" max="6251" width="7.33203125" style="24" bestFit="1" customWidth="1"/>
    <col min="6252" max="6252" width="8.33203125" style="24" bestFit="1" customWidth="1"/>
    <col min="6253" max="6253" width="8.75" style="24"/>
    <col min="6254" max="6255" width="8.4140625" style="24" bestFit="1" customWidth="1"/>
    <col min="6256" max="6501" width="8.75" style="24"/>
    <col min="6502" max="6502" width="7.58203125" style="24" customWidth="1"/>
    <col min="6503" max="6503" width="8.33203125" style="24" customWidth="1"/>
    <col min="6504" max="6504" width="8.75" style="24"/>
    <col min="6505" max="6506" width="8.33203125" style="24" customWidth="1"/>
    <col min="6507" max="6507" width="7.33203125" style="24" bestFit="1" customWidth="1"/>
    <col min="6508" max="6508" width="8.33203125" style="24" bestFit="1" customWidth="1"/>
    <col min="6509" max="6509" width="8.75" style="24"/>
    <col min="6510" max="6511" width="8.4140625" style="24" bestFit="1" customWidth="1"/>
    <col min="6512" max="6757" width="8.75" style="24"/>
    <col min="6758" max="6758" width="7.58203125" style="24" customWidth="1"/>
    <col min="6759" max="6759" width="8.33203125" style="24" customWidth="1"/>
    <col min="6760" max="6760" width="8.75" style="24"/>
    <col min="6761" max="6762" width="8.33203125" style="24" customWidth="1"/>
    <col min="6763" max="6763" width="7.33203125" style="24" bestFit="1" customWidth="1"/>
    <col min="6764" max="6764" width="8.33203125" style="24" bestFit="1" customWidth="1"/>
    <col min="6765" max="6765" width="8.75" style="24"/>
    <col min="6766" max="6767" width="8.4140625" style="24" bestFit="1" customWidth="1"/>
    <col min="6768" max="7013" width="8.75" style="24"/>
    <col min="7014" max="7014" width="7.58203125" style="24" customWidth="1"/>
    <col min="7015" max="7015" width="8.33203125" style="24" customWidth="1"/>
    <col min="7016" max="7016" width="8.75" style="24"/>
    <col min="7017" max="7018" width="8.33203125" style="24" customWidth="1"/>
    <col min="7019" max="7019" width="7.33203125" style="24" bestFit="1" customWidth="1"/>
    <col min="7020" max="7020" width="8.33203125" style="24" bestFit="1" customWidth="1"/>
    <col min="7021" max="7021" width="8.75" style="24"/>
    <col min="7022" max="7023" width="8.4140625" style="24" bestFit="1" customWidth="1"/>
    <col min="7024" max="7269" width="8.75" style="24"/>
    <col min="7270" max="7270" width="7.58203125" style="24" customWidth="1"/>
    <col min="7271" max="7271" width="8.33203125" style="24" customWidth="1"/>
    <col min="7272" max="7272" width="8.75" style="24"/>
    <col min="7273" max="7274" width="8.33203125" style="24" customWidth="1"/>
    <col min="7275" max="7275" width="7.33203125" style="24" bestFit="1" customWidth="1"/>
    <col min="7276" max="7276" width="8.33203125" style="24" bestFit="1" customWidth="1"/>
    <col min="7277" max="7277" width="8.75" style="24"/>
    <col min="7278" max="7279" width="8.4140625" style="24" bestFit="1" customWidth="1"/>
    <col min="7280" max="7525" width="8.75" style="24"/>
    <col min="7526" max="7526" width="7.58203125" style="24" customWidth="1"/>
    <col min="7527" max="7527" width="8.33203125" style="24" customWidth="1"/>
    <col min="7528" max="7528" width="8.75" style="24"/>
    <col min="7529" max="7530" width="8.33203125" style="24" customWidth="1"/>
    <col min="7531" max="7531" width="7.33203125" style="24" bestFit="1" customWidth="1"/>
    <col min="7532" max="7532" width="8.33203125" style="24" bestFit="1" customWidth="1"/>
    <col min="7533" max="7533" width="8.75" style="24"/>
    <col min="7534" max="7535" width="8.4140625" style="24" bestFit="1" customWidth="1"/>
    <col min="7536" max="7781" width="8.75" style="24"/>
    <col min="7782" max="7782" width="7.58203125" style="24" customWidth="1"/>
    <col min="7783" max="7783" width="8.33203125" style="24" customWidth="1"/>
    <col min="7784" max="7784" width="8.75" style="24"/>
    <col min="7785" max="7786" width="8.33203125" style="24" customWidth="1"/>
    <col min="7787" max="7787" width="7.33203125" style="24" bestFit="1" customWidth="1"/>
    <col min="7788" max="7788" width="8.33203125" style="24" bestFit="1" customWidth="1"/>
    <col min="7789" max="7789" width="8.75" style="24"/>
    <col min="7790" max="7791" width="8.4140625" style="24" bestFit="1" customWidth="1"/>
    <col min="7792" max="8037" width="8.75" style="24"/>
    <col min="8038" max="8038" width="7.58203125" style="24" customWidth="1"/>
    <col min="8039" max="8039" width="8.33203125" style="24" customWidth="1"/>
    <col min="8040" max="8040" width="8.75" style="24"/>
    <col min="8041" max="8042" width="8.33203125" style="24" customWidth="1"/>
    <col min="8043" max="8043" width="7.33203125" style="24" bestFit="1" customWidth="1"/>
    <col min="8044" max="8044" width="8.33203125" style="24" bestFit="1" customWidth="1"/>
    <col min="8045" max="8045" width="8.75" style="24"/>
    <col min="8046" max="8047" width="8.4140625" style="24" bestFit="1" customWidth="1"/>
    <col min="8048" max="8293" width="8.75" style="24"/>
    <col min="8294" max="8294" width="7.58203125" style="24" customWidth="1"/>
    <col min="8295" max="8295" width="8.33203125" style="24" customWidth="1"/>
    <col min="8296" max="8296" width="8.75" style="24"/>
    <col min="8297" max="8298" width="8.33203125" style="24" customWidth="1"/>
    <col min="8299" max="8299" width="7.33203125" style="24" bestFit="1" customWidth="1"/>
    <col min="8300" max="8300" width="8.33203125" style="24" bestFit="1" customWidth="1"/>
    <col min="8301" max="8301" width="8.75" style="24"/>
    <col min="8302" max="8303" width="8.4140625" style="24" bestFit="1" customWidth="1"/>
    <col min="8304" max="8549" width="8.75" style="24"/>
    <col min="8550" max="8550" width="7.58203125" style="24" customWidth="1"/>
    <col min="8551" max="8551" width="8.33203125" style="24" customWidth="1"/>
    <col min="8552" max="8552" width="8.75" style="24"/>
    <col min="8553" max="8554" width="8.33203125" style="24" customWidth="1"/>
    <col min="8555" max="8555" width="7.33203125" style="24" bestFit="1" customWidth="1"/>
    <col min="8556" max="8556" width="8.33203125" style="24" bestFit="1" customWidth="1"/>
    <col min="8557" max="8557" width="8.75" style="24"/>
    <col min="8558" max="8559" width="8.4140625" style="24" bestFit="1" customWidth="1"/>
    <col min="8560" max="8805" width="8.75" style="24"/>
    <col min="8806" max="8806" width="7.58203125" style="24" customWidth="1"/>
    <col min="8807" max="8807" width="8.33203125" style="24" customWidth="1"/>
    <col min="8808" max="8808" width="8.75" style="24"/>
    <col min="8809" max="8810" width="8.33203125" style="24" customWidth="1"/>
    <col min="8811" max="8811" width="7.33203125" style="24" bestFit="1" customWidth="1"/>
    <col min="8812" max="8812" width="8.33203125" style="24" bestFit="1" customWidth="1"/>
    <col min="8813" max="8813" width="8.75" style="24"/>
    <col min="8814" max="8815" width="8.4140625" style="24" bestFit="1" customWidth="1"/>
    <col min="8816" max="9061" width="8.75" style="24"/>
    <col min="9062" max="9062" width="7.58203125" style="24" customWidth="1"/>
    <col min="9063" max="9063" width="8.33203125" style="24" customWidth="1"/>
    <col min="9064" max="9064" width="8.75" style="24"/>
    <col min="9065" max="9066" width="8.33203125" style="24" customWidth="1"/>
    <col min="9067" max="9067" width="7.33203125" style="24" bestFit="1" customWidth="1"/>
    <col min="9068" max="9068" width="8.33203125" style="24" bestFit="1" customWidth="1"/>
    <col min="9069" max="9069" width="8.75" style="24"/>
    <col min="9070" max="9071" width="8.4140625" style="24" bestFit="1" customWidth="1"/>
    <col min="9072" max="9317" width="8.75" style="24"/>
    <col min="9318" max="9318" width="7.58203125" style="24" customWidth="1"/>
    <col min="9319" max="9319" width="8.33203125" style="24" customWidth="1"/>
    <col min="9320" max="9320" width="8.75" style="24"/>
    <col min="9321" max="9322" width="8.33203125" style="24" customWidth="1"/>
    <col min="9323" max="9323" width="7.33203125" style="24" bestFit="1" customWidth="1"/>
    <col min="9324" max="9324" width="8.33203125" style="24" bestFit="1" customWidth="1"/>
    <col min="9325" max="9325" width="8.75" style="24"/>
    <col min="9326" max="9327" width="8.4140625" style="24" bestFit="1" customWidth="1"/>
    <col min="9328" max="9573" width="8.75" style="24"/>
    <col min="9574" max="9574" width="7.58203125" style="24" customWidth="1"/>
    <col min="9575" max="9575" width="8.33203125" style="24" customWidth="1"/>
    <col min="9576" max="9576" width="8.75" style="24"/>
    <col min="9577" max="9578" width="8.33203125" style="24" customWidth="1"/>
    <col min="9579" max="9579" width="7.33203125" style="24" bestFit="1" customWidth="1"/>
    <col min="9580" max="9580" width="8.33203125" style="24" bestFit="1" customWidth="1"/>
    <col min="9581" max="9581" width="8.75" style="24"/>
    <col min="9582" max="9583" width="8.4140625" style="24" bestFit="1" customWidth="1"/>
    <col min="9584" max="9829" width="8.75" style="24"/>
    <col min="9830" max="9830" width="7.58203125" style="24" customWidth="1"/>
    <col min="9831" max="9831" width="8.33203125" style="24" customWidth="1"/>
    <col min="9832" max="9832" width="8.75" style="24"/>
    <col min="9833" max="9834" width="8.33203125" style="24" customWidth="1"/>
    <col min="9835" max="9835" width="7.33203125" style="24" bestFit="1" customWidth="1"/>
    <col min="9836" max="9836" width="8.33203125" style="24" bestFit="1" customWidth="1"/>
    <col min="9837" max="9837" width="8.75" style="24"/>
    <col min="9838" max="9839" width="8.4140625" style="24" bestFit="1" customWidth="1"/>
    <col min="9840" max="10085" width="8.75" style="24"/>
    <col min="10086" max="10086" width="7.58203125" style="24" customWidth="1"/>
    <col min="10087" max="10087" width="8.33203125" style="24" customWidth="1"/>
    <col min="10088" max="10088" width="8.75" style="24"/>
    <col min="10089" max="10090" width="8.33203125" style="24" customWidth="1"/>
    <col min="10091" max="10091" width="7.33203125" style="24" bestFit="1" customWidth="1"/>
    <col min="10092" max="10092" width="8.33203125" style="24" bestFit="1" customWidth="1"/>
    <col min="10093" max="10093" width="8.75" style="24"/>
    <col min="10094" max="10095" width="8.4140625" style="24" bestFit="1" customWidth="1"/>
    <col min="10096" max="10341" width="8.75" style="24"/>
    <col min="10342" max="10342" width="7.58203125" style="24" customWidth="1"/>
    <col min="10343" max="10343" width="8.33203125" style="24" customWidth="1"/>
    <col min="10344" max="10344" width="8.75" style="24"/>
    <col min="10345" max="10346" width="8.33203125" style="24" customWidth="1"/>
    <col min="10347" max="10347" width="7.33203125" style="24" bestFit="1" customWidth="1"/>
    <col min="10348" max="10348" width="8.33203125" style="24" bestFit="1" customWidth="1"/>
    <col min="10349" max="10349" width="8.75" style="24"/>
    <col min="10350" max="10351" width="8.4140625" style="24" bestFit="1" customWidth="1"/>
    <col min="10352" max="10597" width="8.75" style="24"/>
    <col min="10598" max="10598" width="7.58203125" style="24" customWidth="1"/>
    <col min="10599" max="10599" width="8.33203125" style="24" customWidth="1"/>
    <col min="10600" max="10600" width="8.75" style="24"/>
    <col min="10601" max="10602" width="8.33203125" style="24" customWidth="1"/>
    <col min="10603" max="10603" width="7.33203125" style="24" bestFit="1" customWidth="1"/>
    <col min="10604" max="10604" width="8.33203125" style="24" bestFit="1" customWidth="1"/>
    <col min="10605" max="10605" width="8.75" style="24"/>
    <col min="10606" max="10607" width="8.4140625" style="24" bestFit="1" customWidth="1"/>
    <col min="10608" max="10853" width="8.75" style="24"/>
    <col min="10854" max="10854" width="7.58203125" style="24" customWidth="1"/>
    <col min="10855" max="10855" width="8.33203125" style="24" customWidth="1"/>
    <col min="10856" max="10856" width="8.75" style="24"/>
    <col min="10857" max="10858" width="8.33203125" style="24" customWidth="1"/>
    <col min="10859" max="10859" width="7.33203125" style="24" bestFit="1" customWidth="1"/>
    <col min="10860" max="10860" width="8.33203125" style="24" bestFit="1" customWidth="1"/>
    <col min="10861" max="10861" width="8.75" style="24"/>
    <col min="10862" max="10863" width="8.4140625" style="24" bestFit="1" customWidth="1"/>
    <col min="10864" max="11109" width="8.75" style="24"/>
    <col min="11110" max="11110" width="7.58203125" style="24" customWidth="1"/>
    <col min="11111" max="11111" width="8.33203125" style="24" customWidth="1"/>
    <col min="11112" max="11112" width="8.75" style="24"/>
    <col min="11113" max="11114" width="8.33203125" style="24" customWidth="1"/>
    <col min="11115" max="11115" width="7.33203125" style="24" bestFit="1" customWidth="1"/>
    <col min="11116" max="11116" width="8.33203125" style="24" bestFit="1" customWidth="1"/>
    <col min="11117" max="11117" width="8.75" style="24"/>
    <col min="11118" max="11119" width="8.4140625" style="24" bestFit="1" customWidth="1"/>
    <col min="11120" max="11365" width="8.75" style="24"/>
    <col min="11366" max="11366" width="7.58203125" style="24" customWidth="1"/>
    <col min="11367" max="11367" width="8.33203125" style="24" customWidth="1"/>
    <col min="11368" max="11368" width="8.75" style="24"/>
    <col min="11369" max="11370" width="8.33203125" style="24" customWidth="1"/>
    <col min="11371" max="11371" width="7.33203125" style="24" bestFit="1" customWidth="1"/>
    <col min="11372" max="11372" width="8.33203125" style="24" bestFit="1" customWidth="1"/>
    <col min="11373" max="11373" width="8.75" style="24"/>
    <col min="11374" max="11375" width="8.4140625" style="24" bestFit="1" customWidth="1"/>
    <col min="11376" max="11621" width="8.75" style="24"/>
    <col min="11622" max="11622" width="7.58203125" style="24" customWidth="1"/>
    <col min="11623" max="11623" width="8.33203125" style="24" customWidth="1"/>
    <col min="11624" max="11624" width="8.75" style="24"/>
    <col min="11625" max="11626" width="8.33203125" style="24" customWidth="1"/>
    <col min="11627" max="11627" width="7.33203125" style="24" bestFit="1" customWidth="1"/>
    <col min="11628" max="11628" width="8.33203125" style="24" bestFit="1" customWidth="1"/>
    <col min="11629" max="11629" width="8.75" style="24"/>
    <col min="11630" max="11631" width="8.4140625" style="24" bestFit="1" customWidth="1"/>
    <col min="11632" max="11877" width="8.75" style="24"/>
    <col min="11878" max="11878" width="7.58203125" style="24" customWidth="1"/>
    <col min="11879" max="11879" width="8.33203125" style="24" customWidth="1"/>
    <col min="11880" max="11880" width="8.75" style="24"/>
    <col min="11881" max="11882" width="8.33203125" style="24" customWidth="1"/>
    <col min="11883" max="11883" width="7.33203125" style="24" bestFit="1" customWidth="1"/>
    <col min="11884" max="11884" width="8.33203125" style="24" bestFit="1" customWidth="1"/>
    <col min="11885" max="11885" width="8.75" style="24"/>
    <col min="11886" max="11887" width="8.4140625" style="24" bestFit="1" customWidth="1"/>
    <col min="11888" max="12133" width="8.75" style="24"/>
    <col min="12134" max="12134" width="7.58203125" style="24" customWidth="1"/>
    <col min="12135" max="12135" width="8.33203125" style="24" customWidth="1"/>
    <col min="12136" max="12136" width="8.75" style="24"/>
    <col min="12137" max="12138" width="8.33203125" style="24" customWidth="1"/>
    <col min="12139" max="12139" width="7.33203125" style="24" bestFit="1" customWidth="1"/>
    <col min="12140" max="12140" width="8.33203125" style="24" bestFit="1" customWidth="1"/>
    <col min="12141" max="12141" width="8.75" style="24"/>
    <col min="12142" max="12143" width="8.4140625" style="24" bestFit="1" customWidth="1"/>
    <col min="12144" max="12389" width="8.75" style="24"/>
    <col min="12390" max="12390" width="7.58203125" style="24" customWidth="1"/>
    <col min="12391" max="12391" width="8.33203125" style="24" customWidth="1"/>
    <col min="12392" max="12392" width="8.75" style="24"/>
    <col min="12393" max="12394" width="8.33203125" style="24" customWidth="1"/>
    <col min="12395" max="12395" width="7.33203125" style="24" bestFit="1" customWidth="1"/>
    <col min="12396" max="12396" width="8.33203125" style="24" bestFit="1" customWidth="1"/>
    <col min="12397" max="12397" width="8.75" style="24"/>
    <col min="12398" max="12399" width="8.4140625" style="24" bestFit="1" customWidth="1"/>
    <col min="12400" max="12645" width="8.75" style="24"/>
    <col min="12646" max="12646" width="7.58203125" style="24" customWidth="1"/>
    <col min="12647" max="12647" width="8.33203125" style="24" customWidth="1"/>
    <col min="12648" max="12648" width="8.75" style="24"/>
    <col min="12649" max="12650" width="8.33203125" style="24" customWidth="1"/>
    <col min="12651" max="12651" width="7.33203125" style="24" bestFit="1" customWidth="1"/>
    <col min="12652" max="12652" width="8.33203125" style="24" bestFit="1" customWidth="1"/>
    <col min="12653" max="12653" width="8.75" style="24"/>
    <col min="12654" max="12655" width="8.4140625" style="24" bestFit="1" customWidth="1"/>
    <col min="12656" max="12901" width="8.75" style="24"/>
    <col min="12902" max="12902" width="7.58203125" style="24" customWidth="1"/>
    <col min="12903" max="12903" width="8.33203125" style="24" customWidth="1"/>
    <col min="12904" max="12904" width="8.75" style="24"/>
    <col min="12905" max="12906" width="8.33203125" style="24" customWidth="1"/>
    <col min="12907" max="12907" width="7.33203125" style="24" bestFit="1" customWidth="1"/>
    <col min="12908" max="12908" width="8.33203125" style="24" bestFit="1" customWidth="1"/>
    <col min="12909" max="12909" width="8.75" style="24"/>
    <col min="12910" max="12911" width="8.4140625" style="24" bestFit="1" customWidth="1"/>
    <col min="12912" max="13157" width="8.75" style="24"/>
    <col min="13158" max="13158" width="7.58203125" style="24" customWidth="1"/>
    <col min="13159" max="13159" width="8.33203125" style="24" customWidth="1"/>
    <col min="13160" max="13160" width="8.75" style="24"/>
    <col min="13161" max="13162" width="8.33203125" style="24" customWidth="1"/>
    <col min="13163" max="13163" width="7.33203125" style="24" bestFit="1" customWidth="1"/>
    <col min="13164" max="13164" width="8.33203125" style="24" bestFit="1" customWidth="1"/>
    <col min="13165" max="13165" width="8.75" style="24"/>
    <col min="13166" max="13167" width="8.4140625" style="24" bestFit="1" customWidth="1"/>
    <col min="13168" max="13413" width="8.75" style="24"/>
    <col min="13414" max="13414" width="7.58203125" style="24" customWidth="1"/>
    <col min="13415" max="13415" width="8.33203125" style="24" customWidth="1"/>
    <col min="13416" max="13416" width="8.75" style="24"/>
    <col min="13417" max="13418" width="8.33203125" style="24" customWidth="1"/>
    <col min="13419" max="13419" width="7.33203125" style="24" bestFit="1" customWidth="1"/>
    <col min="13420" max="13420" width="8.33203125" style="24" bestFit="1" customWidth="1"/>
    <col min="13421" max="13421" width="8.75" style="24"/>
    <col min="13422" max="13423" width="8.4140625" style="24" bestFit="1" customWidth="1"/>
    <col min="13424" max="13669" width="8.75" style="24"/>
    <col min="13670" max="13670" width="7.58203125" style="24" customWidth="1"/>
    <col min="13671" max="13671" width="8.33203125" style="24" customWidth="1"/>
    <col min="13672" max="13672" width="8.75" style="24"/>
    <col min="13673" max="13674" width="8.33203125" style="24" customWidth="1"/>
    <col min="13675" max="13675" width="7.33203125" style="24" bestFit="1" customWidth="1"/>
    <col min="13676" max="13676" width="8.33203125" style="24" bestFit="1" customWidth="1"/>
    <col min="13677" max="13677" width="8.75" style="24"/>
    <col min="13678" max="13679" width="8.4140625" style="24" bestFit="1" customWidth="1"/>
    <col min="13680" max="13925" width="8.75" style="24"/>
    <col min="13926" max="13926" width="7.58203125" style="24" customWidth="1"/>
    <col min="13927" max="13927" width="8.33203125" style="24" customWidth="1"/>
    <col min="13928" max="13928" width="8.75" style="24"/>
    <col min="13929" max="13930" width="8.33203125" style="24" customWidth="1"/>
    <col min="13931" max="13931" width="7.33203125" style="24" bestFit="1" customWidth="1"/>
    <col min="13932" max="13932" width="8.33203125" style="24" bestFit="1" customWidth="1"/>
    <col min="13933" max="13933" width="8.75" style="24"/>
    <col min="13934" max="13935" width="8.4140625" style="24" bestFit="1" customWidth="1"/>
    <col min="13936" max="14181" width="8.75" style="24"/>
    <col min="14182" max="14182" width="7.58203125" style="24" customWidth="1"/>
    <col min="14183" max="14183" width="8.33203125" style="24" customWidth="1"/>
    <col min="14184" max="14184" width="8.75" style="24"/>
    <col min="14185" max="14186" width="8.33203125" style="24" customWidth="1"/>
    <col min="14187" max="14187" width="7.33203125" style="24" bestFit="1" customWidth="1"/>
    <col min="14188" max="14188" width="8.33203125" style="24" bestFit="1" customWidth="1"/>
    <col min="14189" max="14189" width="8.75" style="24"/>
    <col min="14190" max="14191" width="8.4140625" style="24" bestFit="1" customWidth="1"/>
    <col min="14192" max="14437" width="8.75" style="24"/>
    <col min="14438" max="14438" width="7.58203125" style="24" customWidth="1"/>
    <col min="14439" max="14439" width="8.33203125" style="24" customWidth="1"/>
    <col min="14440" max="14440" width="8.75" style="24"/>
    <col min="14441" max="14442" width="8.33203125" style="24" customWidth="1"/>
    <col min="14443" max="14443" width="7.33203125" style="24" bestFit="1" customWidth="1"/>
    <col min="14444" max="14444" width="8.33203125" style="24" bestFit="1" customWidth="1"/>
    <col min="14445" max="14445" width="8.75" style="24"/>
    <col min="14446" max="14447" width="8.4140625" style="24" bestFit="1" customWidth="1"/>
    <col min="14448" max="14693" width="8.75" style="24"/>
    <col min="14694" max="14694" width="7.58203125" style="24" customWidth="1"/>
    <col min="14695" max="14695" width="8.33203125" style="24" customWidth="1"/>
    <col min="14696" max="14696" width="8.75" style="24"/>
    <col min="14697" max="14698" width="8.33203125" style="24" customWidth="1"/>
    <col min="14699" max="14699" width="7.33203125" style="24" bestFit="1" customWidth="1"/>
    <col min="14700" max="14700" width="8.33203125" style="24" bestFit="1" customWidth="1"/>
    <col min="14701" max="14701" width="8.75" style="24"/>
    <col min="14702" max="14703" width="8.4140625" style="24" bestFit="1" customWidth="1"/>
    <col min="14704" max="14949" width="8.75" style="24"/>
    <col min="14950" max="14950" width="7.58203125" style="24" customWidth="1"/>
    <col min="14951" max="14951" width="8.33203125" style="24" customWidth="1"/>
    <col min="14952" max="14952" width="8.75" style="24"/>
    <col min="14953" max="14954" width="8.33203125" style="24" customWidth="1"/>
    <col min="14955" max="14955" width="7.33203125" style="24" bestFit="1" customWidth="1"/>
    <col min="14956" max="14956" width="8.33203125" style="24" bestFit="1" customWidth="1"/>
    <col min="14957" max="14957" width="8.75" style="24"/>
    <col min="14958" max="14959" width="8.4140625" style="24" bestFit="1" customWidth="1"/>
    <col min="14960" max="15205" width="8.75" style="24"/>
    <col min="15206" max="15206" width="7.58203125" style="24" customWidth="1"/>
    <col min="15207" max="15207" width="8.33203125" style="24" customWidth="1"/>
    <col min="15208" max="15208" width="8.75" style="24"/>
    <col min="15209" max="15210" width="8.33203125" style="24" customWidth="1"/>
    <col min="15211" max="15211" width="7.33203125" style="24" bestFit="1" customWidth="1"/>
    <col min="15212" max="15212" width="8.33203125" style="24" bestFit="1" customWidth="1"/>
    <col min="15213" max="15213" width="8.75" style="24"/>
    <col min="15214" max="15215" width="8.4140625" style="24" bestFit="1" customWidth="1"/>
    <col min="15216" max="15461" width="8.75" style="24"/>
    <col min="15462" max="15462" width="7.58203125" style="24" customWidth="1"/>
    <col min="15463" max="15463" width="8.33203125" style="24" customWidth="1"/>
    <col min="15464" max="15464" width="8.75" style="24"/>
    <col min="15465" max="15466" width="8.33203125" style="24" customWidth="1"/>
    <col min="15467" max="15467" width="7.33203125" style="24" bestFit="1" customWidth="1"/>
    <col min="15468" max="15468" width="8.33203125" style="24" bestFit="1" customWidth="1"/>
    <col min="15469" max="15469" width="8.75" style="24"/>
    <col min="15470" max="15471" width="8.4140625" style="24" bestFit="1" customWidth="1"/>
    <col min="15472" max="15717" width="8.75" style="24"/>
    <col min="15718" max="15718" width="7.58203125" style="24" customWidth="1"/>
    <col min="15719" max="15719" width="8.33203125" style="24" customWidth="1"/>
    <col min="15720" max="15720" width="8.75" style="24"/>
    <col min="15721" max="15722" width="8.33203125" style="24" customWidth="1"/>
    <col min="15723" max="15723" width="7.33203125" style="24" bestFit="1" customWidth="1"/>
    <col min="15724" max="15724" width="8.33203125" style="24" bestFit="1" customWidth="1"/>
    <col min="15725" max="15725" width="8.75" style="24"/>
    <col min="15726" max="15727" width="8.4140625" style="24" bestFit="1" customWidth="1"/>
    <col min="15728" max="15973" width="8.75" style="24"/>
    <col min="15974" max="15974" width="7.58203125" style="24" customWidth="1"/>
    <col min="15975" max="15975" width="8.33203125" style="24" customWidth="1"/>
    <col min="15976" max="15976" width="8.75" style="24"/>
    <col min="15977" max="15978" width="8.33203125" style="24" customWidth="1"/>
    <col min="15979" max="15979" width="7.33203125" style="24" bestFit="1" customWidth="1"/>
    <col min="15980" max="15980" width="8.33203125" style="24" bestFit="1" customWidth="1"/>
    <col min="15981" max="15981" width="8.75" style="24"/>
    <col min="15982" max="15983" width="8.4140625" style="24" bestFit="1" customWidth="1"/>
    <col min="15984" max="16229" width="8.75" style="24"/>
    <col min="16230" max="16230" width="7.58203125" style="24" customWidth="1"/>
    <col min="16231" max="16231" width="8.33203125" style="24" customWidth="1"/>
    <col min="16232" max="16232" width="8.75" style="24"/>
    <col min="16233" max="16234" width="8.33203125" style="24" customWidth="1"/>
    <col min="16235" max="16235" width="7.33203125" style="24" bestFit="1" customWidth="1"/>
    <col min="16236" max="16236" width="8.33203125" style="24" bestFit="1" customWidth="1"/>
    <col min="16237" max="16237" width="8.75" style="24"/>
    <col min="16238" max="16239" width="8.4140625" style="24" bestFit="1" customWidth="1"/>
    <col min="16240" max="16384" width="8.75" style="24"/>
  </cols>
  <sheetData>
    <row r="1" spans="1:125" ht="27.95" customHeight="1" thickBot="1">
      <c r="A1" s="1129" t="s">
        <v>313</v>
      </c>
      <c r="B1" s="1129"/>
      <c r="C1" s="1129"/>
      <c r="D1" s="1129"/>
      <c r="E1" s="1129"/>
      <c r="F1" s="1129"/>
      <c r="G1" s="1129"/>
      <c r="H1" s="1129"/>
      <c r="I1" s="1129"/>
      <c r="J1" s="1129"/>
      <c r="K1" s="1129"/>
      <c r="L1" s="1129"/>
      <c r="M1" s="1129"/>
      <c r="N1" s="752"/>
      <c r="O1" s="754"/>
      <c r="P1" s="820" t="s">
        <v>324</v>
      </c>
      <c r="Q1" s="821">
        <f>F12</f>
        <v>7</v>
      </c>
      <c r="R1" s="822" t="s">
        <v>325</v>
      </c>
      <c r="S1" s="897">
        <f>F18</f>
        <v>1.2514069949197</v>
      </c>
      <c r="T1" s="1111"/>
      <c r="U1" s="1111"/>
      <c r="V1" s="1101" t="s">
        <v>323</v>
      </c>
      <c r="W1" s="1102">
        <v>6</v>
      </c>
      <c r="X1" s="809"/>
      <c r="Y1" s="809"/>
      <c r="Z1" s="809"/>
      <c r="AA1" s="809"/>
      <c r="AB1" s="809"/>
      <c r="AC1" s="809"/>
      <c r="AD1" s="809"/>
      <c r="AE1" s="809"/>
      <c r="AF1" s="809"/>
      <c r="AG1" s="809"/>
      <c r="AH1" s="809"/>
      <c r="AI1" s="809"/>
      <c r="AJ1" s="809"/>
      <c r="AK1" s="809"/>
      <c r="AL1" s="809"/>
      <c r="AM1" s="63"/>
      <c r="AN1" s="876"/>
      <c r="AO1" s="872"/>
      <c r="AP1" s="872"/>
      <c r="AQ1" s="1060" t="s">
        <v>236</v>
      </c>
      <c r="AR1" s="1060"/>
      <c r="AS1" s="1060"/>
      <c r="AT1" s="1060"/>
      <c r="AU1" s="1060"/>
      <c r="AV1" s="1060"/>
      <c r="AW1" s="1060"/>
      <c r="AX1" s="1060"/>
      <c r="AY1" s="1060"/>
      <c r="AZ1" s="1060"/>
      <c r="BA1" s="1060"/>
      <c r="BB1" s="1060"/>
      <c r="BC1" s="1060"/>
      <c r="BD1" s="1060"/>
      <c r="BE1" s="1060"/>
      <c r="BF1" s="1060"/>
      <c r="BG1" s="1060"/>
      <c r="BH1" s="1060"/>
      <c r="BI1" s="1060"/>
      <c r="BJ1" s="1060"/>
      <c r="BK1" s="1060"/>
      <c r="BL1" s="1060"/>
      <c r="BM1" s="1060"/>
      <c r="BN1" s="1060"/>
      <c r="BO1" s="1060"/>
      <c r="BP1" s="1060"/>
      <c r="BQ1" s="1060"/>
      <c r="BR1" s="1060"/>
      <c r="BS1" s="1060"/>
      <c r="BT1" s="1060"/>
      <c r="BU1" s="1060"/>
      <c r="BV1" s="1060"/>
      <c r="BW1" s="1060"/>
      <c r="BX1" s="1060"/>
      <c r="BY1" s="1060"/>
      <c r="BZ1" s="1060"/>
      <c r="CA1" s="1060"/>
      <c r="CB1" s="1060"/>
      <c r="CC1" s="1060"/>
      <c r="CD1" s="1060"/>
      <c r="CE1" s="1060"/>
      <c r="CF1" s="1060"/>
      <c r="CG1" s="1060"/>
      <c r="CH1" s="1060"/>
      <c r="CI1" s="1060"/>
      <c r="CJ1" s="1060"/>
      <c r="CK1" s="1060"/>
      <c r="CL1" s="1060"/>
      <c r="CM1" s="1060"/>
      <c r="CN1" s="1060"/>
      <c r="CO1" s="359"/>
      <c r="CP1" s="35"/>
      <c r="CQ1" s="35"/>
      <c r="CR1" s="35"/>
      <c r="CV1" s="676"/>
      <c r="CW1" s="360"/>
      <c r="CX1" s="677"/>
      <c r="CY1" s="242"/>
      <c r="CZ1" s="703"/>
      <c r="DA1"/>
      <c r="DB1" s="242"/>
      <c r="DF1"/>
      <c r="DO1" s="103"/>
      <c r="DP1"/>
      <c r="DR1" s="35"/>
      <c r="DS1" s="25"/>
      <c r="DU1" s="24"/>
    </row>
    <row r="2" spans="1:125" ht="26.1" customHeight="1" thickBot="1">
      <c r="A2" s="1129"/>
      <c r="B2" s="1129"/>
      <c r="C2" s="1129"/>
      <c r="D2" s="1129"/>
      <c r="E2" s="1129"/>
      <c r="F2" s="1129"/>
      <c r="G2" s="1129"/>
      <c r="H2" s="1129"/>
      <c r="I2" s="1129"/>
      <c r="J2" s="1129"/>
      <c r="K2" s="1129"/>
      <c r="L2" s="1129"/>
      <c r="M2" s="1129"/>
      <c r="N2" s="752"/>
      <c r="P2" s="817"/>
      <c r="Q2" s="818"/>
      <c r="S2" s="819"/>
      <c r="T2" s="1109" t="s">
        <v>302</v>
      </c>
      <c r="U2" s="1110"/>
      <c r="V2" s="1101"/>
      <c r="W2" s="1102"/>
      <c r="X2" s="810"/>
      <c r="Y2" s="810"/>
      <c r="Z2" s="810"/>
      <c r="AA2" s="810"/>
      <c r="AB2" s="810"/>
      <c r="AC2" s="810"/>
      <c r="AD2" s="810"/>
      <c r="AE2" s="810"/>
      <c r="AF2" s="810"/>
      <c r="AG2" s="810"/>
      <c r="AH2" s="810"/>
      <c r="AI2" s="810"/>
      <c r="AJ2" s="810"/>
      <c r="AK2" s="810"/>
      <c r="AL2" s="810"/>
      <c r="AM2" s="63"/>
      <c r="AN2" s="1125" t="s">
        <v>237</v>
      </c>
      <c r="AO2" s="873"/>
      <c r="AP2" s="201"/>
      <c r="AQ2" s="884">
        <v>1</v>
      </c>
      <c r="AR2" s="884">
        <f>AQ2+1</f>
        <v>2</v>
      </c>
      <c r="AS2" s="884">
        <f t="shared" ref="AS2:AX2" si="0">AR2+1</f>
        <v>3</v>
      </c>
      <c r="AT2" s="884">
        <f t="shared" si="0"/>
        <v>4</v>
      </c>
      <c r="AU2" s="884">
        <f t="shared" si="0"/>
        <v>5</v>
      </c>
      <c r="AV2" s="884">
        <f t="shared" si="0"/>
        <v>6</v>
      </c>
      <c r="AW2" s="884">
        <f t="shared" si="0"/>
        <v>7</v>
      </c>
      <c r="AX2" s="884">
        <f t="shared" si="0"/>
        <v>8</v>
      </c>
      <c r="AY2" s="884">
        <f>AX2+1</f>
        <v>9</v>
      </c>
      <c r="AZ2" s="884">
        <f>AY2+1</f>
        <v>10</v>
      </c>
      <c r="BA2" s="884">
        <f t="shared" ref="BA2:CN2" si="1">AZ2+1</f>
        <v>11</v>
      </c>
      <c r="BB2" s="884">
        <f t="shared" si="1"/>
        <v>12</v>
      </c>
      <c r="BC2" s="884">
        <f t="shared" si="1"/>
        <v>13</v>
      </c>
      <c r="BD2" s="884">
        <f t="shared" si="1"/>
        <v>14</v>
      </c>
      <c r="BE2" s="884">
        <f t="shared" si="1"/>
        <v>15</v>
      </c>
      <c r="BF2" s="884">
        <f t="shared" si="1"/>
        <v>16</v>
      </c>
      <c r="BG2" s="884">
        <f t="shared" si="1"/>
        <v>17</v>
      </c>
      <c r="BH2" s="884">
        <f t="shared" si="1"/>
        <v>18</v>
      </c>
      <c r="BI2" s="884">
        <f t="shared" si="1"/>
        <v>19</v>
      </c>
      <c r="BJ2" s="884">
        <f t="shared" si="1"/>
        <v>20</v>
      </c>
      <c r="BK2" s="884">
        <f t="shared" si="1"/>
        <v>21</v>
      </c>
      <c r="BL2" s="884">
        <f t="shared" si="1"/>
        <v>22</v>
      </c>
      <c r="BM2" s="884">
        <f t="shared" si="1"/>
        <v>23</v>
      </c>
      <c r="BN2" s="884">
        <f t="shared" si="1"/>
        <v>24</v>
      </c>
      <c r="BO2" s="884">
        <f t="shared" si="1"/>
        <v>25</v>
      </c>
      <c r="BP2" s="884">
        <f t="shared" si="1"/>
        <v>26</v>
      </c>
      <c r="BQ2" s="884">
        <f t="shared" si="1"/>
        <v>27</v>
      </c>
      <c r="BR2" s="884">
        <f t="shared" si="1"/>
        <v>28</v>
      </c>
      <c r="BS2" s="884">
        <f t="shared" si="1"/>
        <v>29</v>
      </c>
      <c r="BT2" s="884">
        <f t="shared" si="1"/>
        <v>30</v>
      </c>
      <c r="BU2" s="884">
        <f t="shared" si="1"/>
        <v>31</v>
      </c>
      <c r="BV2" s="884">
        <f t="shared" si="1"/>
        <v>32</v>
      </c>
      <c r="BW2" s="884">
        <f t="shared" si="1"/>
        <v>33</v>
      </c>
      <c r="BX2" s="884">
        <f t="shared" si="1"/>
        <v>34</v>
      </c>
      <c r="BY2" s="884">
        <f t="shared" si="1"/>
        <v>35</v>
      </c>
      <c r="BZ2" s="884">
        <f t="shared" si="1"/>
        <v>36</v>
      </c>
      <c r="CA2" s="884">
        <f t="shared" si="1"/>
        <v>37</v>
      </c>
      <c r="CB2" s="884">
        <f t="shared" si="1"/>
        <v>38</v>
      </c>
      <c r="CC2" s="884">
        <f t="shared" si="1"/>
        <v>39</v>
      </c>
      <c r="CD2" s="884">
        <f t="shared" si="1"/>
        <v>40</v>
      </c>
      <c r="CE2" s="884">
        <f t="shared" si="1"/>
        <v>41</v>
      </c>
      <c r="CF2" s="884">
        <f t="shared" si="1"/>
        <v>42</v>
      </c>
      <c r="CG2" s="884">
        <f t="shared" si="1"/>
        <v>43</v>
      </c>
      <c r="CH2" s="884">
        <f t="shared" si="1"/>
        <v>44</v>
      </c>
      <c r="CI2" s="884">
        <f t="shared" si="1"/>
        <v>45</v>
      </c>
      <c r="CJ2" s="884">
        <f t="shared" si="1"/>
        <v>46</v>
      </c>
      <c r="CK2" s="884">
        <f t="shared" si="1"/>
        <v>47</v>
      </c>
      <c r="CL2" s="884">
        <f t="shared" si="1"/>
        <v>48</v>
      </c>
      <c r="CM2" s="884">
        <f t="shared" si="1"/>
        <v>49</v>
      </c>
      <c r="CN2" s="884">
        <f t="shared" si="1"/>
        <v>50</v>
      </c>
      <c r="CO2" s="359"/>
      <c r="CP2" s="35"/>
      <c r="CQ2" s="35"/>
      <c r="CR2" s="35"/>
      <c r="CV2" s="676"/>
      <c r="CW2" s="360"/>
      <c r="CX2" s="677"/>
      <c r="CY2" s="242"/>
      <c r="CZ2" s="703"/>
      <c r="DA2"/>
      <c r="DB2" s="242"/>
      <c r="DF2"/>
      <c r="DO2" s="103"/>
      <c r="DP2"/>
      <c r="DR2" s="35"/>
      <c r="DS2" s="25"/>
      <c r="DU2" s="24"/>
    </row>
    <row r="3" spans="1:125" ht="27" customHeight="1">
      <c r="A3" s="1129"/>
      <c r="B3" s="1129"/>
      <c r="C3" s="1129"/>
      <c r="D3" s="1129"/>
      <c r="E3" s="1129"/>
      <c r="F3" s="1129"/>
      <c r="G3" s="1129"/>
      <c r="H3" s="1129"/>
      <c r="I3" s="1129"/>
      <c r="J3" s="1129"/>
      <c r="K3" s="1129"/>
      <c r="L3" s="1129"/>
      <c r="M3" s="1129"/>
      <c r="N3" s="752"/>
      <c r="O3" s="754"/>
      <c r="P3" s="1118" t="s">
        <v>327</v>
      </c>
      <c r="Q3" s="1123">
        <v>7.0000000000000001E-3</v>
      </c>
      <c r="R3" s="1127" t="s">
        <v>309</v>
      </c>
      <c r="S3" s="1116">
        <v>4</v>
      </c>
      <c r="T3" s="1105" t="s">
        <v>315</v>
      </c>
      <c r="U3" s="1106"/>
      <c r="V3" s="1103" t="s">
        <v>322</v>
      </c>
      <c r="W3" s="1104">
        <v>1</v>
      </c>
      <c r="X3" s="811"/>
      <c r="Y3" s="811"/>
      <c r="Z3" s="811"/>
      <c r="AA3" s="811"/>
      <c r="AB3" s="811"/>
      <c r="AC3" s="811"/>
      <c r="AD3" s="811"/>
      <c r="AE3" s="811"/>
      <c r="AF3" s="811"/>
      <c r="AG3" s="811"/>
      <c r="AH3" s="811"/>
      <c r="AI3" s="811"/>
      <c r="AJ3" s="811"/>
      <c r="AK3" s="811"/>
      <c r="AL3" s="811"/>
      <c r="AM3" s="63"/>
      <c r="AN3" s="1126"/>
      <c r="AO3" s="856" t="s">
        <v>147</v>
      </c>
      <c r="AP3" s="874" t="s">
        <v>145</v>
      </c>
      <c r="AQ3" s="856" t="s">
        <v>146</v>
      </c>
      <c r="AR3" s="856" t="s">
        <v>146</v>
      </c>
      <c r="AS3" s="856" t="s">
        <v>146</v>
      </c>
      <c r="AT3" s="856" t="s">
        <v>146</v>
      </c>
      <c r="AU3" s="856" t="s">
        <v>146</v>
      </c>
      <c r="AV3" s="856" t="s">
        <v>146</v>
      </c>
      <c r="AW3" s="856" t="s">
        <v>146</v>
      </c>
      <c r="AX3" s="856" t="s">
        <v>146</v>
      </c>
      <c r="AY3" s="856" t="s">
        <v>146</v>
      </c>
      <c r="AZ3" s="856" t="s">
        <v>146</v>
      </c>
      <c r="BA3" s="856" t="s">
        <v>146</v>
      </c>
      <c r="BB3" s="856" t="s">
        <v>146</v>
      </c>
      <c r="BC3" s="856" t="s">
        <v>146</v>
      </c>
      <c r="BD3" s="856" t="s">
        <v>146</v>
      </c>
      <c r="BE3" s="856" t="s">
        <v>146</v>
      </c>
      <c r="BF3" s="856" t="s">
        <v>146</v>
      </c>
      <c r="BG3" s="856" t="s">
        <v>146</v>
      </c>
      <c r="BH3" s="856" t="s">
        <v>146</v>
      </c>
      <c r="BI3" s="856" t="s">
        <v>146</v>
      </c>
      <c r="BJ3" s="856" t="s">
        <v>146</v>
      </c>
      <c r="BK3" s="856" t="s">
        <v>146</v>
      </c>
      <c r="BL3" s="856" t="s">
        <v>146</v>
      </c>
      <c r="BM3" s="856" t="s">
        <v>146</v>
      </c>
      <c r="BN3" s="856" t="s">
        <v>146</v>
      </c>
      <c r="BO3" s="856" t="s">
        <v>146</v>
      </c>
      <c r="BP3" s="856" t="s">
        <v>146</v>
      </c>
      <c r="BQ3" s="856" t="s">
        <v>146</v>
      </c>
      <c r="BR3" s="856" t="s">
        <v>146</v>
      </c>
      <c r="BS3" s="856" t="s">
        <v>146</v>
      </c>
      <c r="BT3" s="856" t="s">
        <v>146</v>
      </c>
      <c r="BU3" s="856" t="s">
        <v>146</v>
      </c>
      <c r="BV3" s="856" t="s">
        <v>146</v>
      </c>
      <c r="BW3" s="856" t="s">
        <v>146</v>
      </c>
      <c r="BX3" s="856" t="s">
        <v>146</v>
      </c>
      <c r="BY3" s="856" t="s">
        <v>146</v>
      </c>
      <c r="BZ3" s="856" t="s">
        <v>146</v>
      </c>
      <c r="CA3" s="856" t="s">
        <v>146</v>
      </c>
      <c r="CB3" s="856" t="s">
        <v>146</v>
      </c>
      <c r="CC3" s="856" t="s">
        <v>146</v>
      </c>
      <c r="CD3" s="856" t="s">
        <v>146</v>
      </c>
      <c r="CE3" s="856" t="s">
        <v>146</v>
      </c>
      <c r="CF3" s="856" t="s">
        <v>146</v>
      </c>
      <c r="CG3" s="856" t="s">
        <v>146</v>
      </c>
      <c r="CH3" s="856" t="s">
        <v>146</v>
      </c>
      <c r="CI3" s="856" t="s">
        <v>146</v>
      </c>
      <c r="CJ3" s="856" t="s">
        <v>146</v>
      </c>
      <c r="CK3" s="856" t="s">
        <v>146</v>
      </c>
      <c r="CL3" s="856" t="s">
        <v>146</v>
      </c>
      <c r="CM3" s="856" t="s">
        <v>146</v>
      </c>
      <c r="CN3" s="856" t="s">
        <v>146</v>
      </c>
      <c r="CO3" s="359"/>
      <c r="CP3" s="35"/>
      <c r="CQ3" s="35"/>
      <c r="CR3" s="35"/>
      <c r="CV3" s="676"/>
      <c r="CW3" s="360"/>
      <c r="CX3" s="677"/>
      <c r="CY3" s="242"/>
      <c r="CZ3" s="703"/>
      <c r="DA3"/>
      <c r="DB3" s="242"/>
      <c r="DF3"/>
      <c r="DO3" s="103"/>
      <c r="DP3"/>
      <c r="DR3" s="35"/>
      <c r="DS3" s="25"/>
      <c r="DU3" s="24"/>
    </row>
    <row r="4" spans="1:125" ht="27" customHeight="1" thickBot="1">
      <c r="A4" s="1129"/>
      <c r="B4" s="1129"/>
      <c r="C4" s="1129"/>
      <c r="D4" s="1129"/>
      <c r="E4" s="1129"/>
      <c r="F4" s="1129"/>
      <c r="G4" s="1129"/>
      <c r="H4" s="1129"/>
      <c r="I4" s="1129"/>
      <c r="J4" s="1129"/>
      <c r="K4" s="1129"/>
      <c r="L4" s="1129"/>
      <c r="M4" s="1129"/>
      <c r="N4" s="752"/>
      <c r="P4" s="1118"/>
      <c r="Q4" s="1124"/>
      <c r="R4" s="1127"/>
      <c r="S4" s="1117"/>
      <c r="T4" s="1107"/>
      <c r="U4" s="1108"/>
      <c r="V4" s="1103"/>
      <c r="W4" s="1104"/>
      <c r="X4" s="811"/>
      <c r="Y4" s="811"/>
      <c r="Z4" s="811"/>
      <c r="AA4" s="811"/>
      <c r="AB4" s="811"/>
      <c r="AC4" s="811"/>
      <c r="AD4" s="811"/>
      <c r="AE4" s="811"/>
      <c r="AF4" s="811"/>
      <c r="AG4" s="811"/>
      <c r="AH4" s="811"/>
      <c r="AI4" s="811"/>
      <c r="AJ4" s="811"/>
      <c r="AK4" s="811"/>
      <c r="AL4" s="811"/>
      <c r="AM4" s="63">
        <v>1</v>
      </c>
      <c r="AN4" s="877">
        <v>1</v>
      </c>
      <c r="AO4" s="856">
        <f>H23</f>
        <v>0</v>
      </c>
      <c r="AP4" s="889">
        <f t="shared" ref="AP4:AP51" si="2">(H$9*AO4)+H$10</f>
        <v>0.20899999999999999</v>
      </c>
      <c r="AQ4" s="857">
        <f ca="1">NORMINV(RAND(),$AP4,$H$18)</f>
        <v>-3.9363956688676122E-2</v>
      </c>
      <c r="AR4" s="857">
        <f t="shared" ref="AR4:CN9" ca="1" si="3">NORMINV(RAND(),$AP4,$H$18)</f>
        <v>0.19882432421297508</v>
      </c>
      <c r="AS4" s="857">
        <f t="shared" ca="1" si="3"/>
        <v>0.19249338934476959</v>
      </c>
      <c r="AT4" s="857">
        <f t="shared" ca="1" si="3"/>
        <v>-1.1080630998613894E-2</v>
      </c>
      <c r="AU4" s="857">
        <f t="shared" ca="1" si="3"/>
        <v>0.31135786827400908</v>
      </c>
      <c r="AV4" s="857">
        <f t="shared" ca="1" si="3"/>
        <v>0.34482623678020574</v>
      </c>
      <c r="AW4" s="857">
        <f t="shared" ca="1" si="3"/>
        <v>0.14288273192635254</v>
      </c>
      <c r="AX4" s="857">
        <f t="shared" ca="1" si="3"/>
        <v>0.36010508510284378</v>
      </c>
      <c r="AY4" s="857">
        <f t="shared" ca="1" si="3"/>
        <v>0.28393359783755734</v>
      </c>
      <c r="AZ4" s="857">
        <f t="shared" ca="1" si="3"/>
        <v>0.22772757431118021</v>
      </c>
      <c r="BA4" s="857">
        <f t="shared" ca="1" si="3"/>
        <v>0.21945769448998426</v>
      </c>
      <c r="BB4" s="857">
        <f t="shared" ca="1" si="3"/>
        <v>0.12850692153076448</v>
      </c>
      <c r="BC4" s="857">
        <f t="shared" ca="1" si="3"/>
        <v>9.6037850256676799E-2</v>
      </c>
      <c r="BD4" s="857">
        <f t="shared" ca="1" si="3"/>
        <v>0.25578501572742474</v>
      </c>
      <c r="BE4" s="857">
        <f t="shared" ca="1" si="3"/>
        <v>0.44465214182324009</v>
      </c>
      <c r="BF4" s="857">
        <f t="shared" ca="1" si="3"/>
        <v>0.1847995746556792</v>
      </c>
      <c r="BG4" s="857">
        <f t="shared" ca="1" si="3"/>
        <v>0.1247035808035173</v>
      </c>
      <c r="BH4" s="857">
        <f t="shared" ca="1" si="3"/>
        <v>0.22303431661197898</v>
      </c>
      <c r="BI4" s="857">
        <f t="shared" ca="1" si="3"/>
        <v>0.20563216730458936</v>
      </c>
      <c r="BJ4" s="857">
        <f t="shared" ca="1" si="3"/>
        <v>0.1463907228859887</v>
      </c>
      <c r="BK4" s="857">
        <f t="shared" ca="1" si="3"/>
        <v>0.1655986004006858</v>
      </c>
      <c r="BL4" s="857">
        <f t="shared" ca="1" si="3"/>
        <v>0.16215468836123201</v>
      </c>
      <c r="BM4" s="857">
        <f t="shared" ca="1" si="3"/>
        <v>0.22812240263091649</v>
      </c>
      <c r="BN4" s="857">
        <f t="shared" ca="1" si="3"/>
        <v>0.22425436200737214</v>
      </c>
      <c r="BO4" s="857">
        <f t="shared" ca="1" si="3"/>
        <v>5.7315880630342819E-2</v>
      </c>
      <c r="BP4" s="857">
        <f t="shared" ca="1" si="3"/>
        <v>0.41227420964235317</v>
      </c>
      <c r="BQ4" s="857">
        <f t="shared" ca="1" si="3"/>
        <v>0.23048229835744763</v>
      </c>
      <c r="BR4" s="857">
        <f t="shared" ca="1" si="3"/>
        <v>0.25493852409914947</v>
      </c>
      <c r="BS4" s="857">
        <f t="shared" ca="1" si="3"/>
        <v>0.14724389911731539</v>
      </c>
      <c r="BT4" s="857">
        <f t="shared" ca="1" si="3"/>
        <v>0.10261008765919338</v>
      </c>
      <c r="BU4" s="857">
        <f t="shared" ca="1" si="3"/>
        <v>0.21240498803077934</v>
      </c>
      <c r="BV4" s="857">
        <f t="shared" ca="1" si="3"/>
        <v>0.18515629614491144</v>
      </c>
      <c r="BW4" s="857">
        <f t="shared" ca="1" si="3"/>
        <v>0.29482749376153056</v>
      </c>
      <c r="BX4" s="857">
        <f t="shared" ca="1" si="3"/>
        <v>0.12600068502591094</v>
      </c>
      <c r="BY4" s="857">
        <f t="shared" ca="1" si="3"/>
        <v>0.30823339394333382</v>
      </c>
      <c r="BZ4" s="857">
        <f t="shared" ca="1" si="3"/>
        <v>-3.3354331627992923E-2</v>
      </c>
      <c r="CA4" s="857">
        <f t="shared" ca="1" si="3"/>
        <v>5.2813889374206169E-2</v>
      </c>
      <c r="CB4" s="857">
        <f t="shared" ca="1" si="3"/>
        <v>0.24517622460283742</v>
      </c>
      <c r="CC4" s="857">
        <f t="shared" ca="1" si="3"/>
        <v>0.17706204178362395</v>
      </c>
      <c r="CD4" s="857">
        <f t="shared" ca="1" si="3"/>
        <v>0.21012283022361469</v>
      </c>
      <c r="CE4" s="857">
        <f t="shared" ca="1" si="3"/>
        <v>0.33327204111514824</v>
      </c>
      <c r="CF4" s="857">
        <f t="shared" ca="1" si="3"/>
        <v>0.33483667937730949</v>
      </c>
      <c r="CG4" s="857">
        <f t="shared" ca="1" si="3"/>
        <v>0.42819003868499717</v>
      </c>
      <c r="CH4" s="857">
        <f t="shared" ca="1" si="3"/>
        <v>0.25036787771942404</v>
      </c>
      <c r="CI4" s="857">
        <f t="shared" ca="1" si="3"/>
        <v>0.55012423504878227</v>
      </c>
      <c r="CJ4" s="857">
        <f t="shared" ca="1" si="3"/>
        <v>0.19240892660100897</v>
      </c>
      <c r="CK4" s="857">
        <f t="shared" ca="1" si="3"/>
        <v>0.28931344225045175</v>
      </c>
      <c r="CL4" s="857">
        <f t="shared" ca="1" si="3"/>
        <v>0.33302451398719479</v>
      </c>
      <c r="CM4" s="857">
        <f t="shared" ca="1" si="3"/>
        <v>0.20104854822791923</v>
      </c>
      <c r="CN4" s="857">
        <f t="shared" ca="1" si="3"/>
        <v>0.12487792494679716</v>
      </c>
      <c r="CO4" s="359"/>
      <c r="CP4" s="35"/>
      <c r="CQ4" s="35"/>
      <c r="CR4" s="35"/>
      <c r="CV4" s="676"/>
      <c r="CW4" s="360"/>
      <c r="CX4" s="677"/>
      <c r="CY4" s="242"/>
      <c r="CZ4" s="703"/>
      <c r="DA4"/>
      <c r="DB4" s="242"/>
      <c r="DF4"/>
      <c r="DO4" s="103"/>
      <c r="DP4"/>
      <c r="DR4" s="35"/>
      <c r="DS4" s="25"/>
      <c r="DU4" s="24"/>
    </row>
    <row r="5" spans="1:125" ht="27" customHeight="1" thickBot="1">
      <c r="P5" s="1101" t="s">
        <v>326</v>
      </c>
      <c r="Q5" s="1128">
        <f>(S1^2*Q1)+Q3</f>
        <v>10.969136268537678</v>
      </c>
      <c r="R5" s="1119" t="s">
        <v>311</v>
      </c>
      <c r="S5" s="1121">
        <v>5</v>
      </c>
      <c r="T5" s="1112" t="s">
        <v>303</v>
      </c>
      <c r="U5" s="1113"/>
      <c r="W5" s="1118"/>
      <c r="AM5" s="753">
        <f>AM4+1</f>
        <v>2</v>
      </c>
      <c r="AN5" s="877">
        <v>1</v>
      </c>
      <c r="AO5" s="856">
        <f>AO4</f>
        <v>0</v>
      </c>
      <c r="AP5" s="889">
        <f t="shared" si="2"/>
        <v>0.20899999999999999</v>
      </c>
      <c r="AQ5" s="857">
        <f t="shared" ref="AQ5:BF51" ca="1" si="4">NORMINV(RAND(),$AP5,$H$18)</f>
        <v>0.30351179391344296</v>
      </c>
      <c r="AR5" s="857">
        <f t="shared" ca="1" si="4"/>
        <v>0.12361408316546653</v>
      </c>
      <c r="AS5" s="857">
        <f t="shared" ca="1" si="4"/>
        <v>3.9821364682538218E-2</v>
      </c>
      <c r="AT5" s="857">
        <f t="shared" ca="1" si="4"/>
        <v>0.20304798854485434</v>
      </c>
      <c r="AU5" s="857">
        <f t="shared" ca="1" si="4"/>
        <v>4.9475484935556091E-3</v>
      </c>
      <c r="AV5" s="857">
        <f t="shared" ca="1" si="4"/>
        <v>0.21659167000070953</v>
      </c>
      <c r="AW5" s="857">
        <f t="shared" ca="1" si="4"/>
        <v>0.17094295762896519</v>
      </c>
      <c r="AX5" s="857">
        <f t="shared" ca="1" si="4"/>
        <v>0.14652465731689154</v>
      </c>
      <c r="AY5" s="857">
        <f t="shared" ca="1" si="4"/>
        <v>0.26989674255691454</v>
      </c>
      <c r="AZ5" s="857">
        <f t="shared" ca="1" si="4"/>
        <v>0.24721615126918664</v>
      </c>
      <c r="BA5" s="857">
        <f t="shared" ca="1" si="4"/>
        <v>0.11091662092236973</v>
      </c>
      <c r="BB5" s="857">
        <f t="shared" ca="1" si="4"/>
        <v>0.39235733291651709</v>
      </c>
      <c r="BC5" s="857">
        <f t="shared" ca="1" si="4"/>
        <v>-1.9311536218735853E-2</v>
      </c>
      <c r="BD5" s="857">
        <f t="shared" ca="1" si="4"/>
        <v>0.22896747438012235</v>
      </c>
      <c r="BE5" s="857">
        <f t="shared" ca="1" si="4"/>
        <v>4.6264552567362449E-3</v>
      </c>
      <c r="BF5" s="857">
        <f t="shared" ca="1" si="4"/>
        <v>0.52129168582019236</v>
      </c>
      <c r="BG5" s="857">
        <f t="shared" ca="1" si="3"/>
        <v>0.12424762347161721</v>
      </c>
      <c r="BH5" s="857">
        <f t="shared" ca="1" si="3"/>
        <v>0.30034471114124173</v>
      </c>
      <c r="BI5" s="857">
        <f t="shared" ca="1" si="3"/>
        <v>0.21829088123634907</v>
      </c>
      <c r="BJ5" s="857">
        <f t="shared" ca="1" si="3"/>
        <v>7.8117438521103699E-2</v>
      </c>
      <c r="BK5" s="857">
        <f t="shared" ca="1" si="3"/>
        <v>0.3534435179102311</v>
      </c>
      <c r="BL5" s="857">
        <f t="shared" ca="1" si="3"/>
        <v>0.10319038861729296</v>
      </c>
      <c r="BM5" s="857">
        <f t="shared" ca="1" si="3"/>
        <v>0.37057194637714375</v>
      </c>
      <c r="BN5" s="857">
        <f t="shared" ca="1" si="3"/>
        <v>3.334848968871415E-2</v>
      </c>
      <c r="BO5" s="857">
        <f t="shared" ca="1" si="3"/>
        <v>0.17348742044510163</v>
      </c>
      <c r="BP5" s="857">
        <f t="shared" ca="1" si="3"/>
        <v>0.37178328405319994</v>
      </c>
      <c r="BQ5" s="857">
        <f t="shared" ca="1" si="3"/>
        <v>0.32786449764518377</v>
      </c>
      <c r="BR5" s="857">
        <f t="shared" ca="1" si="3"/>
        <v>0.23064072386340245</v>
      </c>
      <c r="BS5" s="857">
        <f t="shared" ca="1" si="3"/>
        <v>0.24323778622253062</v>
      </c>
      <c r="BT5" s="857">
        <f t="shared" ca="1" si="3"/>
        <v>0.21273564638830206</v>
      </c>
      <c r="BU5" s="857">
        <f t="shared" ca="1" si="3"/>
        <v>0.14810306860759406</v>
      </c>
      <c r="BV5" s="857">
        <f t="shared" ca="1" si="3"/>
        <v>0.32235955259885263</v>
      </c>
      <c r="BW5" s="857">
        <f t="shared" ca="1" si="3"/>
        <v>0.36815803409837278</v>
      </c>
      <c r="BX5" s="857">
        <f t="shared" ca="1" si="3"/>
        <v>-4.9660219919333476E-2</v>
      </c>
      <c r="BY5" s="857">
        <f t="shared" ca="1" si="3"/>
        <v>0.12446475019417155</v>
      </c>
      <c r="BZ5" s="857">
        <f t="shared" ca="1" si="3"/>
        <v>0.4660595513326784</v>
      </c>
      <c r="CA5" s="857">
        <f t="shared" ca="1" si="3"/>
        <v>0.19728305704720817</v>
      </c>
      <c r="CB5" s="857">
        <f t="shared" ca="1" si="3"/>
        <v>9.0981441386141226E-3</v>
      </c>
      <c r="CC5" s="857">
        <f t="shared" ca="1" si="3"/>
        <v>0.14743629914857526</v>
      </c>
      <c r="CD5" s="857">
        <f t="shared" ca="1" si="3"/>
        <v>0.13861260220218743</v>
      </c>
      <c r="CE5" s="857">
        <f t="shared" ca="1" si="3"/>
        <v>0.35501262801024835</v>
      </c>
      <c r="CF5" s="857">
        <f t="shared" ca="1" si="3"/>
        <v>0.27315551684430733</v>
      </c>
      <c r="CG5" s="857">
        <f t="shared" ca="1" si="3"/>
        <v>0.42744565754632574</v>
      </c>
      <c r="CH5" s="857">
        <f t="shared" ca="1" si="3"/>
        <v>0.2665892369273139</v>
      </c>
      <c r="CI5" s="857">
        <f t="shared" ca="1" si="3"/>
        <v>0.23188842822613678</v>
      </c>
      <c r="CJ5" s="857">
        <f t="shared" ca="1" si="3"/>
        <v>0.38948515574843812</v>
      </c>
      <c r="CK5" s="857">
        <f t="shared" ca="1" si="3"/>
        <v>0.35339469700822979</v>
      </c>
      <c r="CL5" s="857">
        <f t="shared" ca="1" si="3"/>
        <v>-5.302760136396259E-2</v>
      </c>
      <c r="CM5" s="857">
        <f t="shared" ca="1" si="3"/>
        <v>0.41243781987299721</v>
      </c>
      <c r="CN5" s="857">
        <f t="shared" ca="1" si="3"/>
        <v>0.2423904923722322</v>
      </c>
      <c r="CO5" s="359"/>
      <c r="CP5" s="35"/>
      <c r="CQ5" s="35"/>
      <c r="CR5" s="35"/>
      <c r="CS5" s="35"/>
    </row>
    <row r="6" spans="1:125" ht="24.95" customHeight="1" thickBot="1">
      <c r="H6" s="1054" t="s">
        <v>253</v>
      </c>
      <c r="O6" s="754"/>
      <c r="P6" s="1101"/>
      <c r="Q6" s="1128"/>
      <c r="R6" s="1120"/>
      <c r="S6" s="1122"/>
      <c r="T6" s="1114"/>
      <c r="U6" s="1115"/>
      <c r="W6" s="1118"/>
      <c r="AM6" s="753">
        <f t="shared" ref="AM6:AM51" si="5">AM5+1</f>
        <v>3</v>
      </c>
      <c r="AN6" s="877">
        <v>1</v>
      </c>
      <c r="AO6" s="856">
        <f t="shared" ref="AO6:AO11" si="6">AO5</f>
        <v>0</v>
      </c>
      <c r="AP6" s="889">
        <f t="shared" si="2"/>
        <v>0.20899999999999999</v>
      </c>
      <c r="AQ6" s="857">
        <f t="shared" ca="1" si="4"/>
        <v>0.11778886504769076</v>
      </c>
      <c r="AR6" s="857">
        <f t="shared" ca="1" si="3"/>
        <v>8.8714498637416372E-3</v>
      </c>
      <c r="AS6" s="857">
        <f t="shared" ca="1" si="3"/>
        <v>0.32707228640457753</v>
      </c>
      <c r="AT6" s="857">
        <f t="shared" ca="1" si="3"/>
        <v>6.8094294558099511E-2</v>
      </c>
      <c r="AU6" s="857">
        <f t="shared" ca="1" si="3"/>
        <v>0.19026634722304356</v>
      </c>
      <c r="AV6" s="857">
        <f t="shared" ca="1" si="3"/>
        <v>0.39903941038573909</v>
      </c>
      <c r="AW6" s="857">
        <f t="shared" ca="1" si="3"/>
        <v>0.16116414125795248</v>
      </c>
      <c r="AX6" s="857">
        <f t="shared" ca="1" si="3"/>
        <v>0.37767000035869641</v>
      </c>
      <c r="AY6" s="857">
        <f t="shared" ca="1" si="3"/>
        <v>-6.6958984609292033E-2</v>
      </c>
      <c r="AZ6" s="857">
        <f t="shared" ca="1" si="3"/>
        <v>2.9331391886546432E-2</v>
      </c>
      <c r="BA6" s="857">
        <f t="shared" ca="1" si="3"/>
        <v>0.13615494881292628</v>
      </c>
      <c r="BB6" s="857">
        <f t="shared" ca="1" si="3"/>
        <v>0.42555644179285879</v>
      </c>
      <c r="BC6" s="857">
        <f t="shared" ca="1" si="3"/>
        <v>0.2219397180153645</v>
      </c>
      <c r="BD6" s="857">
        <f t="shared" ca="1" si="3"/>
        <v>0.40193937027681642</v>
      </c>
      <c r="BE6" s="857">
        <f t="shared" ca="1" si="3"/>
        <v>0.19464097729680782</v>
      </c>
      <c r="BF6" s="857">
        <f t="shared" ca="1" si="3"/>
        <v>0.22500498877118821</v>
      </c>
      <c r="BG6" s="857">
        <f t="shared" ca="1" si="3"/>
        <v>0.12272850533763222</v>
      </c>
      <c r="BH6" s="857">
        <f t="shared" ca="1" si="3"/>
        <v>0.30002694137841568</v>
      </c>
      <c r="BI6" s="857">
        <f t="shared" ca="1" si="3"/>
        <v>0.3522179393285727</v>
      </c>
      <c r="BJ6" s="857">
        <f t="shared" ca="1" si="3"/>
        <v>0.27031714307389121</v>
      </c>
      <c r="BK6" s="857">
        <f t="shared" ca="1" si="3"/>
        <v>0.10247047043897725</v>
      </c>
      <c r="BL6" s="857">
        <f t="shared" ca="1" si="3"/>
        <v>0.12607082695026561</v>
      </c>
      <c r="BM6" s="857">
        <f t="shared" ca="1" si="3"/>
        <v>0.19672942856475931</v>
      </c>
      <c r="BN6" s="857">
        <f t="shared" ca="1" si="3"/>
        <v>0.2825801842425088</v>
      </c>
      <c r="BO6" s="857">
        <f t="shared" ca="1" si="3"/>
        <v>2.5899356828678166E-2</v>
      </c>
      <c r="BP6" s="857">
        <f t="shared" ca="1" si="3"/>
        <v>0.18055862657735333</v>
      </c>
      <c r="BQ6" s="857">
        <f t="shared" ca="1" si="3"/>
        <v>0.12877154670541291</v>
      </c>
      <c r="BR6" s="857">
        <f t="shared" ca="1" si="3"/>
        <v>0.51597962851187928</v>
      </c>
      <c r="BS6" s="857">
        <f t="shared" ca="1" si="3"/>
        <v>0.22099853476673301</v>
      </c>
      <c r="BT6" s="857">
        <f t="shared" ca="1" si="3"/>
        <v>0.26677613927297977</v>
      </c>
      <c r="BU6" s="857">
        <f t="shared" ca="1" si="3"/>
        <v>0.29815030364577327</v>
      </c>
      <c r="BV6" s="857">
        <f t="shared" ca="1" si="3"/>
        <v>0.14996882644418347</v>
      </c>
      <c r="BW6" s="857">
        <f t="shared" ca="1" si="3"/>
        <v>0.10392444427184724</v>
      </c>
      <c r="BX6" s="857">
        <f t="shared" ca="1" si="3"/>
        <v>0.24876055011633927</v>
      </c>
      <c r="BY6" s="857">
        <f t="shared" ca="1" si="3"/>
        <v>0.27060240317073359</v>
      </c>
      <c r="BZ6" s="857">
        <f t="shared" ca="1" si="3"/>
        <v>0.1627782599245815</v>
      </c>
      <c r="CA6" s="857">
        <f t="shared" ca="1" si="3"/>
        <v>0.30215777860524012</v>
      </c>
      <c r="CB6" s="857">
        <f t="shared" ca="1" si="3"/>
        <v>0.17797235127886218</v>
      </c>
      <c r="CC6" s="857">
        <f t="shared" ca="1" si="3"/>
        <v>0.20330315544130714</v>
      </c>
      <c r="CD6" s="857">
        <f t="shared" ca="1" si="3"/>
        <v>8.5708865904989981E-2</v>
      </c>
      <c r="CE6" s="857">
        <f t="shared" ca="1" si="3"/>
        <v>0.22766245185059839</v>
      </c>
      <c r="CF6" s="857">
        <f t="shared" ca="1" si="3"/>
        <v>0.37481078032288651</v>
      </c>
      <c r="CG6" s="857">
        <f t="shared" ca="1" si="3"/>
        <v>0.23150509958602133</v>
      </c>
      <c r="CH6" s="857">
        <f t="shared" ca="1" si="3"/>
        <v>0.11335405383357071</v>
      </c>
      <c r="CI6" s="857">
        <f t="shared" ca="1" si="3"/>
        <v>0.2914337473657993</v>
      </c>
      <c r="CJ6" s="857">
        <f t="shared" ca="1" si="3"/>
        <v>0.25878601770328874</v>
      </c>
      <c r="CK6" s="857">
        <f t="shared" ca="1" si="3"/>
        <v>0.25803794605907843</v>
      </c>
      <c r="CL6" s="857">
        <f t="shared" ca="1" si="3"/>
        <v>-5.1827298309157138E-2</v>
      </c>
      <c r="CM6" s="857">
        <f t="shared" ca="1" si="3"/>
        <v>0.34459877685702284</v>
      </c>
      <c r="CN6" s="857">
        <f t="shared" ca="1" si="3"/>
        <v>0.29450705626008195</v>
      </c>
      <c r="CO6" s="359"/>
      <c r="CP6" s="35"/>
      <c r="CQ6" s="35"/>
      <c r="CR6" s="35"/>
      <c r="CS6" s="35"/>
      <c r="CT6" s="676"/>
      <c r="CU6" s="360"/>
      <c r="CV6" s="677"/>
      <c r="CW6" s="242"/>
      <c r="CX6" s="703"/>
      <c r="CY6"/>
      <c r="DA6" s="242"/>
      <c r="DB6" s="242"/>
      <c r="DD6"/>
      <c r="DE6"/>
      <c r="DF6"/>
      <c r="DM6" s="103"/>
      <c r="DP6" s="35"/>
      <c r="DQ6" s="25"/>
      <c r="DR6" s="25"/>
      <c r="DS6" s="24"/>
      <c r="DT6" s="24"/>
      <c r="DU6" s="24"/>
    </row>
    <row r="7" spans="1:125" s="35" customFormat="1" ht="23.45" customHeight="1" thickBot="1">
      <c r="A7" s="246"/>
      <c r="B7" s="1043" t="s">
        <v>170</v>
      </c>
      <c r="C7" s="1044"/>
      <c r="D7" s="1044"/>
      <c r="E7" s="1045"/>
      <c r="F7" s="1006" t="s">
        <v>97</v>
      </c>
      <c r="G7" s="246"/>
      <c r="H7" s="1055"/>
      <c r="J7" s="1063" t="s">
        <v>235</v>
      </c>
      <c r="K7" s="1069" t="s">
        <v>242</v>
      </c>
      <c r="L7" s="1070"/>
      <c r="M7" s="1069" t="s">
        <v>243</v>
      </c>
      <c r="N7" s="1070"/>
      <c r="O7" s="754"/>
      <c r="P7" s="754"/>
      <c r="S7" s="756"/>
      <c r="T7" s="753"/>
      <c r="U7" s="752"/>
      <c r="V7" s="752"/>
      <c r="W7" s="752"/>
      <c r="X7" s="752"/>
      <c r="Y7" s="752"/>
      <c r="Z7" s="752"/>
      <c r="AA7" s="752"/>
      <c r="AB7" s="752"/>
      <c r="AC7" s="752"/>
      <c r="AD7" s="752"/>
      <c r="AE7" s="752"/>
      <c r="AF7" s="752"/>
      <c r="AG7" s="752"/>
      <c r="AH7" s="752"/>
      <c r="AI7" s="752"/>
      <c r="AJ7" s="752"/>
      <c r="AK7" s="752"/>
      <c r="AL7" s="752"/>
      <c r="AM7" s="753">
        <f t="shared" si="5"/>
        <v>4</v>
      </c>
      <c r="AN7" s="877">
        <v>1</v>
      </c>
      <c r="AO7" s="856">
        <f t="shared" si="6"/>
        <v>0</v>
      </c>
      <c r="AP7" s="889">
        <f t="shared" si="2"/>
        <v>0.20899999999999999</v>
      </c>
      <c r="AQ7" s="857">
        <f t="shared" ca="1" si="4"/>
        <v>8.460968724644477E-2</v>
      </c>
      <c r="AR7" s="857">
        <f t="shared" ca="1" si="3"/>
        <v>0.31848709177467965</v>
      </c>
      <c r="AS7" s="857">
        <f t="shared" ca="1" si="3"/>
        <v>0.32337370397137966</v>
      </c>
      <c r="AT7" s="857">
        <f t="shared" ca="1" si="3"/>
        <v>0.28587097984711635</v>
      </c>
      <c r="AU7" s="857">
        <f t="shared" ca="1" si="3"/>
        <v>0.2445129573337432</v>
      </c>
      <c r="AV7" s="857">
        <f t="shared" ca="1" si="3"/>
        <v>0.2275302046546239</v>
      </c>
      <c r="AW7" s="857">
        <f t="shared" ca="1" si="3"/>
        <v>0.11023784465273764</v>
      </c>
      <c r="AX7" s="857">
        <f t="shared" ca="1" si="3"/>
        <v>-6.9842917721004955E-2</v>
      </c>
      <c r="AY7" s="857">
        <f t="shared" ca="1" si="3"/>
        <v>0.16671181042307673</v>
      </c>
      <c r="AZ7" s="857">
        <f t="shared" ca="1" si="3"/>
        <v>0.16703327265025783</v>
      </c>
      <c r="BA7" s="857">
        <f t="shared" ca="1" si="3"/>
        <v>0.3155422882772515</v>
      </c>
      <c r="BB7" s="857">
        <f t="shared" ca="1" si="3"/>
        <v>-3.8967372795099514E-2</v>
      </c>
      <c r="BC7" s="857">
        <f t="shared" ca="1" si="3"/>
        <v>-4.3218195306717749E-2</v>
      </c>
      <c r="BD7" s="857">
        <f t="shared" ca="1" si="3"/>
        <v>0.30505574545615438</v>
      </c>
      <c r="BE7" s="857">
        <f t="shared" ca="1" si="3"/>
        <v>0.1668757037603554</v>
      </c>
      <c r="BF7" s="857">
        <f t="shared" ca="1" si="3"/>
        <v>0.51882834957495028</v>
      </c>
      <c r="BG7" s="857">
        <f t="shared" ca="1" si="3"/>
        <v>0.36154903924489501</v>
      </c>
      <c r="BH7" s="857">
        <f t="shared" ca="1" si="3"/>
        <v>0.18452882075922097</v>
      </c>
      <c r="BI7" s="857">
        <f t="shared" ca="1" si="3"/>
        <v>0.25198730683468357</v>
      </c>
      <c r="BJ7" s="857">
        <f t="shared" ca="1" si="3"/>
        <v>0.20033313381926221</v>
      </c>
      <c r="BK7" s="857">
        <f t="shared" ca="1" si="3"/>
        <v>0.12173620179923131</v>
      </c>
      <c r="BL7" s="857">
        <f t="shared" ca="1" si="3"/>
        <v>0.10956164621196392</v>
      </c>
      <c r="BM7" s="857">
        <f t="shared" ca="1" si="3"/>
        <v>0.19192654778591675</v>
      </c>
      <c r="BN7" s="857">
        <f t="shared" ca="1" si="3"/>
        <v>0.204402687899948</v>
      </c>
      <c r="BO7" s="857">
        <f t="shared" ca="1" si="3"/>
        <v>4.313442688430788E-2</v>
      </c>
      <c r="BP7" s="857">
        <f t="shared" ca="1" si="3"/>
        <v>0.14212156562027595</v>
      </c>
      <c r="BQ7" s="857">
        <f t="shared" ca="1" si="3"/>
        <v>0.25817273060604079</v>
      </c>
      <c r="BR7" s="857">
        <f t="shared" ca="1" si="3"/>
        <v>0.1336784753272704</v>
      </c>
      <c r="BS7" s="857">
        <f t="shared" ca="1" si="3"/>
        <v>0.35784134023951569</v>
      </c>
      <c r="BT7" s="857">
        <f t="shared" ca="1" si="3"/>
        <v>0.316113288291624</v>
      </c>
      <c r="BU7" s="857">
        <f t="shared" ca="1" si="3"/>
        <v>0.14813766373364717</v>
      </c>
      <c r="BV7" s="857">
        <f t="shared" ca="1" si="3"/>
        <v>0.20445274643082365</v>
      </c>
      <c r="BW7" s="857">
        <f t="shared" ca="1" si="3"/>
        <v>0.21992623523241292</v>
      </c>
      <c r="BX7" s="857">
        <f t="shared" ca="1" si="3"/>
        <v>0.39257350736640939</v>
      </c>
      <c r="BY7" s="857">
        <f t="shared" ca="1" si="3"/>
        <v>9.9759542810199664E-2</v>
      </c>
      <c r="BZ7" s="857">
        <f t="shared" ca="1" si="3"/>
        <v>8.9830561698010805E-2</v>
      </c>
      <c r="CA7" s="857">
        <f t="shared" ca="1" si="3"/>
        <v>0.18294695910705033</v>
      </c>
      <c r="CB7" s="857">
        <f t="shared" ca="1" si="3"/>
        <v>4.6011981833753324E-2</v>
      </c>
      <c r="CC7" s="857">
        <f t="shared" ca="1" si="3"/>
        <v>-8.0815565092128422E-2</v>
      </c>
      <c r="CD7" s="857">
        <f t="shared" ca="1" si="3"/>
        <v>0.28329819472832596</v>
      </c>
      <c r="CE7" s="857">
        <f t="shared" ca="1" si="3"/>
        <v>0.29553299181264675</v>
      </c>
      <c r="CF7" s="857">
        <f t="shared" ca="1" si="3"/>
        <v>0.31931513527128197</v>
      </c>
      <c r="CG7" s="857">
        <f t="shared" ca="1" si="3"/>
        <v>0.35325506975727394</v>
      </c>
      <c r="CH7" s="857">
        <f t="shared" ca="1" si="3"/>
        <v>0.3716561337284241</v>
      </c>
      <c r="CI7" s="857">
        <f t="shared" ca="1" si="3"/>
        <v>8.7428425080859642E-2</v>
      </c>
      <c r="CJ7" s="857">
        <f t="shared" ca="1" si="3"/>
        <v>0.31044295241129605</v>
      </c>
      <c r="CK7" s="857">
        <f t="shared" ca="1" si="3"/>
        <v>0.38145077117977244</v>
      </c>
      <c r="CL7" s="857">
        <f t="shared" ca="1" si="3"/>
        <v>0.19447195713823359</v>
      </c>
      <c r="CM7" s="857">
        <f t="shared" ca="1" si="3"/>
        <v>3.8949690209713422E-2</v>
      </c>
      <c r="CN7" s="857">
        <f t="shared" ca="1" si="3"/>
        <v>0.13149855565571872</v>
      </c>
      <c r="CO7" s="359"/>
    </row>
    <row r="8" spans="1:125" s="35" customFormat="1" ht="24" customHeight="1" thickBot="1">
      <c r="A8" s="246"/>
      <c r="B8" s="1046"/>
      <c r="C8" s="1047"/>
      <c r="D8" s="1047"/>
      <c r="E8" s="1048"/>
      <c r="F8" s="1007"/>
      <c r="H8" s="1056"/>
      <c r="J8" s="1064"/>
      <c r="K8" s="1063" t="s">
        <v>254</v>
      </c>
      <c r="L8" s="1071" t="s">
        <v>244</v>
      </c>
      <c r="M8" s="1063" t="s">
        <v>255</v>
      </c>
      <c r="N8" s="1066" t="s">
        <v>245</v>
      </c>
      <c r="O8" s="754"/>
      <c r="P8" s="1118" t="s">
        <v>301</v>
      </c>
      <c r="Q8" s="1101" t="s">
        <v>310</v>
      </c>
      <c r="R8" s="1101" t="s">
        <v>304</v>
      </c>
      <c r="S8" s="756"/>
      <c r="T8" s="1101" t="s">
        <v>305</v>
      </c>
      <c r="U8" s="1102">
        <v>30</v>
      </c>
      <c r="V8" s="797"/>
      <c r="W8" s="801"/>
      <c r="X8" s="754"/>
      <c r="Y8" s="754"/>
      <c r="Z8" s="754"/>
      <c r="AA8" s="754"/>
      <c r="AB8" s="754"/>
      <c r="AC8" s="754"/>
      <c r="AD8" s="754"/>
      <c r="AE8" s="754"/>
      <c r="AF8" s="754"/>
      <c r="AG8" s="754"/>
      <c r="AH8" s="754"/>
      <c r="AI8" s="754"/>
      <c r="AJ8" s="754"/>
      <c r="AK8" s="754"/>
      <c r="AL8" s="754"/>
      <c r="AM8" s="753">
        <f t="shared" si="5"/>
        <v>5</v>
      </c>
      <c r="AN8" s="877">
        <v>1</v>
      </c>
      <c r="AO8" s="856">
        <f t="shared" si="6"/>
        <v>0</v>
      </c>
      <c r="AP8" s="889">
        <f t="shared" si="2"/>
        <v>0.20899999999999999</v>
      </c>
      <c r="AQ8" s="857">
        <f t="shared" ca="1" si="4"/>
        <v>0.26578919584812621</v>
      </c>
      <c r="AR8" s="857">
        <f t="shared" ca="1" si="3"/>
        <v>0.1985270218539866</v>
      </c>
      <c r="AS8" s="857">
        <f t="shared" ca="1" si="3"/>
        <v>0.22896699033831949</v>
      </c>
      <c r="AT8" s="857">
        <f t="shared" ca="1" si="3"/>
        <v>0.41196163500204652</v>
      </c>
      <c r="AU8" s="857">
        <f t="shared" ca="1" si="3"/>
        <v>6.9403903192601563E-2</v>
      </c>
      <c r="AV8" s="857">
        <f t="shared" ca="1" si="3"/>
        <v>0.15112997067521627</v>
      </c>
      <c r="AW8" s="857">
        <f t="shared" ca="1" si="3"/>
        <v>0.2579316795050553</v>
      </c>
      <c r="AX8" s="857">
        <f t="shared" ca="1" si="3"/>
        <v>-2.6823574390036187E-2</v>
      </c>
      <c r="AY8" s="857">
        <f t="shared" ca="1" si="3"/>
        <v>0.15415063639086585</v>
      </c>
      <c r="AZ8" s="857">
        <f t="shared" ca="1" si="3"/>
        <v>0.44284352309331698</v>
      </c>
      <c r="BA8" s="857">
        <f t="shared" ca="1" si="3"/>
        <v>0.14295867255609176</v>
      </c>
      <c r="BB8" s="857">
        <f t="shared" ca="1" si="3"/>
        <v>0.10020536961013636</v>
      </c>
      <c r="BC8" s="857">
        <f t="shared" ca="1" si="3"/>
        <v>0.14307897895114427</v>
      </c>
      <c r="BD8" s="857">
        <f t="shared" ca="1" si="3"/>
        <v>0.4158197270707743</v>
      </c>
      <c r="BE8" s="857">
        <f t="shared" ca="1" si="3"/>
        <v>-5.8756988433694007E-2</v>
      </c>
      <c r="BF8" s="857">
        <f t="shared" ca="1" si="3"/>
        <v>0.26820412292094825</v>
      </c>
      <c r="BG8" s="857">
        <f t="shared" ca="1" si="3"/>
        <v>0.36901473499317777</v>
      </c>
      <c r="BH8" s="857">
        <f t="shared" ca="1" si="3"/>
        <v>0.35176110991824971</v>
      </c>
      <c r="BI8" s="857">
        <f t="shared" ca="1" si="3"/>
        <v>-1.4734409820965161E-2</v>
      </c>
      <c r="BJ8" s="857">
        <f t="shared" ca="1" si="3"/>
        <v>0.10882561052465316</v>
      </c>
      <c r="BK8" s="857">
        <f t="shared" ca="1" si="3"/>
        <v>0.22688303037767313</v>
      </c>
      <c r="BL8" s="857">
        <f t="shared" ca="1" si="3"/>
        <v>0.21322127513963118</v>
      </c>
      <c r="BM8" s="857">
        <f t="shared" ca="1" si="3"/>
        <v>0.29609790013887394</v>
      </c>
      <c r="BN8" s="857">
        <f t="shared" ca="1" si="3"/>
        <v>0.17132988892194839</v>
      </c>
      <c r="BO8" s="857">
        <f t="shared" ca="1" si="3"/>
        <v>0.1392474759220455</v>
      </c>
      <c r="BP8" s="857">
        <f t="shared" ca="1" si="3"/>
        <v>0.26587087246267516</v>
      </c>
      <c r="BQ8" s="857">
        <f t="shared" ca="1" si="3"/>
        <v>0.22656385128222326</v>
      </c>
      <c r="BR8" s="857">
        <f t="shared" ca="1" si="3"/>
        <v>0.15881314423944298</v>
      </c>
      <c r="BS8" s="857">
        <f t="shared" ca="1" si="3"/>
        <v>0.13320487488158839</v>
      </c>
      <c r="BT8" s="857">
        <f t="shared" ca="1" si="3"/>
        <v>0.47906338978769492</v>
      </c>
      <c r="BU8" s="857">
        <f t="shared" ca="1" si="3"/>
        <v>-6.662670028433737E-3</v>
      </c>
      <c r="BV8" s="857">
        <f t="shared" ca="1" si="3"/>
        <v>0.45894746106730167</v>
      </c>
      <c r="BW8" s="857">
        <f t="shared" ca="1" si="3"/>
        <v>0.13639781055316738</v>
      </c>
      <c r="BX8" s="857">
        <f t="shared" ca="1" si="3"/>
        <v>0.51964298534575959</v>
      </c>
      <c r="BY8" s="857">
        <f t="shared" ca="1" si="3"/>
        <v>0.16341884825099162</v>
      </c>
      <c r="BZ8" s="857">
        <f t="shared" ca="1" si="3"/>
        <v>0.28210238828664291</v>
      </c>
      <c r="CA8" s="857">
        <f t="shared" ca="1" si="3"/>
        <v>0.1685108771505382</v>
      </c>
      <c r="CB8" s="857">
        <f t="shared" ca="1" si="3"/>
        <v>0.31000287104300328</v>
      </c>
      <c r="CC8" s="857">
        <f t="shared" ca="1" si="3"/>
        <v>0.34593737916062522</v>
      </c>
      <c r="CD8" s="857">
        <f t="shared" ca="1" si="3"/>
        <v>0.38339296545556983</v>
      </c>
      <c r="CE8" s="857">
        <f t="shared" ca="1" si="3"/>
        <v>0.38287805595751678</v>
      </c>
      <c r="CF8" s="857">
        <f t="shared" ca="1" si="3"/>
        <v>9.1837403740158377E-2</v>
      </c>
      <c r="CG8" s="857">
        <f t="shared" ca="1" si="3"/>
        <v>0.40824376822477537</v>
      </c>
      <c r="CH8" s="857">
        <f t="shared" ca="1" si="3"/>
        <v>0.22082495757019244</v>
      </c>
      <c r="CI8" s="857">
        <f t="shared" ca="1" si="3"/>
        <v>-2.7316778578380774E-2</v>
      </c>
      <c r="CJ8" s="857">
        <f t="shared" ca="1" si="3"/>
        <v>5.5505298721842955E-2</v>
      </c>
      <c r="CK8" s="857">
        <f t="shared" ca="1" si="3"/>
        <v>-7.076912012260686E-2</v>
      </c>
      <c r="CL8" s="857">
        <f t="shared" ca="1" si="3"/>
        <v>0.64310739154502472</v>
      </c>
      <c r="CM8" s="857">
        <f t="shared" ca="1" si="3"/>
        <v>0.3111728921409691</v>
      </c>
      <c r="CN8" s="857">
        <f t="shared" ca="1" si="3"/>
        <v>9.0815512013390054E-2</v>
      </c>
      <c r="CO8" s="359"/>
      <c r="DF8" s="7"/>
      <c r="DG8" s="7"/>
      <c r="DH8" s="7"/>
      <c r="DI8" s="7"/>
      <c r="DJ8" s="7"/>
      <c r="DK8" s="7"/>
      <c r="DL8" s="7"/>
      <c r="DN8" s="36"/>
      <c r="DO8" s="36"/>
    </row>
    <row r="9" spans="1:125" s="35" customFormat="1" ht="26.45" customHeight="1" thickBot="1">
      <c r="A9" s="246"/>
      <c r="B9" s="992" t="s">
        <v>17</v>
      </c>
      <c r="C9" s="992"/>
      <c r="D9" s="992"/>
      <c r="E9" s="243" t="s">
        <v>46</v>
      </c>
      <c r="F9" s="681">
        <f>((COUNT(B84:B133)*G136)-(B136*C136))/((COUNT(B84:B133)*I136)-B136^2)</f>
        <v>2.3273516732901511E-2</v>
      </c>
      <c r="G9" s="673"/>
      <c r="H9" s="803">
        <f>'Abductive Power Analysis (2)'!H9</f>
        <v>120.706</v>
      </c>
      <c r="J9" s="1064"/>
      <c r="K9" s="1064"/>
      <c r="L9" s="1072"/>
      <c r="M9" s="1064"/>
      <c r="N9" s="1067"/>
      <c r="O9" s="754"/>
      <c r="P9" s="1118"/>
      <c r="Q9" s="1101"/>
      <c r="R9" s="1101"/>
      <c r="S9" s="756"/>
      <c r="T9" s="1101"/>
      <c r="U9" s="1102"/>
      <c r="V9" s="686"/>
      <c r="W9" s="686"/>
      <c r="X9" s="754"/>
      <c r="Y9" s="754"/>
      <c r="Z9" s="754"/>
      <c r="AA9" s="754"/>
      <c r="AB9" s="754"/>
      <c r="AC9" s="754"/>
      <c r="AD9" s="754"/>
      <c r="AE9" s="754"/>
      <c r="AF9" s="754"/>
      <c r="AG9" s="754"/>
      <c r="AH9" s="754"/>
      <c r="AI9" s="754"/>
      <c r="AJ9" s="754"/>
      <c r="AK9" s="754"/>
      <c r="AL9" s="754"/>
      <c r="AM9" s="753">
        <f t="shared" si="5"/>
        <v>6</v>
      </c>
      <c r="AN9" s="877">
        <v>1</v>
      </c>
      <c r="AO9" s="856">
        <f t="shared" si="6"/>
        <v>0</v>
      </c>
      <c r="AP9" s="889">
        <f t="shared" si="2"/>
        <v>0.20899999999999999</v>
      </c>
      <c r="AQ9" s="857">
        <f t="shared" ca="1" si="4"/>
        <v>0.28317969071283711</v>
      </c>
      <c r="AR9" s="857">
        <f t="shared" ca="1" si="3"/>
        <v>0.38282291359584603</v>
      </c>
      <c r="AS9" s="857">
        <f t="shared" ca="1" si="3"/>
        <v>-1.5717238637942721E-2</v>
      </c>
      <c r="AT9" s="857">
        <f t="shared" ca="1" si="3"/>
        <v>0.53085347914064152</v>
      </c>
      <c r="AU9" s="857">
        <f t="shared" ca="1" si="3"/>
        <v>0.23790229955186068</v>
      </c>
      <c r="AV9" s="857">
        <f t="shared" ca="1" si="3"/>
        <v>0.20891975054602788</v>
      </c>
      <c r="AW9" s="857">
        <f t="shared" ca="1" si="3"/>
        <v>0.2234219288767102</v>
      </c>
      <c r="AX9" s="857">
        <f t="shared" ca="1" si="3"/>
        <v>0.34578767097061597</v>
      </c>
      <c r="AY9" s="857">
        <f t="shared" ca="1" si="3"/>
        <v>9.1867136389512424E-2</v>
      </c>
      <c r="AZ9" s="857">
        <f t="shared" ca="1" si="3"/>
        <v>0.31934628363648382</v>
      </c>
      <c r="BA9" s="857">
        <f t="shared" ca="1" si="3"/>
        <v>2.4998130869772844E-2</v>
      </c>
      <c r="BB9" s="857">
        <f t="shared" ca="1" si="3"/>
        <v>0.16197354709170431</v>
      </c>
      <c r="BC9" s="857">
        <f t="shared" ca="1" si="3"/>
        <v>0.32201911072784728</v>
      </c>
      <c r="BD9" s="857">
        <f t="shared" ca="1" si="3"/>
        <v>0.15513412033416341</v>
      </c>
      <c r="BE9" s="857">
        <f t="shared" ca="1" si="3"/>
        <v>9.7150217220947702E-2</v>
      </c>
      <c r="BF9" s="857">
        <f t="shared" ca="1" si="3"/>
        <v>0.2650712886930528</v>
      </c>
      <c r="BG9" s="857">
        <f t="shared" ca="1" si="3"/>
        <v>0.2218090485216356</v>
      </c>
      <c r="BH9" s="857">
        <f t="shared" ca="1" si="3"/>
        <v>8.8157358320817836E-2</v>
      </c>
      <c r="BI9" s="857">
        <f t="shared" ca="1" si="3"/>
        <v>0.18472665558545157</v>
      </c>
      <c r="BJ9" s="857">
        <f t="shared" ca="1" si="3"/>
        <v>-2.5602302100445729E-2</v>
      </c>
      <c r="BK9" s="857">
        <f t="shared" ca="1" si="3"/>
        <v>0.25435864789446605</v>
      </c>
      <c r="BL9" s="857">
        <f t="shared" ca="1" si="3"/>
        <v>0.13801070127577622</v>
      </c>
      <c r="BM9" s="857">
        <f t="shared" ca="1" si="3"/>
        <v>1.326603769746848E-2</v>
      </c>
      <c r="BN9" s="857">
        <f t="shared" ca="1" si="3"/>
        <v>-8.3631678859703046E-2</v>
      </c>
      <c r="BO9" s="857">
        <f t="shared" ca="1" si="3"/>
        <v>0.21009024622442488</v>
      </c>
      <c r="BP9" s="857">
        <f t="shared" ca="1" si="3"/>
        <v>0.48725539946753693</v>
      </c>
      <c r="BQ9" s="857">
        <f t="shared" ref="AR9:CN14" ca="1" si="7">NORMINV(RAND(),$AP9,$H$18)</f>
        <v>0.23014302558872063</v>
      </c>
      <c r="BR9" s="857">
        <f t="shared" ca="1" si="7"/>
        <v>0.14376141492119629</v>
      </c>
      <c r="BS9" s="857">
        <f t="shared" ca="1" si="7"/>
        <v>0.36703995673729128</v>
      </c>
      <c r="BT9" s="857">
        <f t="shared" ca="1" si="7"/>
        <v>0.42257041215396751</v>
      </c>
      <c r="BU9" s="857">
        <f t="shared" ca="1" si="7"/>
        <v>0.30855506359785162</v>
      </c>
      <c r="BV9" s="857">
        <f t="shared" ca="1" si="7"/>
        <v>0.15130983534581022</v>
      </c>
      <c r="BW9" s="857">
        <f t="shared" ca="1" si="7"/>
        <v>5.460360445005244E-2</v>
      </c>
      <c r="BX9" s="857">
        <f t="shared" ca="1" si="7"/>
        <v>9.7631253298846407E-2</v>
      </c>
      <c r="BY9" s="857">
        <f t="shared" ca="1" si="7"/>
        <v>0.16097264832125299</v>
      </c>
      <c r="BZ9" s="857">
        <f t="shared" ca="1" si="7"/>
        <v>0.15780892635967436</v>
      </c>
      <c r="CA9" s="857">
        <f t="shared" ca="1" si="7"/>
        <v>0.27897808055981377</v>
      </c>
      <c r="CB9" s="857">
        <f t="shared" ca="1" si="7"/>
        <v>0.22363579354053137</v>
      </c>
      <c r="CC9" s="857">
        <f t="shared" ca="1" si="7"/>
        <v>0.31274284417657561</v>
      </c>
      <c r="CD9" s="857">
        <f t="shared" ca="1" si="7"/>
        <v>0.36314014332227262</v>
      </c>
      <c r="CE9" s="857">
        <f t="shared" ca="1" si="7"/>
        <v>-1.7744398536455736E-2</v>
      </c>
      <c r="CF9" s="857">
        <f t="shared" ca="1" si="7"/>
        <v>0.14313480000415163</v>
      </c>
      <c r="CG9" s="857">
        <f t="shared" ca="1" si="7"/>
        <v>0.11155035111848816</v>
      </c>
      <c r="CH9" s="857">
        <f t="shared" ca="1" si="7"/>
        <v>8.0628590523802668E-2</v>
      </c>
      <c r="CI9" s="857">
        <f t="shared" ca="1" si="7"/>
        <v>0.17430968086460447</v>
      </c>
      <c r="CJ9" s="857">
        <f t="shared" ca="1" si="7"/>
        <v>0.11248037984485405</v>
      </c>
      <c r="CK9" s="857">
        <f t="shared" ca="1" si="7"/>
        <v>0.22299753134327346</v>
      </c>
      <c r="CL9" s="857">
        <f t="shared" ca="1" si="7"/>
        <v>0.23181852938709843</v>
      </c>
      <c r="CM9" s="857">
        <f t="shared" ca="1" si="7"/>
        <v>0.34984664240254448</v>
      </c>
      <c r="CN9" s="857">
        <f t="shared" ca="1" si="7"/>
        <v>-4.8306604540361314E-2</v>
      </c>
      <c r="CO9" s="706"/>
      <c r="CP9" s="46"/>
      <c r="CQ9" s="46"/>
      <c r="CR9" s="46"/>
      <c r="CS9" s="46"/>
      <c r="DM9" s="36"/>
      <c r="DN9" s="37"/>
    </row>
    <row r="10" spans="1:125" s="35" customFormat="1" ht="26.45" customHeight="1" thickBot="1">
      <c r="A10" s="246"/>
      <c r="B10" s="992"/>
      <c r="C10" s="992"/>
      <c r="D10" s="992"/>
      <c r="E10" s="243" t="s">
        <v>47</v>
      </c>
      <c r="F10" s="681">
        <f>(C136-F9*B136)/COUNT(B84:B133)</f>
        <v>19.441277220031587</v>
      </c>
      <c r="G10" s="673"/>
      <c r="H10" s="803">
        <f>'Abductive Power Analysis (2)'!H10</f>
        <v>0.20899999999999999</v>
      </c>
      <c r="J10" s="1065"/>
      <c r="K10" s="1065"/>
      <c r="L10" s="1073"/>
      <c r="M10" s="1065"/>
      <c r="N10" s="1068"/>
      <c r="O10" s="754"/>
      <c r="P10" s="686"/>
      <c r="Q10" s="798"/>
      <c r="R10" s="813" t="s">
        <v>314</v>
      </c>
      <c r="S10" s="756"/>
      <c r="T10" s="799" t="s">
        <v>306</v>
      </c>
      <c r="U10" s="815">
        <v>125</v>
      </c>
      <c r="V10" s="797"/>
      <c r="W10" s="801"/>
      <c r="X10" s="754"/>
      <c r="Y10" s="754"/>
      <c r="Z10" s="754"/>
      <c r="AA10" s="754"/>
      <c r="AB10" s="754"/>
      <c r="AC10" s="754"/>
      <c r="AD10" s="754"/>
      <c r="AE10" s="754"/>
      <c r="AF10" s="754"/>
      <c r="AG10" s="754"/>
      <c r="AH10" s="754"/>
      <c r="AI10" s="754"/>
      <c r="AJ10" s="754"/>
      <c r="AK10" s="754"/>
      <c r="AL10" s="754"/>
      <c r="AM10" s="753">
        <f t="shared" si="5"/>
        <v>7</v>
      </c>
      <c r="AN10" s="877">
        <v>1</v>
      </c>
      <c r="AO10" s="856">
        <f t="shared" si="6"/>
        <v>0</v>
      </c>
      <c r="AP10" s="889">
        <f t="shared" si="2"/>
        <v>0.20899999999999999</v>
      </c>
      <c r="AQ10" s="857">
        <f t="shared" ca="1" si="4"/>
        <v>-1.8238704849994652E-2</v>
      </c>
      <c r="AR10" s="857">
        <f t="shared" ca="1" si="7"/>
        <v>0.11918580176010828</v>
      </c>
      <c r="AS10" s="857">
        <f t="shared" ca="1" si="7"/>
        <v>0.21013803159290137</v>
      </c>
      <c r="AT10" s="857">
        <f t="shared" ca="1" si="7"/>
        <v>-8.2770560572862945E-2</v>
      </c>
      <c r="AU10" s="857">
        <f t="shared" ca="1" si="7"/>
        <v>0.36558603833848108</v>
      </c>
      <c r="AV10" s="857">
        <f t="shared" ca="1" si="7"/>
        <v>0.1248132068435045</v>
      </c>
      <c r="AW10" s="857">
        <f t="shared" ca="1" si="7"/>
        <v>0.14652727249829098</v>
      </c>
      <c r="AX10" s="857">
        <f t="shared" ca="1" si="7"/>
        <v>9.3724306857127571E-2</v>
      </c>
      <c r="AY10" s="857">
        <f t="shared" ca="1" si="7"/>
        <v>0.21560207302001552</v>
      </c>
      <c r="AZ10" s="857">
        <f t="shared" ca="1" si="7"/>
        <v>0.41961002940104558</v>
      </c>
      <c r="BA10" s="857">
        <f t="shared" ca="1" si="7"/>
        <v>0.32419855761089489</v>
      </c>
      <c r="BB10" s="857">
        <f t="shared" ca="1" si="7"/>
        <v>-0.12752177386270916</v>
      </c>
      <c r="BC10" s="857">
        <f t="shared" ca="1" si="7"/>
        <v>0.23787774404610057</v>
      </c>
      <c r="BD10" s="857">
        <f t="shared" ca="1" si="7"/>
        <v>0.42714832074011133</v>
      </c>
      <c r="BE10" s="857">
        <f t="shared" ca="1" si="7"/>
        <v>2.7245264898832722E-2</v>
      </c>
      <c r="BF10" s="857">
        <f t="shared" ca="1" si="7"/>
        <v>0.26057896402655595</v>
      </c>
      <c r="BG10" s="857">
        <f t="shared" ca="1" si="7"/>
        <v>0.21554919329463892</v>
      </c>
      <c r="BH10" s="857">
        <f t="shared" ca="1" si="7"/>
        <v>0.18312349383551804</v>
      </c>
      <c r="BI10" s="857">
        <f t="shared" ca="1" si="7"/>
        <v>6.1641421850996136E-2</v>
      </c>
      <c r="BJ10" s="857">
        <f t="shared" ca="1" si="7"/>
        <v>8.4413737335730224E-2</v>
      </c>
      <c r="BK10" s="857">
        <f t="shared" ca="1" si="7"/>
        <v>7.6987530640212437E-2</v>
      </c>
      <c r="BL10" s="857">
        <f t="shared" ca="1" si="7"/>
        <v>0.20055544074260698</v>
      </c>
      <c r="BM10" s="857">
        <f t="shared" ca="1" si="7"/>
        <v>0.24270607634633351</v>
      </c>
      <c r="BN10" s="857">
        <f t="shared" ca="1" si="7"/>
        <v>0.27716855337844515</v>
      </c>
      <c r="BO10" s="857">
        <f t="shared" ca="1" si="7"/>
        <v>0.26743564294893979</v>
      </c>
      <c r="BP10" s="857">
        <f t="shared" ca="1" si="7"/>
        <v>0.31213471579195251</v>
      </c>
      <c r="BQ10" s="857">
        <f t="shared" ca="1" si="7"/>
        <v>0.29763247869822201</v>
      </c>
      <c r="BR10" s="857">
        <f t="shared" ca="1" si="7"/>
        <v>8.8889182908852712E-2</v>
      </c>
      <c r="BS10" s="857">
        <f t="shared" ca="1" si="7"/>
        <v>0.18764001830566032</v>
      </c>
      <c r="BT10" s="857">
        <f t="shared" ca="1" si="7"/>
        <v>0.32906858049358206</v>
      </c>
      <c r="BU10" s="857">
        <f t="shared" ca="1" si="7"/>
        <v>0.22774520019024633</v>
      </c>
      <c r="BV10" s="857">
        <f t="shared" ca="1" si="7"/>
        <v>0.13384142710536673</v>
      </c>
      <c r="BW10" s="857">
        <f t="shared" ca="1" si="7"/>
        <v>0.44026155151442198</v>
      </c>
      <c r="BX10" s="857">
        <f t="shared" ca="1" si="7"/>
        <v>0.37528878212068117</v>
      </c>
      <c r="BY10" s="857">
        <f t="shared" ca="1" si="7"/>
        <v>0.27161879222806695</v>
      </c>
      <c r="BZ10" s="857">
        <f t="shared" ca="1" si="7"/>
        <v>0.20380947578885328</v>
      </c>
      <c r="CA10" s="857">
        <f t="shared" ca="1" si="7"/>
        <v>9.4757084823461415E-2</v>
      </c>
      <c r="CB10" s="857">
        <f t="shared" ca="1" si="7"/>
        <v>0.18920795471242335</v>
      </c>
      <c r="CC10" s="857">
        <f t="shared" ca="1" si="7"/>
        <v>9.8251632106712991E-2</v>
      </c>
      <c r="CD10" s="857">
        <f t="shared" ca="1" si="7"/>
        <v>6.1964761711791772E-2</v>
      </c>
      <c r="CE10" s="857">
        <f t="shared" ca="1" si="7"/>
        <v>0.25065865039224067</v>
      </c>
      <c r="CF10" s="857">
        <f t="shared" ca="1" si="7"/>
        <v>6.7592121952116974E-2</v>
      </c>
      <c r="CG10" s="857">
        <f t="shared" ca="1" si="7"/>
        <v>0.13733903000352984</v>
      </c>
      <c r="CH10" s="857">
        <f t="shared" ca="1" si="7"/>
        <v>0.34401021923922892</v>
      </c>
      <c r="CI10" s="857">
        <f t="shared" ca="1" si="7"/>
        <v>8.5140095058387474E-2</v>
      </c>
      <c r="CJ10" s="857">
        <f t="shared" ca="1" si="7"/>
        <v>0.19283995044487179</v>
      </c>
      <c r="CK10" s="857">
        <f t="shared" ca="1" si="7"/>
        <v>9.5852172424114826E-2</v>
      </c>
      <c r="CL10" s="857">
        <f t="shared" ca="1" si="7"/>
        <v>1.9933079400774406E-2</v>
      </c>
      <c r="CM10" s="857">
        <f t="shared" ca="1" si="7"/>
        <v>3.1159631807050947E-2</v>
      </c>
      <c r="CN10" s="857">
        <f t="shared" ca="1" si="7"/>
        <v>8.141625116190937E-2</v>
      </c>
      <c r="CO10" s="359"/>
      <c r="DM10" s="36"/>
      <c r="DN10" s="37"/>
    </row>
    <row r="11" spans="1:125" s="35" customFormat="1" ht="26.25">
      <c r="A11" s="246"/>
      <c r="B11" s="992"/>
      <c r="C11" s="992"/>
      <c r="D11" s="992"/>
      <c r="E11" s="243" t="s">
        <v>48</v>
      </c>
      <c r="F11" s="681">
        <f>RSQ(C84:C133,B84:B133)</f>
        <v>0.31510242956587831</v>
      </c>
      <c r="H11" s="803">
        <f>F11</f>
        <v>0.31510242956587831</v>
      </c>
      <c r="J11" s="707">
        <v>1</v>
      </c>
      <c r="K11" s="863">
        <f t="shared" ref="K11:K22" si="8">ABS(($H$18/$H$9)*(SQRT(1/$J11+1/($J11)+(($H$13-$C$138)^2/($H$9^2*$K$136)))))</f>
        <v>1.499671430387043E-3</v>
      </c>
      <c r="L11" s="864"/>
      <c r="M11" s="863">
        <f t="shared" ref="M11:M22" si="9">ABS(($H$18/$H$9)*(SQRT(1/$J11+1/($J11)+(($H$25-$C$138)^2/($H$9^2*$K$136)))))</f>
        <v>1.4996721370352825E-3</v>
      </c>
      <c r="N11" s="864"/>
      <c r="O11" s="754"/>
      <c r="P11" s="798">
        <v>1</v>
      </c>
      <c r="Q11" s="808">
        <f>($Q$5/P11)^0.5</f>
        <v>3.3119686394254519</v>
      </c>
      <c r="R11" s="799">
        <f>$S$5+P11*$S$3</f>
        <v>9</v>
      </c>
      <c r="S11" s="756"/>
      <c r="T11" s="799" t="s">
        <v>312</v>
      </c>
      <c r="U11" s="800" t="s">
        <v>307</v>
      </c>
      <c r="V11" s="800" t="s">
        <v>308</v>
      </c>
      <c r="W11" s="800" t="s">
        <v>245</v>
      </c>
      <c r="X11" s="754"/>
      <c r="Y11" s="754"/>
      <c r="Z11" s="754"/>
      <c r="AA11" s="754"/>
      <c r="AB11" s="754"/>
      <c r="AC11" s="754"/>
      <c r="AD11" s="754"/>
      <c r="AE11" s="754"/>
      <c r="AF11" s="754"/>
      <c r="AG11" s="754"/>
      <c r="AH11" s="754"/>
      <c r="AI11" s="754"/>
      <c r="AJ11" s="754"/>
      <c r="AK11" s="754"/>
      <c r="AL11" s="754"/>
      <c r="AM11" s="753">
        <f t="shared" si="5"/>
        <v>8</v>
      </c>
      <c r="AN11" s="877">
        <v>1</v>
      </c>
      <c r="AO11" s="856">
        <f t="shared" si="6"/>
        <v>0</v>
      </c>
      <c r="AP11" s="889">
        <f t="shared" si="2"/>
        <v>0.20899999999999999</v>
      </c>
      <c r="AQ11" s="857">
        <f t="shared" ca="1" si="4"/>
        <v>8.7776431837924426E-2</v>
      </c>
      <c r="AR11" s="857">
        <f t="shared" ca="1" si="7"/>
        <v>0.58576795853704644</v>
      </c>
      <c r="AS11" s="857">
        <f t="shared" ca="1" si="7"/>
        <v>0.16596439857767006</v>
      </c>
      <c r="AT11" s="857">
        <f t="shared" ca="1" si="7"/>
        <v>0.37834873589705104</v>
      </c>
      <c r="AU11" s="857">
        <f t="shared" ca="1" si="7"/>
        <v>1.9962480450365111E-2</v>
      </c>
      <c r="AV11" s="857">
        <f t="shared" ca="1" si="7"/>
        <v>0.14656626422166508</v>
      </c>
      <c r="AW11" s="857">
        <f t="shared" ca="1" si="7"/>
        <v>6.8565173210786062E-2</v>
      </c>
      <c r="AX11" s="857">
        <f t="shared" ca="1" si="7"/>
        <v>0.38887226528734514</v>
      </c>
      <c r="AY11" s="857">
        <f t="shared" ca="1" si="7"/>
        <v>0.19257495834842808</v>
      </c>
      <c r="AZ11" s="857">
        <f t="shared" ca="1" si="7"/>
        <v>0.18123396010685253</v>
      </c>
      <c r="BA11" s="857">
        <f t="shared" ca="1" si="7"/>
        <v>0.29212284231065488</v>
      </c>
      <c r="BB11" s="857">
        <f t="shared" ca="1" si="7"/>
        <v>5.2278381704456534E-2</v>
      </c>
      <c r="BC11" s="857">
        <f t="shared" ca="1" si="7"/>
        <v>0.20237445184426534</v>
      </c>
      <c r="BD11" s="857">
        <f t="shared" ca="1" si="7"/>
        <v>0.40816452515975266</v>
      </c>
      <c r="BE11" s="857">
        <f t="shared" ca="1" si="7"/>
        <v>0.26662788919506408</v>
      </c>
      <c r="BF11" s="857">
        <f t="shared" ca="1" si="7"/>
        <v>-3.7250406740652359E-2</v>
      </c>
      <c r="BG11" s="857">
        <f t="shared" ca="1" si="7"/>
        <v>0.11350364925379844</v>
      </c>
      <c r="BH11" s="857">
        <f t="shared" ca="1" si="7"/>
        <v>-0.15547646212994312</v>
      </c>
      <c r="BI11" s="857">
        <f t="shared" ca="1" si="7"/>
        <v>0.25438102447063821</v>
      </c>
      <c r="BJ11" s="857">
        <f t="shared" ca="1" si="7"/>
        <v>0.24459271608548375</v>
      </c>
      <c r="BK11" s="857">
        <f t="shared" ca="1" si="7"/>
        <v>0.18486049536127908</v>
      </c>
      <c r="BL11" s="857">
        <f t="shared" ca="1" si="7"/>
        <v>0.12446182786748285</v>
      </c>
      <c r="BM11" s="857">
        <f t="shared" ca="1" si="7"/>
        <v>0.21101139467776214</v>
      </c>
      <c r="BN11" s="857">
        <f t="shared" ca="1" si="7"/>
        <v>0.17659782025367646</v>
      </c>
      <c r="BO11" s="857">
        <f t="shared" ca="1" si="7"/>
        <v>-3.7335933026751394E-2</v>
      </c>
      <c r="BP11" s="857">
        <f t="shared" ca="1" si="7"/>
        <v>0.23548416495912666</v>
      </c>
      <c r="BQ11" s="857">
        <f t="shared" ca="1" si="7"/>
        <v>0.44718517835802229</v>
      </c>
      <c r="BR11" s="857">
        <f t="shared" ca="1" si="7"/>
        <v>0.39241927662434672</v>
      </c>
      <c r="BS11" s="857">
        <f t="shared" ca="1" si="7"/>
        <v>0.18166987247287608</v>
      </c>
      <c r="BT11" s="857">
        <f t="shared" ca="1" si="7"/>
        <v>0.34349722874903232</v>
      </c>
      <c r="BU11" s="857">
        <f t="shared" ca="1" si="7"/>
        <v>0.40788991746170228</v>
      </c>
      <c r="BV11" s="857">
        <f t="shared" ca="1" si="7"/>
        <v>0.36443761751800463</v>
      </c>
      <c r="BW11" s="857">
        <f t="shared" ca="1" si="7"/>
        <v>0.27967728816733128</v>
      </c>
      <c r="BX11" s="857">
        <f t="shared" ca="1" si="7"/>
        <v>0.31354486177235052</v>
      </c>
      <c r="BY11" s="857">
        <f t="shared" ca="1" si="7"/>
        <v>0.25421501399760171</v>
      </c>
      <c r="BZ11" s="857">
        <f t="shared" ca="1" si="7"/>
        <v>0.39014790723294196</v>
      </c>
      <c r="CA11" s="857">
        <f t="shared" ca="1" si="7"/>
        <v>0.19365881362742221</v>
      </c>
      <c r="CB11" s="857">
        <f t="shared" ca="1" si="7"/>
        <v>0.24228815480396249</v>
      </c>
      <c r="CC11" s="857">
        <f t="shared" ca="1" si="7"/>
        <v>0.32421142767546374</v>
      </c>
      <c r="CD11" s="857">
        <f t="shared" ca="1" si="7"/>
        <v>0.15945284485789957</v>
      </c>
      <c r="CE11" s="857">
        <f t="shared" ca="1" si="7"/>
        <v>0.31150071442107485</v>
      </c>
      <c r="CF11" s="857">
        <f t="shared" ca="1" si="7"/>
        <v>7.4591130935148409E-2</v>
      </c>
      <c r="CG11" s="857">
        <f t="shared" ca="1" si="7"/>
        <v>0.23852229822330587</v>
      </c>
      <c r="CH11" s="857">
        <f t="shared" ca="1" si="7"/>
        <v>4.3463711806418392E-2</v>
      </c>
      <c r="CI11" s="857">
        <f t="shared" ca="1" si="7"/>
        <v>0.26604195425903582</v>
      </c>
      <c r="CJ11" s="857">
        <f t="shared" ca="1" si="7"/>
        <v>0.33629442278947258</v>
      </c>
      <c r="CK11" s="857">
        <f t="shared" ca="1" si="7"/>
        <v>0.25976207288776576</v>
      </c>
      <c r="CL11" s="857">
        <f t="shared" ca="1" si="7"/>
        <v>0.22937392143759991</v>
      </c>
      <c r="CM11" s="857">
        <f t="shared" ca="1" si="7"/>
        <v>0.3148873639275801</v>
      </c>
      <c r="CN11" s="857">
        <f t="shared" ca="1" si="7"/>
        <v>0.25578261270747371</v>
      </c>
      <c r="CO11" s="359"/>
      <c r="DM11" s="36"/>
      <c r="DN11" s="36"/>
    </row>
    <row r="12" spans="1:125" s="35" customFormat="1" ht="27" customHeight="1">
      <c r="A12" s="246"/>
      <c r="B12" s="647" t="s">
        <v>239</v>
      </c>
      <c r="C12" s="647"/>
      <c r="D12" s="647"/>
      <c r="E12" s="699" t="s">
        <v>271</v>
      </c>
      <c r="F12" s="751">
        <f>COUNT(D84:D93)</f>
        <v>7</v>
      </c>
      <c r="H12" s="804"/>
      <c r="J12" s="708">
        <f t="shared" ref="J12:J22" si="10">J11+1</f>
        <v>2</v>
      </c>
      <c r="K12" s="863">
        <f t="shared" si="8"/>
        <v>1.0604278596096574E-3</v>
      </c>
      <c r="L12" s="865">
        <f t="shared" ref="L12:L22" si="11">K12/(J12-1)^0.5</f>
        <v>1.0604278596096574E-3</v>
      </c>
      <c r="M12" s="863">
        <f t="shared" si="9"/>
        <v>1.0604288589609258E-3</v>
      </c>
      <c r="N12" s="865">
        <f t="shared" ref="N12:N22" si="12">M12/(J12-1)^0.5</f>
        <v>1.0604288589609258E-3</v>
      </c>
      <c r="O12" s="754"/>
      <c r="P12" s="800">
        <f t="shared" ref="P12:P20" si="13">1+P11</f>
        <v>2</v>
      </c>
      <c r="Q12" s="808">
        <f t="shared" ref="Q12:Q60" si="14">($Q$5/P12)^0.5</f>
        <v>2.3419154840149203</v>
      </c>
      <c r="R12" s="799">
        <f t="shared" ref="R12:R42" si="15">$S$5+P12*$S$3</f>
        <v>13</v>
      </c>
      <c r="S12" s="765"/>
      <c r="T12" s="814">
        <f t="shared" ref="T12:T23" si="16">J11</f>
        <v>1</v>
      </c>
      <c r="U12" s="802">
        <f>((($U$8*$S$3)+$S$5)*($W$1+$W$3))*T12</f>
        <v>875</v>
      </c>
      <c r="V12" s="799"/>
      <c r="W12" s="799"/>
      <c r="X12" s="754"/>
      <c r="Y12" s="754"/>
      <c r="Z12" s="754"/>
      <c r="AA12" s="754"/>
      <c r="AB12" s="754"/>
      <c r="AC12" s="754"/>
      <c r="AD12" s="754"/>
      <c r="AE12" s="754"/>
      <c r="AF12" s="754"/>
      <c r="AG12" s="754"/>
      <c r="AH12" s="754"/>
      <c r="AI12" s="754"/>
      <c r="AJ12" s="754"/>
      <c r="AK12" s="754"/>
      <c r="AL12" s="754"/>
      <c r="AM12" s="753">
        <f t="shared" si="5"/>
        <v>9</v>
      </c>
      <c r="AN12" s="328">
        <f>AN4+1</f>
        <v>2</v>
      </c>
      <c r="AO12" s="856">
        <f t="shared" ref="AO12:AO51" si="17">AO$4+(AN12-1)*H$24</f>
        <v>0.1</v>
      </c>
      <c r="AP12" s="889">
        <f t="shared" si="2"/>
        <v>12.2796</v>
      </c>
      <c r="AQ12" s="857">
        <f t="shared" ca="1" si="4"/>
        <v>12.240144907299051</v>
      </c>
      <c r="AR12" s="857">
        <f t="shared" ca="1" si="7"/>
        <v>12.414036651855264</v>
      </c>
      <c r="AS12" s="857">
        <f t="shared" ca="1" si="7"/>
        <v>12.208525983807741</v>
      </c>
      <c r="AT12" s="857">
        <f t="shared" ca="1" si="7"/>
        <v>12.266925716992287</v>
      </c>
      <c r="AU12" s="857">
        <f t="shared" ca="1" si="7"/>
        <v>12.265820241905734</v>
      </c>
      <c r="AV12" s="857">
        <f t="shared" ca="1" si="7"/>
        <v>12.322586781722583</v>
      </c>
      <c r="AW12" s="857">
        <f t="shared" ca="1" si="7"/>
        <v>12.309407752092936</v>
      </c>
      <c r="AX12" s="857">
        <f t="shared" ca="1" si="7"/>
        <v>12.170546416411776</v>
      </c>
      <c r="AY12" s="857">
        <f t="shared" ca="1" si="7"/>
        <v>12.292362456270418</v>
      </c>
      <c r="AZ12" s="857">
        <f t="shared" ca="1" si="7"/>
        <v>12.323255919094192</v>
      </c>
      <c r="BA12" s="857">
        <f t="shared" ca="1" si="7"/>
        <v>12.285793587135505</v>
      </c>
      <c r="BB12" s="857">
        <f t="shared" ca="1" si="7"/>
        <v>12.455407638918579</v>
      </c>
      <c r="BC12" s="857">
        <f t="shared" ca="1" si="7"/>
        <v>12.352204280970584</v>
      </c>
      <c r="BD12" s="857">
        <f t="shared" ca="1" si="7"/>
        <v>12.340452064256988</v>
      </c>
      <c r="BE12" s="857">
        <f t="shared" ca="1" si="7"/>
        <v>12.189965356901793</v>
      </c>
      <c r="BF12" s="857">
        <f t="shared" ca="1" si="7"/>
        <v>12.307933285052068</v>
      </c>
      <c r="BG12" s="857">
        <f t="shared" ca="1" si="7"/>
        <v>12.219315042681956</v>
      </c>
      <c r="BH12" s="857">
        <f t="shared" ca="1" si="7"/>
        <v>12.317910535026815</v>
      </c>
      <c r="BI12" s="857">
        <f t="shared" ca="1" si="7"/>
        <v>12.142590195558892</v>
      </c>
      <c r="BJ12" s="857">
        <f t="shared" ca="1" si="7"/>
        <v>12.414369433167138</v>
      </c>
      <c r="BK12" s="857">
        <f t="shared" ca="1" si="7"/>
        <v>12.401344228697265</v>
      </c>
      <c r="BL12" s="857">
        <f t="shared" ca="1" si="7"/>
        <v>12.340364341823044</v>
      </c>
      <c r="BM12" s="857">
        <f t="shared" ca="1" si="7"/>
        <v>12.194286590665385</v>
      </c>
      <c r="BN12" s="857">
        <f t="shared" ca="1" si="7"/>
        <v>12.243646985666393</v>
      </c>
      <c r="BO12" s="857">
        <f t="shared" ca="1" si="7"/>
        <v>12.262265878408742</v>
      </c>
      <c r="BP12" s="857">
        <f t="shared" ca="1" si="7"/>
        <v>12.38400796012998</v>
      </c>
      <c r="BQ12" s="857">
        <f t="shared" ca="1" si="7"/>
        <v>12.314737365618376</v>
      </c>
      <c r="BR12" s="857">
        <f t="shared" ca="1" si="7"/>
        <v>12.231234530922245</v>
      </c>
      <c r="BS12" s="857">
        <f t="shared" ca="1" si="7"/>
        <v>12.256880880464584</v>
      </c>
      <c r="BT12" s="857">
        <f t="shared" ca="1" si="7"/>
        <v>12.500604120250836</v>
      </c>
      <c r="BU12" s="857">
        <f t="shared" ca="1" si="7"/>
        <v>12.236538286513825</v>
      </c>
      <c r="BV12" s="857">
        <f t="shared" ca="1" si="7"/>
        <v>12.387960499488726</v>
      </c>
      <c r="BW12" s="857">
        <f t="shared" ca="1" si="7"/>
        <v>12.272909562504694</v>
      </c>
      <c r="BX12" s="857">
        <f t="shared" ca="1" si="7"/>
        <v>12.304299656132676</v>
      </c>
      <c r="BY12" s="857">
        <f t="shared" ca="1" si="7"/>
        <v>12.241885894106003</v>
      </c>
      <c r="BZ12" s="857">
        <f t="shared" ca="1" si="7"/>
        <v>12.28335739988791</v>
      </c>
      <c r="CA12" s="857">
        <f t="shared" ca="1" si="7"/>
        <v>12.349748811281692</v>
      </c>
      <c r="CB12" s="857">
        <f t="shared" ca="1" si="7"/>
        <v>12.252790509530415</v>
      </c>
      <c r="CC12" s="857">
        <f t="shared" ca="1" si="7"/>
        <v>12.188762921105925</v>
      </c>
      <c r="CD12" s="857">
        <f t="shared" ca="1" si="7"/>
        <v>12.314203163602652</v>
      </c>
      <c r="CE12" s="857">
        <f t="shared" ca="1" si="7"/>
        <v>12.165737385635113</v>
      </c>
      <c r="CF12" s="857">
        <f t="shared" ca="1" si="7"/>
        <v>12.243476883405258</v>
      </c>
      <c r="CG12" s="857">
        <f t="shared" ca="1" si="7"/>
        <v>12.37979491104066</v>
      </c>
      <c r="CH12" s="857">
        <f t="shared" ca="1" si="7"/>
        <v>12.324092922818355</v>
      </c>
      <c r="CI12" s="857">
        <f t="shared" ca="1" si="7"/>
        <v>12.235227133639718</v>
      </c>
      <c r="CJ12" s="857">
        <f t="shared" ca="1" si="7"/>
        <v>12.086420870862062</v>
      </c>
      <c r="CK12" s="857">
        <f t="shared" ca="1" si="7"/>
        <v>12.455251414569247</v>
      </c>
      <c r="CL12" s="857">
        <f t="shared" ca="1" si="7"/>
        <v>12.192897303559919</v>
      </c>
      <c r="CM12" s="857">
        <f t="shared" ca="1" si="7"/>
        <v>12.211325539419191</v>
      </c>
      <c r="CN12" s="857">
        <f t="shared" ca="1" si="7"/>
        <v>12.179540160778577</v>
      </c>
      <c r="CO12" s="359"/>
      <c r="DM12" s="36"/>
      <c r="DN12" s="36"/>
    </row>
    <row r="13" spans="1:125" s="35" customFormat="1" ht="26.25">
      <c r="A13" s="246"/>
      <c r="B13" s="647" t="s">
        <v>240</v>
      </c>
      <c r="C13" s="647"/>
      <c r="D13" s="647"/>
      <c r="E13" s="699" t="s">
        <v>188</v>
      </c>
      <c r="F13" s="184">
        <f>AVERAGE(D84:D93)</f>
        <v>21.96893469694805</v>
      </c>
      <c r="H13" s="805">
        <f>'Abductive Power Analysis (2)'!H13</f>
        <v>29.33</v>
      </c>
      <c r="J13" s="708">
        <f t="shared" si="10"/>
        <v>3</v>
      </c>
      <c r="K13" s="863">
        <f t="shared" si="8"/>
        <v>8.6583573935363292E-4</v>
      </c>
      <c r="L13" s="865">
        <f t="shared" si="11"/>
        <v>6.1223832269062181E-4</v>
      </c>
      <c r="M13" s="863">
        <f t="shared" si="9"/>
        <v>8.6583696330366018E-4</v>
      </c>
      <c r="N13" s="865">
        <f t="shared" si="12"/>
        <v>6.1223918815398598E-4</v>
      </c>
      <c r="O13" s="754"/>
      <c r="P13" s="800">
        <f t="shared" si="13"/>
        <v>3</v>
      </c>
      <c r="Q13" s="808">
        <f t="shared" si="14"/>
        <v>1.9121659855198831</v>
      </c>
      <c r="R13" s="799">
        <f t="shared" si="15"/>
        <v>17</v>
      </c>
      <c r="S13" s="756"/>
      <c r="T13" s="814">
        <f t="shared" si="16"/>
        <v>2</v>
      </c>
      <c r="U13" s="802">
        <f t="shared" ref="U13:U23" si="18">((($U$8*$S$3)+$S$5)*($W$1+$W$3))*T13</f>
        <v>1750</v>
      </c>
      <c r="V13" s="896">
        <f>L12</f>
        <v>1.0604278596096574E-3</v>
      </c>
      <c r="W13" s="896">
        <f>N12</f>
        <v>1.0604288589609258E-3</v>
      </c>
      <c r="X13" s="754"/>
      <c r="Y13" s="754"/>
      <c r="Z13" s="754"/>
      <c r="AA13" s="754"/>
      <c r="AB13" s="754"/>
      <c r="AC13" s="754"/>
      <c r="AD13" s="754"/>
      <c r="AE13" s="754"/>
      <c r="AF13" s="754"/>
      <c r="AG13" s="754"/>
      <c r="AH13" s="754"/>
      <c r="AI13" s="754"/>
      <c r="AJ13" s="754"/>
      <c r="AK13" s="754"/>
      <c r="AL13" s="754"/>
      <c r="AM13" s="753">
        <f t="shared" si="5"/>
        <v>10</v>
      </c>
      <c r="AN13" s="328">
        <f t="shared" ref="AN13:AN51" si="19">AN5+1</f>
        <v>2</v>
      </c>
      <c r="AO13" s="856">
        <f t="shared" si="17"/>
        <v>0.1</v>
      </c>
      <c r="AP13" s="889">
        <f t="shared" si="2"/>
        <v>12.2796</v>
      </c>
      <c r="AQ13" s="857">
        <f t="shared" ca="1" si="4"/>
        <v>12.257130601943855</v>
      </c>
      <c r="AR13" s="857">
        <f t="shared" ca="1" si="7"/>
        <v>12.544093505436598</v>
      </c>
      <c r="AS13" s="857">
        <f t="shared" ca="1" si="7"/>
        <v>12.230719712258145</v>
      </c>
      <c r="AT13" s="857">
        <f t="shared" ca="1" si="7"/>
        <v>12.213508736371157</v>
      </c>
      <c r="AU13" s="857">
        <f t="shared" ca="1" si="7"/>
        <v>12.167049325036531</v>
      </c>
      <c r="AV13" s="857">
        <f t="shared" ca="1" si="7"/>
        <v>12.39472919669309</v>
      </c>
      <c r="AW13" s="857">
        <f t="shared" ca="1" si="7"/>
        <v>12.195266451861363</v>
      </c>
      <c r="AX13" s="857">
        <f t="shared" ca="1" si="7"/>
        <v>12.247632358202745</v>
      </c>
      <c r="AY13" s="857">
        <f t="shared" ca="1" si="7"/>
        <v>12.431876917749335</v>
      </c>
      <c r="AZ13" s="857">
        <f t="shared" ca="1" si="7"/>
        <v>12.001516806466062</v>
      </c>
      <c r="BA13" s="857">
        <f t="shared" ca="1" si="7"/>
        <v>12.511302995960667</v>
      </c>
      <c r="BB13" s="857">
        <f t="shared" ca="1" si="7"/>
        <v>12.329870540825576</v>
      </c>
      <c r="BC13" s="857">
        <f t="shared" ca="1" si="7"/>
        <v>12.311826481248103</v>
      </c>
      <c r="BD13" s="857">
        <f t="shared" ca="1" si="7"/>
        <v>12.370623106088077</v>
      </c>
      <c r="BE13" s="857">
        <f t="shared" ca="1" si="7"/>
        <v>12.353583391230773</v>
      </c>
      <c r="BF13" s="857">
        <f t="shared" ca="1" si="7"/>
        <v>12.069220314714233</v>
      </c>
      <c r="BG13" s="857">
        <f t="shared" ca="1" si="7"/>
        <v>12.384757584865266</v>
      </c>
      <c r="BH13" s="857">
        <f t="shared" ca="1" si="7"/>
        <v>12.252473491579471</v>
      </c>
      <c r="BI13" s="857">
        <f t="shared" ca="1" si="7"/>
        <v>12.396366077905611</v>
      </c>
      <c r="BJ13" s="857">
        <f t="shared" ca="1" si="7"/>
        <v>12.244055430451359</v>
      </c>
      <c r="BK13" s="857">
        <f t="shared" ca="1" si="7"/>
        <v>12.165347183469935</v>
      </c>
      <c r="BL13" s="857">
        <f t="shared" ca="1" si="7"/>
        <v>12.350262942224017</v>
      </c>
      <c r="BM13" s="857">
        <f t="shared" ca="1" si="7"/>
        <v>12.30767867008112</v>
      </c>
      <c r="BN13" s="857">
        <f t="shared" ca="1" si="7"/>
        <v>12.185528942710306</v>
      </c>
      <c r="BO13" s="857">
        <f t="shared" ca="1" si="7"/>
        <v>12.206953621761787</v>
      </c>
      <c r="BP13" s="857">
        <f t="shared" ca="1" si="7"/>
        <v>12.469705717597558</v>
      </c>
      <c r="BQ13" s="857">
        <f t="shared" ca="1" si="7"/>
        <v>12.397401671158985</v>
      </c>
      <c r="BR13" s="857">
        <f t="shared" ca="1" si="7"/>
        <v>12.455537859761407</v>
      </c>
      <c r="BS13" s="857">
        <f t="shared" ca="1" si="7"/>
        <v>12.248021456533866</v>
      </c>
      <c r="BT13" s="857">
        <f t="shared" ca="1" si="7"/>
        <v>12.230002856254401</v>
      </c>
      <c r="BU13" s="857">
        <f t="shared" ca="1" si="7"/>
        <v>12.317944005169338</v>
      </c>
      <c r="BV13" s="857">
        <f t="shared" ca="1" si="7"/>
        <v>12.389451791818837</v>
      </c>
      <c r="BW13" s="857">
        <f t="shared" ca="1" si="7"/>
        <v>12.41103529120382</v>
      </c>
      <c r="BX13" s="857">
        <f t="shared" ca="1" si="7"/>
        <v>12.331051449147791</v>
      </c>
      <c r="BY13" s="857">
        <f t="shared" ca="1" si="7"/>
        <v>12.348219301657288</v>
      </c>
      <c r="BZ13" s="857">
        <f t="shared" ca="1" si="7"/>
        <v>12.497868600590255</v>
      </c>
      <c r="CA13" s="857">
        <f t="shared" ca="1" si="7"/>
        <v>12.215104696866954</v>
      </c>
      <c r="CB13" s="857">
        <f t="shared" ca="1" si="7"/>
        <v>12.128929094512566</v>
      </c>
      <c r="CC13" s="857">
        <f t="shared" ca="1" si="7"/>
        <v>12.234218720539729</v>
      </c>
      <c r="CD13" s="857">
        <f t="shared" ca="1" si="7"/>
        <v>12.402008804096177</v>
      </c>
      <c r="CE13" s="857">
        <f t="shared" ca="1" si="7"/>
        <v>12.165132900099579</v>
      </c>
      <c r="CF13" s="857">
        <f t="shared" ca="1" si="7"/>
        <v>12.381192410630346</v>
      </c>
      <c r="CG13" s="857">
        <f t="shared" ca="1" si="7"/>
        <v>12.165017633141021</v>
      </c>
      <c r="CH13" s="857">
        <f t="shared" ca="1" si="7"/>
        <v>12.309031319920312</v>
      </c>
      <c r="CI13" s="857">
        <f t="shared" ca="1" si="7"/>
        <v>12.318963792453181</v>
      </c>
      <c r="CJ13" s="857">
        <f t="shared" ca="1" si="7"/>
        <v>12.211871360592323</v>
      </c>
      <c r="CK13" s="857">
        <f t="shared" ca="1" si="7"/>
        <v>12.487005514448681</v>
      </c>
      <c r="CL13" s="857">
        <f t="shared" ca="1" si="7"/>
        <v>12.267230184379898</v>
      </c>
      <c r="CM13" s="857">
        <f t="shared" ca="1" si="7"/>
        <v>12.347055685599436</v>
      </c>
      <c r="CN13" s="857">
        <f t="shared" ca="1" si="7"/>
        <v>12.232452035585423</v>
      </c>
      <c r="CO13" s="359"/>
      <c r="DM13" s="100"/>
      <c r="DN13" s="7"/>
      <c r="DP13" s="36"/>
      <c r="DQ13" s="36"/>
    </row>
    <row r="14" spans="1:125" s="35" customFormat="1" ht="26.25">
      <c r="A14" s="246"/>
      <c r="B14" s="996" t="s">
        <v>19</v>
      </c>
      <c r="C14" s="996"/>
      <c r="D14" s="996"/>
      <c r="E14" s="243" t="s">
        <v>189</v>
      </c>
      <c r="F14" s="681">
        <f>(F13-F10)/F9</f>
        <v>108.60659804554342</v>
      </c>
      <c r="H14" s="804" t="s">
        <v>277</v>
      </c>
      <c r="J14" s="708">
        <f t="shared" si="10"/>
        <v>4</v>
      </c>
      <c r="K14" s="863">
        <f t="shared" si="8"/>
        <v>7.4983576108033072E-4</v>
      </c>
      <c r="L14" s="865">
        <f t="shared" si="11"/>
        <v>4.3291787850773688E-4</v>
      </c>
      <c r="M14" s="863">
        <f t="shared" si="9"/>
        <v>7.4983717437572431E-4</v>
      </c>
      <c r="N14" s="865">
        <f t="shared" si="12"/>
        <v>4.329186944742128E-4</v>
      </c>
      <c r="O14" s="754"/>
      <c r="P14" s="800">
        <f t="shared" si="13"/>
        <v>4</v>
      </c>
      <c r="Q14" s="808">
        <f t="shared" si="14"/>
        <v>1.655984319712726</v>
      </c>
      <c r="R14" s="799">
        <f t="shared" si="15"/>
        <v>21</v>
      </c>
      <c r="S14" s="766"/>
      <c r="T14" s="814">
        <f t="shared" si="16"/>
        <v>3</v>
      </c>
      <c r="U14" s="802">
        <f t="shared" si="18"/>
        <v>2625</v>
      </c>
      <c r="V14" s="896">
        <f t="shared" ref="V14:V23" si="20">L13</f>
        <v>6.1223832269062181E-4</v>
      </c>
      <c r="W14" s="896">
        <f t="shared" ref="W14:W23" si="21">N13</f>
        <v>6.1223918815398598E-4</v>
      </c>
      <c r="X14" s="754"/>
      <c r="Y14" s="754"/>
      <c r="Z14" s="754"/>
      <c r="AA14" s="754"/>
      <c r="AB14" s="754"/>
      <c r="AC14" s="754"/>
      <c r="AD14" s="754"/>
      <c r="AE14" s="754"/>
      <c r="AF14" s="754"/>
      <c r="AG14" s="754"/>
      <c r="AH14" s="754"/>
      <c r="AI14" s="754"/>
      <c r="AJ14" s="754"/>
      <c r="AK14" s="754"/>
      <c r="AL14" s="754"/>
      <c r="AM14" s="753">
        <f t="shared" si="5"/>
        <v>11</v>
      </c>
      <c r="AN14" s="328">
        <f t="shared" si="19"/>
        <v>2</v>
      </c>
      <c r="AO14" s="856">
        <f t="shared" si="17"/>
        <v>0.1</v>
      </c>
      <c r="AP14" s="889">
        <f t="shared" si="2"/>
        <v>12.2796</v>
      </c>
      <c r="AQ14" s="857">
        <f t="shared" ca="1" si="4"/>
        <v>12.315001250407626</v>
      </c>
      <c r="AR14" s="857">
        <f t="shared" ca="1" si="7"/>
        <v>12.233612392334456</v>
      </c>
      <c r="AS14" s="857">
        <f t="shared" ca="1" si="7"/>
        <v>12.19634865642732</v>
      </c>
      <c r="AT14" s="857">
        <f t="shared" ca="1" si="7"/>
        <v>12.49399550111494</v>
      </c>
      <c r="AU14" s="857">
        <f t="shared" ca="1" si="7"/>
        <v>12.329300854023664</v>
      </c>
      <c r="AV14" s="857">
        <f t="shared" ca="1" si="7"/>
        <v>12.443502977121177</v>
      </c>
      <c r="AW14" s="857">
        <f t="shared" ca="1" si="7"/>
        <v>12.097116489152885</v>
      </c>
      <c r="AX14" s="857">
        <f t="shared" ca="1" si="7"/>
        <v>12.49587268922396</v>
      </c>
      <c r="AY14" s="857">
        <f t="shared" ca="1" si="7"/>
        <v>12.561113454462438</v>
      </c>
      <c r="AZ14" s="857">
        <f t="shared" ca="1" si="7"/>
        <v>12.395653161499</v>
      </c>
      <c r="BA14" s="857">
        <f t="shared" ca="1" si="7"/>
        <v>12.314924704628888</v>
      </c>
      <c r="BB14" s="857">
        <f t="shared" ca="1" si="7"/>
        <v>12.149196756659762</v>
      </c>
      <c r="BC14" s="857">
        <f t="shared" ca="1" si="7"/>
        <v>12.427082832141277</v>
      </c>
      <c r="BD14" s="857">
        <f t="shared" ca="1" si="7"/>
        <v>12.417944848672814</v>
      </c>
      <c r="BE14" s="857">
        <f t="shared" ca="1" si="7"/>
        <v>12.38863097587115</v>
      </c>
      <c r="BF14" s="857">
        <f t="shared" ca="1" si="7"/>
        <v>12.4020339629867</v>
      </c>
      <c r="BG14" s="857">
        <f t="shared" ca="1" si="7"/>
        <v>12.336345252646831</v>
      </c>
      <c r="BH14" s="857">
        <f t="shared" ca="1" si="7"/>
        <v>12.351305953237576</v>
      </c>
      <c r="BI14" s="857">
        <f t="shared" ca="1" si="7"/>
        <v>12.162103799953371</v>
      </c>
      <c r="BJ14" s="857">
        <f t="shared" ca="1" si="7"/>
        <v>12.144259692705472</v>
      </c>
      <c r="BK14" s="857">
        <f t="shared" ca="1" si="7"/>
        <v>12.3355278378487</v>
      </c>
      <c r="BL14" s="857">
        <f t="shared" ca="1" si="7"/>
        <v>12.387828585997989</v>
      </c>
      <c r="BM14" s="857">
        <f t="shared" ca="1" si="7"/>
        <v>12.150790213971771</v>
      </c>
      <c r="BN14" s="857">
        <f t="shared" ca="1" si="7"/>
        <v>12.330880030791706</v>
      </c>
      <c r="BO14" s="857">
        <f t="shared" ca="1" si="7"/>
        <v>12.335135693696806</v>
      </c>
      <c r="BP14" s="857">
        <f t="shared" ca="1" si="7"/>
        <v>12.325544005579482</v>
      </c>
      <c r="BQ14" s="857">
        <f t="shared" ca="1" si="7"/>
        <v>12.543592201752565</v>
      </c>
      <c r="BR14" s="857">
        <f t="shared" ca="1" si="7"/>
        <v>12.026390779606597</v>
      </c>
      <c r="BS14" s="857">
        <f t="shared" ca="1" si="7"/>
        <v>12.207500451078666</v>
      </c>
      <c r="BT14" s="857">
        <f t="shared" ca="1" si="7"/>
        <v>12.404507734782481</v>
      </c>
      <c r="BU14" s="857">
        <f t="shared" ca="1" si="7"/>
        <v>12.366865359283558</v>
      </c>
      <c r="BV14" s="857">
        <f t="shared" ca="1" si="7"/>
        <v>12.296319588227366</v>
      </c>
      <c r="BW14" s="857">
        <f t="shared" ca="1" si="7"/>
        <v>12.363735228296745</v>
      </c>
      <c r="BX14" s="857">
        <f t="shared" ca="1" si="7"/>
        <v>12.071053669566526</v>
      </c>
      <c r="BY14" s="857">
        <f t="shared" ca="1" si="7"/>
        <v>12.295117153245579</v>
      </c>
      <c r="BZ14" s="857">
        <f t="shared" ca="1" si="7"/>
        <v>12.376055082556668</v>
      </c>
      <c r="CA14" s="857">
        <f t="shared" ref="AR14:CN19" ca="1" si="22">NORMINV(RAND(),$AP14,$H$18)</f>
        <v>12.272128131879688</v>
      </c>
      <c r="CB14" s="857">
        <f t="shared" ca="1" si="22"/>
        <v>12.124560647720264</v>
      </c>
      <c r="CC14" s="857">
        <f t="shared" ca="1" si="22"/>
        <v>12.15067142904716</v>
      </c>
      <c r="CD14" s="857">
        <f t="shared" ca="1" si="22"/>
        <v>12.422680704378815</v>
      </c>
      <c r="CE14" s="857">
        <f t="shared" ca="1" si="22"/>
        <v>12.469100645965453</v>
      </c>
      <c r="CF14" s="857">
        <f t="shared" ca="1" si="22"/>
        <v>12.052737868844059</v>
      </c>
      <c r="CG14" s="857">
        <f t="shared" ca="1" si="22"/>
        <v>12.393270922507064</v>
      </c>
      <c r="CH14" s="857">
        <f t="shared" ca="1" si="22"/>
        <v>12.3523937728354</v>
      </c>
      <c r="CI14" s="857">
        <f t="shared" ca="1" si="22"/>
        <v>12.157933090389818</v>
      </c>
      <c r="CJ14" s="857">
        <f t="shared" ca="1" si="22"/>
        <v>12.361149885826965</v>
      </c>
      <c r="CK14" s="857">
        <f t="shared" ca="1" si="22"/>
        <v>11.884415757115015</v>
      </c>
      <c r="CL14" s="857">
        <f t="shared" ca="1" si="22"/>
        <v>12.365602929035552</v>
      </c>
      <c r="CM14" s="857">
        <f t="shared" ca="1" si="22"/>
        <v>12.117680387255039</v>
      </c>
      <c r="CN14" s="857">
        <f t="shared" ca="1" si="22"/>
        <v>12.202652986831465</v>
      </c>
      <c r="CO14" s="359"/>
      <c r="DM14" s="100"/>
      <c r="DN14" s="7"/>
      <c r="DP14" s="36"/>
      <c r="DQ14" s="36"/>
    </row>
    <row r="15" spans="1:125" s="35" customFormat="1" ht="26.1" customHeight="1">
      <c r="A15" s="246"/>
      <c r="B15" s="996" t="s">
        <v>225</v>
      </c>
      <c r="C15" s="996"/>
      <c r="D15" s="996"/>
      <c r="E15" s="243" t="s">
        <v>190</v>
      </c>
      <c r="F15" s="682">
        <f>ABS((F18/F9)*(SQRT(1/F12+1/COUNT(B84:B133)+((F13-C138)^2/(F9^2*K136)))))</f>
        <v>22.738270831932837</v>
      </c>
      <c r="H15" s="804"/>
      <c r="J15" s="708">
        <f t="shared" si="10"/>
        <v>5</v>
      </c>
      <c r="K15" s="863">
        <f t="shared" si="8"/>
        <v>6.7067350717516688E-4</v>
      </c>
      <c r="L15" s="865">
        <f t="shared" si="11"/>
        <v>3.3533675358758344E-4</v>
      </c>
      <c r="M15" s="863">
        <f t="shared" si="9"/>
        <v>6.706750872870486E-4</v>
      </c>
      <c r="N15" s="865">
        <f t="shared" si="12"/>
        <v>3.353375436435243E-4</v>
      </c>
      <c r="O15" s="754"/>
      <c r="P15" s="800">
        <f t="shared" si="13"/>
        <v>5</v>
      </c>
      <c r="Q15" s="808">
        <f t="shared" si="14"/>
        <v>1.4811574034205601</v>
      </c>
      <c r="R15" s="799">
        <f t="shared" si="15"/>
        <v>25</v>
      </c>
      <c r="S15" s="766"/>
      <c r="T15" s="814">
        <f t="shared" si="16"/>
        <v>4</v>
      </c>
      <c r="U15" s="802">
        <f t="shared" si="18"/>
        <v>3500</v>
      </c>
      <c r="V15" s="896">
        <f t="shared" si="20"/>
        <v>4.3291787850773688E-4</v>
      </c>
      <c r="W15" s="896">
        <f t="shared" si="21"/>
        <v>4.329186944742128E-4</v>
      </c>
      <c r="X15" s="754"/>
      <c r="Y15" s="754"/>
      <c r="Z15" s="754"/>
      <c r="AA15" s="754"/>
      <c r="AB15" s="754"/>
      <c r="AC15" s="754"/>
      <c r="AD15" s="754"/>
      <c r="AE15" s="754"/>
      <c r="AF15" s="754"/>
      <c r="AG15" s="754"/>
      <c r="AH15" s="754"/>
      <c r="AI15" s="754"/>
      <c r="AJ15" s="754"/>
      <c r="AK15" s="754"/>
      <c r="AL15" s="754"/>
      <c r="AM15" s="753">
        <f t="shared" si="5"/>
        <v>12</v>
      </c>
      <c r="AN15" s="328">
        <f t="shared" si="19"/>
        <v>2</v>
      </c>
      <c r="AO15" s="856">
        <f t="shared" si="17"/>
        <v>0.1</v>
      </c>
      <c r="AP15" s="889">
        <f t="shared" si="2"/>
        <v>12.2796</v>
      </c>
      <c r="AQ15" s="857">
        <f t="shared" ca="1" si="4"/>
        <v>12.39245890771862</v>
      </c>
      <c r="AR15" s="857">
        <f t="shared" ca="1" si="22"/>
        <v>12.326801446379244</v>
      </c>
      <c r="AS15" s="857">
        <f t="shared" ca="1" si="22"/>
        <v>12.248787379642087</v>
      </c>
      <c r="AT15" s="857">
        <f t="shared" ca="1" si="22"/>
        <v>12.275290478120219</v>
      </c>
      <c r="AU15" s="857">
        <f t="shared" ca="1" si="22"/>
        <v>12.332385550296193</v>
      </c>
      <c r="AV15" s="857">
        <f t="shared" ca="1" si="22"/>
        <v>12.31721143769885</v>
      </c>
      <c r="AW15" s="857">
        <f t="shared" ca="1" si="22"/>
        <v>12.465126961749187</v>
      </c>
      <c r="AX15" s="857">
        <f t="shared" ca="1" si="22"/>
        <v>12.105624214416228</v>
      </c>
      <c r="AY15" s="857">
        <f t="shared" ca="1" si="22"/>
        <v>12.203677279456766</v>
      </c>
      <c r="AZ15" s="857">
        <f t="shared" ca="1" si="22"/>
        <v>12.309001137474626</v>
      </c>
      <c r="BA15" s="857">
        <f t="shared" ca="1" si="22"/>
        <v>12.392969328956699</v>
      </c>
      <c r="BB15" s="857">
        <f t="shared" ca="1" si="22"/>
        <v>12.173383570938801</v>
      </c>
      <c r="BC15" s="857">
        <f t="shared" ca="1" si="22"/>
        <v>12.213614829968138</v>
      </c>
      <c r="BD15" s="857">
        <f t="shared" ca="1" si="22"/>
        <v>12.305924235369478</v>
      </c>
      <c r="BE15" s="857">
        <f t="shared" ca="1" si="22"/>
        <v>12.389370855283362</v>
      </c>
      <c r="BF15" s="857">
        <f t="shared" ca="1" si="22"/>
        <v>12.337049437130132</v>
      </c>
      <c r="BG15" s="857">
        <f t="shared" ca="1" si="22"/>
        <v>12.394374727943998</v>
      </c>
      <c r="BH15" s="857">
        <f t="shared" ca="1" si="22"/>
        <v>12.34203923885519</v>
      </c>
      <c r="BI15" s="857">
        <f t="shared" ca="1" si="22"/>
        <v>12.368974946315799</v>
      </c>
      <c r="BJ15" s="857">
        <f t="shared" ca="1" si="22"/>
        <v>12.45248044235962</v>
      </c>
      <c r="BK15" s="857">
        <f t="shared" ca="1" si="22"/>
        <v>12.330128490072013</v>
      </c>
      <c r="BL15" s="857">
        <f t="shared" ca="1" si="22"/>
        <v>12.060468363410045</v>
      </c>
      <c r="BM15" s="857">
        <f t="shared" ca="1" si="22"/>
        <v>12.230835881085023</v>
      </c>
      <c r="BN15" s="857">
        <f t="shared" ca="1" si="22"/>
        <v>12.387279778625071</v>
      </c>
      <c r="BO15" s="857">
        <f t="shared" ca="1" si="22"/>
        <v>12.245636165571939</v>
      </c>
      <c r="BP15" s="857">
        <f t="shared" ca="1" si="22"/>
        <v>12.26003871880147</v>
      </c>
      <c r="BQ15" s="857">
        <f t="shared" ca="1" si="22"/>
        <v>12.252771598184333</v>
      </c>
      <c r="BR15" s="857">
        <f t="shared" ca="1" si="22"/>
        <v>12.51653139040363</v>
      </c>
      <c r="BS15" s="857">
        <f t="shared" ca="1" si="22"/>
        <v>12.478819393417259</v>
      </c>
      <c r="BT15" s="857">
        <f t="shared" ca="1" si="22"/>
        <v>12.153084098560591</v>
      </c>
      <c r="BU15" s="857">
        <f t="shared" ca="1" si="22"/>
        <v>12.043520236090677</v>
      </c>
      <c r="BV15" s="857">
        <f t="shared" ca="1" si="22"/>
        <v>12.408193441403144</v>
      </c>
      <c r="BW15" s="857">
        <f t="shared" ca="1" si="22"/>
        <v>12.186242723276463</v>
      </c>
      <c r="BX15" s="857">
        <f t="shared" ca="1" si="22"/>
        <v>12.403749011889117</v>
      </c>
      <c r="BY15" s="857">
        <f t="shared" ca="1" si="22"/>
        <v>12.253468275290993</v>
      </c>
      <c r="BZ15" s="857">
        <f t="shared" ca="1" si="22"/>
        <v>12.429845728865484</v>
      </c>
      <c r="CA15" s="857">
        <f t="shared" ca="1" si="22"/>
        <v>12.250458564846809</v>
      </c>
      <c r="CB15" s="857">
        <f t="shared" ca="1" si="22"/>
        <v>12.379936221840685</v>
      </c>
      <c r="CC15" s="857">
        <f t="shared" ca="1" si="22"/>
        <v>12.272298019177825</v>
      </c>
      <c r="CD15" s="857">
        <f t="shared" ca="1" si="22"/>
        <v>12.257440704016917</v>
      </c>
      <c r="CE15" s="857">
        <f t="shared" ca="1" si="22"/>
        <v>12.225033439183882</v>
      </c>
      <c r="CF15" s="857">
        <f t="shared" ca="1" si="22"/>
        <v>12.37615239003445</v>
      </c>
      <c r="CG15" s="857">
        <f t="shared" ca="1" si="22"/>
        <v>12.469757901723776</v>
      </c>
      <c r="CH15" s="857">
        <f t="shared" ca="1" si="22"/>
        <v>12.166866617043661</v>
      </c>
      <c r="CI15" s="857">
        <f t="shared" ca="1" si="22"/>
        <v>12.290041995084898</v>
      </c>
      <c r="CJ15" s="857">
        <f t="shared" ca="1" si="22"/>
        <v>12.411675430277826</v>
      </c>
      <c r="CK15" s="857">
        <f t="shared" ca="1" si="22"/>
        <v>12.208409301353536</v>
      </c>
      <c r="CL15" s="857">
        <f t="shared" ca="1" si="22"/>
        <v>12.287040385481966</v>
      </c>
      <c r="CM15" s="857">
        <f t="shared" ca="1" si="22"/>
        <v>12.337719280661974</v>
      </c>
      <c r="CN15" s="857">
        <f t="shared" ca="1" si="22"/>
        <v>12.191950840327445</v>
      </c>
      <c r="CO15" s="359"/>
      <c r="DN15" s="36"/>
      <c r="DO15" s="36"/>
    </row>
    <row r="16" spans="1:125" s="35" customFormat="1" ht="26.25">
      <c r="A16" s="246"/>
      <c r="B16" s="994" t="s">
        <v>39</v>
      </c>
      <c r="C16" s="994"/>
      <c r="D16" s="994"/>
      <c r="E16" s="699" t="s">
        <v>238</v>
      </c>
      <c r="F16" s="683">
        <f>(F15/F14)*100</f>
        <v>20.936362284727583</v>
      </c>
      <c r="H16" s="804"/>
      <c r="J16" s="708">
        <f t="shared" si="10"/>
        <v>6</v>
      </c>
      <c r="K16" s="863">
        <f t="shared" si="8"/>
        <v>6.1223836015704316E-4</v>
      </c>
      <c r="L16" s="865">
        <f t="shared" si="11"/>
        <v>2.7380131834882945E-4</v>
      </c>
      <c r="M16" s="863">
        <f t="shared" si="9"/>
        <v>6.1224009108244205E-4</v>
      </c>
      <c r="N16" s="865">
        <f t="shared" si="12"/>
        <v>2.7380209244220061E-4</v>
      </c>
      <c r="O16" s="754"/>
      <c r="P16" s="800">
        <f t="shared" si="13"/>
        <v>6</v>
      </c>
      <c r="Q16" s="808">
        <f t="shared" si="14"/>
        <v>1.352105535115367</v>
      </c>
      <c r="R16" s="799">
        <f t="shared" si="15"/>
        <v>29</v>
      </c>
      <c r="S16" s="766"/>
      <c r="T16" s="814">
        <f t="shared" si="16"/>
        <v>5</v>
      </c>
      <c r="U16" s="802">
        <f t="shared" si="18"/>
        <v>4375</v>
      </c>
      <c r="V16" s="896">
        <f t="shared" si="20"/>
        <v>3.3533675358758344E-4</v>
      </c>
      <c r="W16" s="896">
        <f t="shared" si="21"/>
        <v>3.353375436435243E-4</v>
      </c>
      <c r="X16" s="754"/>
      <c r="Y16" s="754"/>
      <c r="Z16" s="754"/>
      <c r="AA16" s="754"/>
      <c r="AB16" s="754"/>
      <c r="AC16" s="754"/>
      <c r="AD16" s="754"/>
      <c r="AE16" s="754"/>
      <c r="AF16" s="754"/>
      <c r="AG16" s="754"/>
      <c r="AH16" s="754"/>
      <c r="AI16" s="754"/>
      <c r="AJ16" s="754"/>
      <c r="AK16" s="754"/>
      <c r="AL16" s="754"/>
      <c r="AM16" s="753">
        <f t="shared" si="5"/>
        <v>13</v>
      </c>
      <c r="AN16" s="328">
        <f t="shared" si="19"/>
        <v>2</v>
      </c>
      <c r="AO16" s="856">
        <f t="shared" si="17"/>
        <v>0.1</v>
      </c>
      <c r="AP16" s="889">
        <f t="shared" si="2"/>
        <v>12.2796</v>
      </c>
      <c r="AQ16" s="857">
        <f t="shared" ca="1" si="4"/>
        <v>12.271354002181091</v>
      </c>
      <c r="AR16" s="857">
        <f t="shared" ca="1" si="22"/>
        <v>12.246884270067182</v>
      </c>
      <c r="AS16" s="857">
        <f t="shared" ca="1" si="22"/>
        <v>12.234507950609698</v>
      </c>
      <c r="AT16" s="857">
        <f t="shared" ca="1" si="22"/>
        <v>12.337429876980375</v>
      </c>
      <c r="AU16" s="857">
        <f t="shared" ca="1" si="22"/>
        <v>12.06842911760897</v>
      </c>
      <c r="AV16" s="857">
        <f t="shared" ca="1" si="22"/>
        <v>12.265994594151902</v>
      </c>
      <c r="AW16" s="857">
        <f t="shared" ca="1" si="22"/>
        <v>12.396111436025931</v>
      </c>
      <c r="AX16" s="857">
        <f t="shared" ca="1" si="22"/>
        <v>12.255686920481741</v>
      </c>
      <c r="AY16" s="857">
        <f t="shared" ca="1" si="22"/>
        <v>12.344677701862722</v>
      </c>
      <c r="AZ16" s="857">
        <f t="shared" ca="1" si="22"/>
        <v>12.305684832339084</v>
      </c>
      <c r="BA16" s="857">
        <f t="shared" ca="1" si="22"/>
        <v>12.302053432005897</v>
      </c>
      <c r="BB16" s="857">
        <f t="shared" ca="1" si="22"/>
        <v>12.328000910065429</v>
      </c>
      <c r="BC16" s="857">
        <f t="shared" ca="1" si="22"/>
        <v>12.255124600440595</v>
      </c>
      <c r="BD16" s="857">
        <f t="shared" ca="1" si="22"/>
        <v>12.255402469358378</v>
      </c>
      <c r="BE16" s="857">
        <f t="shared" ca="1" si="22"/>
        <v>12.168266918434602</v>
      </c>
      <c r="BF16" s="857">
        <f t="shared" ca="1" si="22"/>
        <v>12.16211772727023</v>
      </c>
      <c r="BG16" s="857">
        <f t="shared" ca="1" si="22"/>
        <v>12.315701212893012</v>
      </c>
      <c r="BH16" s="857">
        <f t="shared" ca="1" si="22"/>
        <v>12.450268355832103</v>
      </c>
      <c r="BI16" s="857">
        <f t="shared" ca="1" si="22"/>
        <v>12.41029694698803</v>
      </c>
      <c r="BJ16" s="857">
        <f t="shared" ca="1" si="22"/>
        <v>12.128374402745834</v>
      </c>
      <c r="BK16" s="857">
        <f t="shared" ca="1" si="22"/>
        <v>12.262715908324473</v>
      </c>
      <c r="BL16" s="857">
        <f t="shared" ca="1" si="22"/>
        <v>12.322861763225509</v>
      </c>
      <c r="BM16" s="857">
        <f t="shared" ca="1" si="22"/>
        <v>12.125017625011893</v>
      </c>
      <c r="BN16" s="857">
        <f t="shared" ca="1" si="22"/>
        <v>12.312779838834341</v>
      </c>
      <c r="BO16" s="857">
        <f t="shared" ca="1" si="22"/>
        <v>11.998105823458934</v>
      </c>
      <c r="BP16" s="857">
        <f t="shared" ca="1" si="22"/>
        <v>12.234204142935111</v>
      </c>
      <c r="BQ16" s="857">
        <f t="shared" ca="1" si="22"/>
        <v>12.375503074154206</v>
      </c>
      <c r="BR16" s="857">
        <f t="shared" ca="1" si="22"/>
        <v>12.079188400954111</v>
      </c>
      <c r="BS16" s="857">
        <f t="shared" ca="1" si="22"/>
        <v>12.119760519682984</v>
      </c>
      <c r="BT16" s="857">
        <f t="shared" ca="1" si="22"/>
        <v>12.402779769362558</v>
      </c>
      <c r="BU16" s="857">
        <f t="shared" ca="1" si="22"/>
        <v>12.272537142523777</v>
      </c>
      <c r="BV16" s="857">
        <f t="shared" ca="1" si="22"/>
        <v>12.273851376271905</v>
      </c>
      <c r="BW16" s="857">
        <f t="shared" ca="1" si="22"/>
        <v>12.182317121249541</v>
      </c>
      <c r="BX16" s="857">
        <f t="shared" ca="1" si="22"/>
        <v>12.249570583104015</v>
      </c>
      <c r="BY16" s="857">
        <f t="shared" ca="1" si="22"/>
        <v>12.751446123316647</v>
      </c>
      <c r="BZ16" s="857">
        <f t="shared" ca="1" si="22"/>
        <v>12.549660413376573</v>
      </c>
      <c r="CA16" s="857">
        <f t="shared" ca="1" si="22"/>
        <v>12.218083833472113</v>
      </c>
      <c r="CB16" s="857">
        <f t="shared" ca="1" si="22"/>
        <v>12.197630471063631</v>
      </c>
      <c r="CC16" s="857">
        <f t="shared" ca="1" si="22"/>
        <v>12.329555704511543</v>
      </c>
      <c r="CD16" s="857">
        <f t="shared" ca="1" si="22"/>
        <v>12.352428793669937</v>
      </c>
      <c r="CE16" s="857">
        <f t="shared" ca="1" si="22"/>
        <v>12.309086514675021</v>
      </c>
      <c r="CF16" s="857">
        <f t="shared" ca="1" si="22"/>
        <v>12.424937356792965</v>
      </c>
      <c r="CG16" s="857">
        <f t="shared" ca="1" si="22"/>
        <v>12.187622380381116</v>
      </c>
      <c r="CH16" s="857">
        <f t="shared" ca="1" si="22"/>
        <v>12.459662631713224</v>
      </c>
      <c r="CI16" s="857">
        <f t="shared" ca="1" si="22"/>
        <v>12.307568054891044</v>
      </c>
      <c r="CJ16" s="857">
        <f t="shared" ca="1" si="22"/>
        <v>12.136222487959449</v>
      </c>
      <c r="CK16" s="857">
        <f t="shared" ca="1" si="22"/>
        <v>12.42591890454892</v>
      </c>
      <c r="CL16" s="857">
        <f t="shared" ca="1" si="22"/>
        <v>12.054126662767649</v>
      </c>
      <c r="CM16" s="857">
        <f t="shared" ca="1" si="22"/>
        <v>12.386451696598639</v>
      </c>
      <c r="CN16" s="857">
        <f t="shared" ca="1" si="22"/>
        <v>12.443285913492327</v>
      </c>
      <c r="CO16" s="359"/>
      <c r="DF16" s="118"/>
      <c r="DG16" s="118"/>
      <c r="DH16" s="118"/>
      <c r="DI16" s="118"/>
      <c r="DJ16" s="118"/>
      <c r="DK16" s="118"/>
      <c r="DL16" s="118"/>
      <c r="DM16" s="118"/>
      <c r="DN16" s="118"/>
      <c r="DP16" s="36"/>
      <c r="DQ16" s="36"/>
    </row>
    <row r="17" spans="1:121" s="35" customFormat="1" ht="26.25">
      <c r="A17" s="246"/>
      <c r="B17" s="994" t="s">
        <v>226</v>
      </c>
      <c r="C17" s="994"/>
      <c r="D17" s="994"/>
      <c r="E17" s="699" t="s">
        <v>45</v>
      </c>
      <c r="F17" s="184">
        <f>F15/SQRT(COUNT(D84:D93)-1)</f>
        <v>9.282860195240902</v>
      </c>
      <c r="H17" s="804"/>
      <c r="J17" s="708">
        <f t="shared" si="10"/>
        <v>7</v>
      </c>
      <c r="K17" s="863">
        <f t="shared" si="8"/>
        <v>5.6682259124756515E-4</v>
      </c>
      <c r="L17" s="865">
        <f t="shared" si="11"/>
        <v>2.3140435387311548E-4</v>
      </c>
      <c r="M17" s="863">
        <f t="shared" si="9"/>
        <v>5.6682446086019956E-4</v>
      </c>
      <c r="N17" s="865">
        <f t="shared" si="12"/>
        <v>2.3140511713927732E-4</v>
      </c>
      <c r="O17" s="754"/>
      <c r="P17" s="800">
        <f t="shared" si="13"/>
        <v>7</v>
      </c>
      <c r="Q17" s="808">
        <f t="shared" si="14"/>
        <v>1.2518064814235281</v>
      </c>
      <c r="R17" s="799">
        <f t="shared" si="15"/>
        <v>33</v>
      </c>
      <c r="S17" s="765"/>
      <c r="T17" s="814">
        <f t="shared" si="16"/>
        <v>6</v>
      </c>
      <c r="U17" s="802">
        <f t="shared" si="18"/>
        <v>5250</v>
      </c>
      <c r="V17" s="896">
        <f t="shared" si="20"/>
        <v>2.7380131834882945E-4</v>
      </c>
      <c r="W17" s="896">
        <f t="shared" si="21"/>
        <v>2.7380209244220061E-4</v>
      </c>
      <c r="X17" s="754"/>
      <c r="Y17" s="754"/>
      <c r="Z17" s="754"/>
      <c r="AA17" s="754"/>
      <c r="AB17" s="754"/>
      <c r="AC17" s="754"/>
      <c r="AD17" s="754"/>
      <c r="AE17" s="754"/>
      <c r="AF17" s="754"/>
      <c r="AG17" s="754"/>
      <c r="AH17" s="754"/>
      <c r="AI17" s="754"/>
      <c r="AJ17" s="754"/>
      <c r="AK17" s="754"/>
      <c r="AL17" s="754"/>
      <c r="AM17" s="753">
        <f t="shared" si="5"/>
        <v>14</v>
      </c>
      <c r="AN17" s="328">
        <f t="shared" si="19"/>
        <v>2</v>
      </c>
      <c r="AO17" s="856">
        <f t="shared" si="17"/>
        <v>0.1</v>
      </c>
      <c r="AP17" s="889">
        <f t="shared" si="2"/>
        <v>12.2796</v>
      </c>
      <c r="AQ17" s="857">
        <f t="shared" ca="1" si="4"/>
        <v>12.189440035196109</v>
      </c>
      <c r="AR17" s="857">
        <f t="shared" ca="1" si="22"/>
        <v>12.382155862212235</v>
      </c>
      <c r="AS17" s="857">
        <f t="shared" ca="1" si="22"/>
        <v>12.325259091182394</v>
      </c>
      <c r="AT17" s="857">
        <f t="shared" ca="1" si="22"/>
        <v>12.214981070692648</v>
      </c>
      <c r="AU17" s="857">
        <f t="shared" ca="1" si="22"/>
        <v>12.167836300567256</v>
      </c>
      <c r="AV17" s="857">
        <f t="shared" ca="1" si="22"/>
        <v>12.431988558253911</v>
      </c>
      <c r="AW17" s="857">
        <f t="shared" ca="1" si="22"/>
        <v>12.346042228491761</v>
      </c>
      <c r="AX17" s="857">
        <f t="shared" ca="1" si="22"/>
        <v>12.317230592789954</v>
      </c>
      <c r="AY17" s="857">
        <f t="shared" ca="1" si="22"/>
        <v>12.296400436669002</v>
      </c>
      <c r="AZ17" s="857">
        <f t="shared" ca="1" si="22"/>
        <v>12.150201727161409</v>
      </c>
      <c r="BA17" s="857">
        <f t="shared" ca="1" si="22"/>
        <v>12.227538801994317</v>
      </c>
      <c r="BB17" s="857">
        <f t="shared" ca="1" si="22"/>
        <v>12.241829459514365</v>
      </c>
      <c r="BC17" s="857">
        <f t="shared" ca="1" si="22"/>
        <v>12.357816099460333</v>
      </c>
      <c r="BD17" s="857">
        <f t="shared" ca="1" si="22"/>
        <v>12.398638197464427</v>
      </c>
      <c r="BE17" s="857">
        <f t="shared" ca="1" si="22"/>
        <v>12.279149170606351</v>
      </c>
      <c r="BF17" s="857">
        <f t="shared" ca="1" si="22"/>
        <v>12.208937887630729</v>
      </c>
      <c r="BG17" s="857">
        <f t="shared" ca="1" si="22"/>
        <v>12.200365017970922</v>
      </c>
      <c r="BH17" s="857">
        <f t="shared" ca="1" si="22"/>
        <v>12.293634542620982</v>
      </c>
      <c r="BI17" s="857">
        <f t="shared" ca="1" si="22"/>
        <v>12.428194309712104</v>
      </c>
      <c r="BJ17" s="857">
        <f t="shared" ca="1" si="22"/>
        <v>12.250301399516779</v>
      </c>
      <c r="BK17" s="857">
        <f t="shared" ca="1" si="22"/>
        <v>12.347893674551978</v>
      </c>
      <c r="BL17" s="857">
        <f t="shared" ca="1" si="22"/>
        <v>12.333445357756505</v>
      </c>
      <c r="BM17" s="857">
        <f t="shared" ca="1" si="22"/>
        <v>12.080438585603558</v>
      </c>
      <c r="BN17" s="857">
        <f t="shared" ca="1" si="22"/>
        <v>12.334441314502648</v>
      </c>
      <c r="BO17" s="857">
        <f t="shared" ca="1" si="22"/>
        <v>12.298174514909135</v>
      </c>
      <c r="BP17" s="857">
        <f t="shared" ca="1" si="22"/>
        <v>12.389363094643622</v>
      </c>
      <c r="BQ17" s="857">
        <f t="shared" ca="1" si="22"/>
        <v>12.116120385986534</v>
      </c>
      <c r="BR17" s="857">
        <f t="shared" ca="1" si="22"/>
        <v>12.170582710399339</v>
      </c>
      <c r="BS17" s="857">
        <f t="shared" ca="1" si="22"/>
        <v>12.288796594353114</v>
      </c>
      <c r="BT17" s="857">
        <f t="shared" ca="1" si="22"/>
        <v>12.446134885057779</v>
      </c>
      <c r="BU17" s="857">
        <f t="shared" ca="1" si="22"/>
        <v>12.389711740547543</v>
      </c>
      <c r="BV17" s="857">
        <f t="shared" ca="1" si="22"/>
        <v>12.148361120041859</v>
      </c>
      <c r="BW17" s="857">
        <f t="shared" ca="1" si="22"/>
        <v>12.240004518956351</v>
      </c>
      <c r="BX17" s="857">
        <f t="shared" ca="1" si="22"/>
        <v>12.459367035466398</v>
      </c>
      <c r="BY17" s="857">
        <f t="shared" ca="1" si="22"/>
        <v>12.320850697927256</v>
      </c>
      <c r="BZ17" s="857">
        <f t="shared" ca="1" si="22"/>
        <v>12.00393869480258</v>
      </c>
      <c r="CA17" s="857">
        <f t="shared" ca="1" si="22"/>
        <v>12.167811487734493</v>
      </c>
      <c r="CB17" s="857">
        <f t="shared" ca="1" si="22"/>
        <v>12.426764416698486</v>
      </c>
      <c r="CC17" s="857">
        <f t="shared" ca="1" si="22"/>
        <v>12.334931303204907</v>
      </c>
      <c r="CD17" s="857">
        <f t="shared" ca="1" si="22"/>
        <v>12.32521355433154</v>
      </c>
      <c r="CE17" s="857">
        <f t="shared" ca="1" si="22"/>
        <v>12.674694815333169</v>
      </c>
      <c r="CF17" s="857">
        <f t="shared" ca="1" si="22"/>
        <v>12.164318903861917</v>
      </c>
      <c r="CG17" s="857">
        <f t="shared" ca="1" si="22"/>
        <v>12.21183013120824</v>
      </c>
      <c r="CH17" s="857">
        <f t="shared" ca="1" si="22"/>
        <v>12.103452601096112</v>
      </c>
      <c r="CI17" s="857">
        <f t="shared" ca="1" si="22"/>
        <v>12.173910933093646</v>
      </c>
      <c r="CJ17" s="857">
        <f t="shared" ca="1" si="22"/>
        <v>12.155733469837937</v>
      </c>
      <c r="CK17" s="857">
        <f t="shared" ca="1" si="22"/>
        <v>12.180033107214779</v>
      </c>
      <c r="CL17" s="857">
        <f t="shared" ca="1" si="22"/>
        <v>12.415675394080122</v>
      </c>
      <c r="CM17" s="857">
        <f t="shared" ca="1" si="22"/>
        <v>12.193590890025483</v>
      </c>
      <c r="CN17" s="857">
        <f t="shared" ca="1" si="22"/>
        <v>12.152855366022393</v>
      </c>
      <c r="CO17" s="359"/>
      <c r="DF17" s="118"/>
      <c r="DG17" s="118"/>
      <c r="DH17" s="118"/>
      <c r="DI17" s="118"/>
      <c r="DJ17" s="118"/>
      <c r="DK17" s="118"/>
      <c r="DL17" s="118"/>
      <c r="DM17" s="118"/>
      <c r="DN17" s="118"/>
      <c r="DP17" s="36"/>
      <c r="DQ17" s="36"/>
    </row>
    <row r="18" spans="1:121" s="35" customFormat="1" ht="26.25">
      <c r="A18" s="246"/>
      <c r="B18" s="994" t="s">
        <v>20</v>
      </c>
      <c r="C18" s="994"/>
      <c r="D18" s="994"/>
      <c r="E18" s="699" t="s">
        <v>192</v>
      </c>
      <c r="F18" s="184">
        <f>SQRT((M136)/(COUNT(B84:B133)-2))</f>
        <v>1.2514069949197</v>
      </c>
      <c r="G18" s="673"/>
      <c r="H18" s="812">
        <v>0.128</v>
      </c>
      <c r="J18" s="708">
        <f t="shared" si="10"/>
        <v>8</v>
      </c>
      <c r="K18" s="863">
        <f t="shared" si="8"/>
        <v>5.3021399469857316E-4</v>
      </c>
      <c r="L18" s="865">
        <f t="shared" si="11"/>
        <v>2.004020530883634E-4</v>
      </c>
      <c r="M18" s="863">
        <f t="shared" si="9"/>
        <v>5.3021599339803983E-4</v>
      </c>
      <c r="N18" s="865">
        <f t="shared" si="12"/>
        <v>2.0040280852575402E-4</v>
      </c>
      <c r="O18" s="754"/>
      <c r="P18" s="800">
        <f t="shared" si="13"/>
        <v>8</v>
      </c>
      <c r="Q18" s="808">
        <f t="shared" si="14"/>
        <v>1.1709577420074602</v>
      </c>
      <c r="R18" s="799">
        <f t="shared" si="15"/>
        <v>37</v>
      </c>
      <c r="S18" s="765"/>
      <c r="T18" s="814">
        <f t="shared" si="16"/>
        <v>7</v>
      </c>
      <c r="U18" s="802">
        <f t="shared" si="18"/>
        <v>6125</v>
      </c>
      <c r="V18" s="896">
        <f t="shared" si="20"/>
        <v>2.3140435387311548E-4</v>
      </c>
      <c r="W18" s="896">
        <f t="shared" si="21"/>
        <v>2.3140511713927732E-4</v>
      </c>
      <c r="X18" s="755"/>
      <c r="Y18" s="755"/>
      <c r="Z18" s="755"/>
      <c r="AA18" s="755"/>
      <c r="AB18" s="755"/>
      <c r="AC18" s="755"/>
      <c r="AD18" s="755"/>
      <c r="AE18" s="755"/>
      <c r="AF18" s="755"/>
      <c r="AG18" s="755"/>
      <c r="AH18" s="755"/>
      <c r="AI18" s="755"/>
      <c r="AJ18" s="755"/>
      <c r="AK18" s="755"/>
      <c r="AL18" s="755"/>
      <c r="AM18" s="753">
        <f t="shared" si="5"/>
        <v>15</v>
      </c>
      <c r="AN18" s="328">
        <f t="shared" si="19"/>
        <v>2</v>
      </c>
      <c r="AO18" s="856">
        <f t="shared" si="17"/>
        <v>0.1</v>
      </c>
      <c r="AP18" s="889">
        <f t="shared" si="2"/>
        <v>12.2796</v>
      </c>
      <c r="AQ18" s="857">
        <f t="shared" ca="1" si="4"/>
        <v>12.361863724593352</v>
      </c>
      <c r="AR18" s="857">
        <f t="shared" ca="1" si="22"/>
        <v>12.330797622451144</v>
      </c>
      <c r="AS18" s="857">
        <f t="shared" ca="1" si="22"/>
        <v>12.155511607548215</v>
      </c>
      <c r="AT18" s="857">
        <f t="shared" ca="1" si="22"/>
        <v>12.440794989293607</v>
      </c>
      <c r="AU18" s="857">
        <f t="shared" ca="1" si="22"/>
        <v>12.14306839949373</v>
      </c>
      <c r="AV18" s="857">
        <f t="shared" ca="1" si="22"/>
        <v>12.375319293387347</v>
      </c>
      <c r="AW18" s="857">
        <f t="shared" ca="1" si="22"/>
        <v>12.247984624032558</v>
      </c>
      <c r="AX18" s="857">
        <f t="shared" ca="1" si="22"/>
        <v>12.271569703248506</v>
      </c>
      <c r="AY18" s="857">
        <f t="shared" ca="1" si="22"/>
        <v>12.3801092152158</v>
      </c>
      <c r="AZ18" s="857">
        <f t="shared" ca="1" si="22"/>
        <v>12.319657267203832</v>
      </c>
      <c r="BA18" s="857">
        <f t="shared" ca="1" si="22"/>
        <v>12.217078151054411</v>
      </c>
      <c r="BB18" s="857">
        <f t="shared" ca="1" si="22"/>
        <v>12.374454467697321</v>
      </c>
      <c r="BC18" s="857">
        <f t="shared" ca="1" si="22"/>
        <v>12.294414345429008</v>
      </c>
      <c r="BD18" s="857">
        <f t="shared" ca="1" si="22"/>
        <v>12.512572299633382</v>
      </c>
      <c r="BE18" s="857">
        <f t="shared" ca="1" si="22"/>
        <v>12.143184493962876</v>
      </c>
      <c r="BF18" s="857">
        <f t="shared" ca="1" si="22"/>
        <v>12.417597855633515</v>
      </c>
      <c r="BG18" s="857">
        <f t="shared" ca="1" si="22"/>
        <v>12.339254127857071</v>
      </c>
      <c r="BH18" s="857">
        <f t="shared" ca="1" si="22"/>
        <v>12.334651795107776</v>
      </c>
      <c r="BI18" s="857">
        <f t="shared" ca="1" si="22"/>
        <v>12.240317211078478</v>
      </c>
      <c r="BJ18" s="857">
        <f t="shared" ca="1" si="22"/>
        <v>12.082992942228927</v>
      </c>
      <c r="BK18" s="857">
        <f t="shared" ca="1" si="22"/>
        <v>12.452480866654641</v>
      </c>
      <c r="BL18" s="857">
        <f t="shared" ca="1" si="22"/>
        <v>11.980865938523479</v>
      </c>
      <c r="BM18" s="857">
        <f t="shared" ca="1" si="22"/>
        <v>12.377778595271893</v>
      </c>
      <c r="BN18" s="857">
        <f t="shared" ca="1" si="22"/>
        <v>12.21964357060525</v>
      </c>
      <c r="BO18" s="857">
        <f t="shared" ca="1" si="22"/>
        <v>12.18817520332923</v>
      </c>
      <c r="BP18" s="857">
        <f t="shared" ca="1" si="22"/>
        <v>12.289602481598557</v>
      </c>
      <c r="BQ18" s="857">
        <f t="shared" ca="1" si="22"/>
        <v>12.303838786641016</v>
      </c>
      <c r="BR18" s="857">
        <f t="shared" ca="1" si="22"/>
        <v>12.134711959602269</v>
      </c>
      <c r="BS18" s="857">
        <f t="shared" ca="1" si="22"/>
        <v>12.287481259960792</v>
      </c>
      <c r="BT18" s="857">
        <f t="shared" ca="1" si="22"/>
        <v>12.22365876622727</v>
      </c>
      <c r="BU18" s="857">
        <f t="shared" ca="1" si="22"/>
        <v>12.106989582380979</v>
      </c>
      <c r="BV18" s="857">
        <f t="shared" ca="1" si="22"/>
        <v>12.593437122649664</v>
      </c>
      <c r="BW18" s="857">
        <f t="shared" ca="1" si="22"/>
        <v>11.976799110420375</v>
      </c>
      <c r="BX18" s="857">
        <f t="shared" ca="1" si="22"/>
        <v>11.960141876411077</v>
      </c>
      <c r="BY18" s="857">
        <f t="shared" ca="1" si="22"/>
        <v>12.080426641634308</v>
      </c>
      <c r="BZ18" s="857">
        <f t="shared" ca="1" si="22"/>
        <v>12.194427209951034</v>
      </c>
      <c r="CA18" s="857">
        <f t="shared" ca="1" si="22"/>
        <v>12.267380476270262</v>
      </c>
      <c r="CB18" s="857">
        <f t="shared" ca="1" si="22"/>
        <v>12.094645305904269</v>
      </c>
      <c r="CC18" s="857">
        <f t="shared" ca="1" si="22"/>
        <v>12.389692715224703</v>
      </c>
      <c r="CD18" s="857">
        <f t="shared" ca="1" si="22"/>
        <v>12.426888338784874</v>
      </c>
      <c r="CE18" s="857">
        <f t="shared" ca="1" si="22"/>
        <v>12.22923039656528</v>
      </c>
      <c r="CF18" s="857">
        <f t="shared" ca="1" si="22"/>
        <v>12.208191812129154</v>
      </c>
      <c r="CG18" s="857">
        <f t="shared" ca="1" si="22"/>
        <v>12.095052434272267</v>
      </c>
      <c r="CH18" s="857">
        <f t="shared" ca="1" si="22"/>
        <v>12.316054948907199</v>
      </c>
      <c r="CI18" s="857">
        <f t="shared" ca="1" si="22"/>
        <v>12.263424434040171</v>
      </c>
      <c r="CJ18" s="857">
        <f t="shared" ca="1" si="22"/>
        <v>12.498471901938355</v>
      </c>
      <c r="CK18" s="857">
        <f t="shared" ca="1" si="22"/>
        <v>12.335439113755566</v>
      </c>
      <c r="CL18" s="857">
        <f t="shared" ca="1" si="22"/>
        <v>12.223039084200508</v>
      </c>
      <c r="CM18" s="857">
        <f t="shared" ca="1" si="22"/>
        <v>12.466241365383453</v>
      </c>
      <c r="CN18" s="857">
        <f t="shared" ca="1" si="22"/>
        <v>12.359274376676815</v>
      </c>
      <c r="CO18" s="359"/>
      <c r="DF18" s="7"/>
      <c r="DG18" s="7"/>
      <c r="DH18" s="7"/>
      <c r="DI18" s="7"/>
      <c r="DJ18" s="7"/>
      <c r="DK18" s="7"/>
      <c r="DL18" s="7"/>
      <c r="DM18" s="101"/>
      <c r="DN18" s="7"/>
      <c r="DP18" s="36"/>
      <c r="DQ18" s="36"/>
    </row>
    <row r="19" spans="1:121" s="46" customFormat="1" ht="26.25">
      <c r="A19" s="246"/>
      <c r="B19" s="994" t="s">
        <v>21</v>
      </c>
      <c r="C19" s="994"/>
      <c r="D19" s="994"/>
      <c r="E19" s="699" t="s">
        <v>9</v>
      </c>
      <c r="F19" s="184">
        <f>SQRT((COUNT(B84:B133)*F18^2)/(COUNT(B84:B133)*I136-(B136^2)))</f>
        <v>5.4252399778861255E-3</v>
      </c>
      <c r="H19" s="806"/>
      <c r="J19" s="708">
        <f t="shared" si="10"/>
        <v>9</v>
      </c>
      <c r="K19" s="863">
        <f t="shared" si="8"/>
        <v>4.998905583722264E-4</v>
      </c>
      <c r="L19" s="865">
        <f t="shared" si="11"/>
        <v>1.7673800183806547E-4</v>
      </c>
      <c r="M19" s="863">
        <f t="shared" si="9"/>
        <v>4.998926783126034E-4</v>
      </c>
      <c r="N19" s="865">
        <f t="shared" si="12"/>
        <v>1.7673875135017361E-4</v>
      </c>
      <c r="O19" s="756"/>
      <c r="P19" s="800">
        <f t="shared" si="13"/>
        <v>9</v>
      </c>
      <c r="Q19" s="808">
        <f t="shared" si="14"/>
        <v>1.1039895464751506</v>
      </c>
      <c r="R19" s="799">
        <f t="shared" si="15"/>
        <v>41</v>
      </c>
      <c r="S19" s="756"/>
      <c r="T19" s="814">
        <f t="shared" si="16"/>
        <v>8</v>
      </c>
      <c r="U19" s="802">
        <f t="shared" si="18"/>
        <v>7000</v>
      </c>
      <c r="V19" s="896">
        <f t="shared" si="20"/>
        <v>2.004020530883634E-4</v>
      </c>
      <c r="W19" s="896">
        <f t="shared" si="21"/>
        <v>2.0040280852575402E-4</v>
      </c>
      <c r="X19" s="755"/>
      <c r="Y19" s="755"/>
      <c r="Z19" s="755"/>
      <c r="AA19" s="755"/>
      <c r="AB19" s="755"/>
      <c r="AC19" s="755"/>
      <c r="AD19" s="755"/>
      <c r="AE19" s="755"/>
      <c r="AF19" s="755"/>
      <c r="AG19" s="755"/>
      <c r="AH19" s="755"/>
      <c r="AI19" s="755"/>
      <c r="AJ19" s="755"/>
      <c r="AK19" s="755"/>
      <c r="AL19" s="755"/>
      <c r="AM19" s="753">
        <f t="shared" si="5"/>
        <v>16</v>
      </c>
      <c r="AN19" s="328">
        <f t="shared" si="19"/>
        <v>2</v>
      </c>
      <c r="AO19" s="856">
        <f t="shared" si="17"/>
        <v>0.1</v>
      </c>
      <c r="AP19" s="889">
        <f t="shared" si="2"/>
        <v>12.2796</v>
      </c>
      <c r="AQ19" s="857">
        <f t="shared" ca="1" si="4"/>
        <v>12.260773153022111</v>
      </c>
      <c r="AR19" s="857">
        <f t="shared" ca="1" si="22"/>
        <v>12.228663022935793</v>
      </c>
      <c r="AS19" s="857">
        <f t="shared" ca="1" si="22"/>
        <v>12.128393463756028</v>
      </c>
      <c r="AT19" s="857">
        <f t="shared" ca="1" si="22"/>
        <v>12.300422176291844</v>
      </c>
      <c r="AU19" s="857">
        <f t="shared" ca="1" si="22"/>
        <v>12.239622591299502</v>
      </c>
      <c r="AV19" s="857">
        <f t="shared" ca="1" si="22"/>
        <v>12.288100235955225</v>
      </c>
      <c r="AW19" s="857">
        <f t="shared" ca="1" si="22"/>
        <v>12.392551249710767</v>
      </c>
      <c r="AX19" s="857">
        <f t="shared" ca="1" si="22"/>
        <v>12.228539991257753</v>
      </c>
      <c r="AY19" s="857">
        <f t="shared" ca="1" si="22"/>
        <v>12.226728600920607</v>
      </c>
      <c r="AZ19" s="857">
        <f t="shared" ca="1" si="22"/>
        <v>12.453827091963946</v>
      </c>
      <c r="BA19" s="857">
        <f t="shared" ca="1" si="22"/>
        <v>12.127035819240099</v>
      </c>
      <c r="BB19" s="857">
        <f t="shared" ca="1" si="22"/>
        <v>12.227785500155306</v>
      </c>
      <c r="BC19" s="857">
        <f t="shared" ca="1" si="22"/>
        <v>12.316552375927412</v>
      </c>
      <c r="BD19" s="857">
        <f t="shared" ca="1" si="22"/>
        <v>12.197140828477032</v>
      </c>
      <c r="BE19" s="857">
        <f t="shared" ca="1" si="22"/>
        <v>12.330677193823696</v>
      </c>
      <c r="BF19" s="857">
        <f t="shared" ca="1" si="22"/>
        <v>12.325409090602703</v>
      </c>
      <c r="BG19" s="857">
        <f t="shared" ca="1" si="22"/>
        <v>12.370820149775177</v>
      </c>
      <c r="BH19" s="857">
        <f t="shared" ca="1" si="22"/>
        <v>12.130186870152475</v>
      </c>
      <c r="BI19" s="857">
        <f t="shared" ca="1" si="22"/>
        <v>12.110844600339711</v>
      </c>
      <c r="BJ19" s="857">
        <f t="shared" ca="1" si="22"/>
        <v>12.296409085627154</v>
      </c>
      <c r="BK19" s="857">
        <f t="shared" ca="1" si="22"/>
        <v>12.192802844226497</v>
      </c>
      <c r="BL19" s="857">
        <f t="shared" ca="1" si="22"/>
        <v>12.081028569167016</v>
      </c>
      <c r="BM19" s="857">
        <f t="shared" ca="1" si="22"/>
        <v>12.257284689198718</v>
      </c>
      <c r="BN19" s="857">
        <f t="shared" ca="1" si="22"/>
        <v>12.125031877784087</v>
      </c>
      <c r="BO19" s="857">
        <f t="shared" ca="1" si="22"/>
        <v>12.194221802498515</v>
      </c>
      <c r="BP19" s="857">
        <f t="shared" ca="1" si="22"/>
        <v>12.395511540935225</v>
      </c>
      <c r="BQ19" s="857">
        <f t="shared" ca="1" si="22"/>
        <v>12.149268219557694</v>
      </c>
      <c r="BR19" s="857">
        <f t="shared" ca="1" si="22"/>
        <v>12.453390932682872</v>
      </c>
      <c r="BS19" s="857">
        <f t="shared" ca="1" si="22"/>
        <v>12.298786752427107</v>
      </c>
      <c r="BT19" s="857">
        <f t="shared" ca="1" si="22"/>
        <v>12.219867856459496</v>
      </c>
      <c r="BU19" s="857">
        <f t="shared" ca="1" si="22"/>
        <v>12.45904745254987</v>
      </c>
      <c r="BV19" s="857">
        <f t="shared" ca="1" si="22"/>
        <v>12.391214232772992</v>
      </c>
      <c r="BW19" s="857">
        <f t="shared" ca="1" si="22"/>
        <v>12.193684245774284</v>
      </c>
      <c r="BX19" s="857">
        <f t="shared" ca="1" si="22"/>
        <v>12.396775222736879</v>
      </c>
      <c r="BY19" s="857">
        <f t="shared" ca="1" si="22"/>
        <v>12.298237889302648</v>
      </c>
      <c r="BZ19" s="857">
        <f t="shared" ca="1" si="22"/>
        <v>12.16105731952953</v>
      </c>
      <c r="CA19" s="857">
        <f t="shared" ca="1" si="22"/>
        <v>12.280321053797387</v>
      </c>
      <c r="CB19" s="857">
        <f t="shared" ca="1" si="22"/>
        <v>12.408367579299508</v>
      </c>
      <c r="CC19" s="857">
        <f t="shared" ca="1" si="22"/>
        <v>12.230824407777204</v>
      </c>
      <c r="CD19" s="857">
        <f t="shared" ca="1" si="22"/>
        <v>12.130803054222216</v>
      </c>
      <c r="CE19" s="857">
        <f t="shared" ca="1" si="22"/>
        <v>12.139254904212235</v>
      </c>
      <c r="CF19" s="857">
        <f t="shared" ca="1" si="22"/>
        <v>12.247762068103249</v>
      </c>
      <c r="CG19" s="857">
        <f t="shared" ca="1" si="22"/>
        <v>12.243741123251937</v>
      </c>
      <c r="CH19" s="857">
        <f t="shared" ca="1" si="22"/>
        <v>12.306754460511279</v>
      </c>
      <c r="CI19" s="857">
        <f t="shared" ca="1" si="22"/>
        <v>12.420123316766386</v>
      </c>
      <c r="CJ19" s="857">
        <f t="shared" ca="1" si="22"/>
        <v>12.33201087665651</v>
      </c>
      <c r="CK19" s="857">
        <f t="shared" ref="AR19:CN25" ca="1" si="23">NORMINV(RAND(),$AP19,$H$18)</f>
        <v>12.407964440259867</v>
      </c>
      <c r="CL19" s="857">
        <f t="shared" ca="1" si="23"/>
        <v>12.181571340789127</v>
      </c>
      <c r="CM19" s="857">
        <f t="shared" ca="1" si="23"/>
        <v>12.134040202764719</v>
      </c>
      <c r="CN19" s="857">
        <f t="shared" ca="1" si="23"/>
        <v>12.42754131068221</v>
      </c>
      <c r="CO19" s="359"/>
      <c r="CP19" s="35"/>
      <c r="CQ19" s="35"/>
      <c r="CR19" s="35"/>
      <c r="CS19" s="35"/>
      <c r="DF19" s="7"/>
      <c r="DG19" s="7"/>
      <c r="DH19" s="7"/>
      <c r="DI19" s="7"/>
      <c r="DJ19" s="7"/>
      <c r="DK19" s="7"/>
      <c r="DL19" s="7"/>
      <c r="DM19" s="101"/>
      <c r="DN19" s="7"/>
      <c r="DP19" s="47"/>
      <c r="DQ19" s="47"/>
    </row>
    <row r="20" spans="1:121" s="35" customFormat="1" ht="26.25">
      <c r="A20" s="246"/>
      <c r="B20" s="994" t="s">
        <v>22</v>
      </c>
      <c r="C20" s="994"/>
      <c r="D20" s="994"/>
      <c r="E20" s="699" t="s">
        <v>10</v>
      </c>
      <c r="F20" s="184">
        <f>SQRT((F18^2*I136)/(COUNT(B84:B133)*I136-B136^2))</f>
        <v>0.49078185381009171</v>
      </c>
      <c r="H20" s="804"/>
      <c r="J20" s="708">
        <f t="shared" si="10"/>
        <v>10</v>
      </c>
      <c r="K20" s="863">
        <f t="shared" si="8"/>
        <v>4.7423783325466396E-4</v>
      </c>
      <c r="L20" s="865">
        <f t="shared" si="11"/>
        <v>1.5807927775155465E-4</v>
      </c>
      <c r="M20" s="863">
        <f t="shared" si="9"/>
        <v>4.7424006786745689E-4</v>
      </c>
      <c r="N20" s="865">
        <f t="shared" si="12"/>
        <v>1.5808002262248562E-4</v>
      </c>
      <c r="O20" s="754"/>
      <c r="P20" s="800">
        <f t="shared" si="13"/>
        <v>10</v>
      </c>
      <c r="Q20" s="808">
        <f t="shared" si="14"/>
        <v>1.0473364439633368</v>
      </c>
      <c r="R20" s="799">
        <f t="shared" si="15"/>
        <v>45</v>
      </c>
      <c r="S20" s="767"/>
      <c r="T20" s="814">
        <f t="shared" si="16"/>
        <v>9</v>
      </c>
      <c r="U20" s="802">
        <f t="shared" si="18"/>
        <v>7875</v>
      </c>
      <c r="V20" s="896">
        <f t="shared" si="20"/>
        <v>1.7673800183806547E-4</v>
      </c>
      <c r="W20" s="896">
        <f t="shared" si="21"/>
        <v>1.7673875135017361E-4</v>
      </c>
      <c r="X20" s="755"/>
      <c r="Y20" s="755"/>
      <c r="Z20" s="755"/>
      <c r="AA20" s="755"/>
      <c r="AB20" s="755"/>
      <c r="AC20" s="755"/>
      <c r="AD20" s="755"/>
      <c r="AE20" s="755"/>
      <c r="AF20" s="755"/>
      <c r="AG20" s="755"/>
      <c r="AH20" s="755"/>
      <c r="AI20" s="755"/>
      <c r="AJ20" s="755"/>
      <c r="AK20" s="755"/>
      <c r="AL20" s="755"/>
      <c r="AM20" s="753">
        <f t="shared" si="5"/>
        <v>17</v>
      </c>
      <c r="AN20" s="328">
        <f t="shared" si="19"/>
        <v>3</v>
      </c>
      <c r="AO20" s="856">
        <f t="shared" si="17"/>
        <v>0.2</v>
      </c>
      <c r="AP20" s="889">
        <f t="shared" si="2"/>
        <v>24.350200000000001</v>
      </c>
      <c r="AQ20" s="857">
        <f t="shared" ca="1" si="4"/>
        <v>24.542038306868861</v>
      </c>
      <c r="AR20" s="857">
        <f t="shared" ca="1" si="23"/>
        <v>24.357385232626395</v>
      </c>
      <c r="AS20" s="857">
        <f t="shared" ca="1" si="23"/>
        <v>24.450680058135397</v>
      </c>
      <c r="AT20" s="857">
        <f t="shared" ca="1" si="23"/>
        <v>24.493996180253358</v>
      </c>
      <c r="AU20" s="857">
        <f t="shared" ca="1" si="23"/>
        <v>24.408482022845774</v>
      </c>
      <c r="AV20" s="857">
        <f t="shared" ca="1" si="23"/>
        <v>24.356287542293735</v>
      </c>
      <c r="AW20" s="857">
        <f t="shared" ca="1" si="23"/>
        <v>24.283101298016199</v>
      </c>
      <c r="AX20" s="857">
        <f t="shared" ca="1" si="23"/>
        <v>24.449091061866906</v>
      </c>
      <c r="AY20" s="857">
        <f t="shared" ca="1" si="23"/>
        <v>24.41001563234661</v>
      </c>
      <c r="AZ20" s="857">
        <f t="shared" ca="1" si="23"/>
        <v>24.198445428734654</v>
      </c>
      <c r="BA20" s="857">
        <f t="shared" ca="1" si="23"/>
        <v>24.389846348339805</v>
      </c>
      <c r="BB20" s="857">
        <f t="shared" ca="1" si="23"/>
        <v>24.235663998605123</v>
      </c>
      <c r="BC20" s="857">
        <f t="shared" ca="1" si="23"/>
        <v>24.502842982648207</v>
      </c>
      <c r="BD20" s="857">
        <f t="shared" ca="1" si="23"/>
        <v>24.586060554168544</v>
      </c>
      <c r="BE20" s="857">
        <f t="shared" ca="1" si="23"/>
        <v>24.476344051070157</v>
      </c>
      <c r="BF20" s="857">
        <f t="shared" ca="1" si="23"/>
        <v>24.44070221566399</v>
      </c>
      <c r="BG20" s="857">
        <f t="shared" ca="1" si="23"/>
        <v>24.381709911135008</v>
      </c>
      <c r="BH20" s="857">
        <f t="shared" ca="1" si="23"/>
        <v>24.075718162544423</v>
      </c>
      <c r="BI20" s="857">
        <f t="shared" ca="1" si="23"/>
        <v>24.296576673347008</v>
      </c>
      <c r="BJ20" s="857">
        <f t="shared" ca="1" si="23"/>
        <v>24.514949937239393</v>
      </c>
      <c r="BK20" s="857">
        <f t="shared" ca="1" si="23"/>
        <v>24.455726036909482</v>
      </c>
      <c r="BL20" s="857">
        <f t="shared" ca="1" si="23"/>
        <v>24.351513363801033</v>
      </c>
      <c r="BM20" s="857">
        <f t="shared" ca="1" si="23"/>
        <v>24.225072348666743</v>
      </c>
      <c r="BN20" s="857">
        <f t="shared" ca="1" si="23"/>
        <v>24.19431492271611</v>
      </c>
      <c r="BO20" s="857">
        <f t="shared" ca="1" si="23"/>
        <v>24.330399414325345</v>
      </c>
      <c r="BP20" s="857">
        <f t="shared" ca="1" si="23"/>
        <v>24.308552415293235</v>
      </c>
      <c r="BQ20" s="857">
        <f t="shared" ca="1" si="23"/>
        <v>24.445041319119845</v>
      </c>
      <c r="BR20" s="857">
        <f t="shared" ca="1" si="23"/>
        <v>24.282962189916152</v>
      </c>
      <c r="BS20" s="857">
        <f t="shared" ca="1" si="23"/>
        <v>24.408697980440678</v>
      </c>
      <c r="BT20" s="857">
        <f t="shared" ca="1" si="23"/>
        <v>24.329627078503925</v>
      </c>
      <c r="BU20" s="857">
        <f t="shared" ca="1" si="23"/>
        <v>24.373794112723257</v>
      </c>
      <c r="BV20" s="857">
        <f t="shared" ca="1" si="23"/>
        <v>24.442546998222344</v>
      </c>
      <c r="BW20" s="857">
        <f t="shared" ca="1" si="23"/>
        <v>24.518162755765761</v>
      </c>
      <c r="BX20" s="857">
        <f t="shared" ca="1" si="23"/>
        <v>24.161159584579195</v>
      </c>
      <c r="BY20" s="857">
        <f t="shared" ca="1" si="23"/>
        <v>24.278550927888773</v>
      </c>
      <c r="BZ20" s="857">
        <f t="shared" ca="1" si="23"/>
        <v>24.495419924001002</v>
      </c>
      <c r="CA20" s="857">
        <f t="shared" ca="1" si="23"/>
        <v>24.195839764679686</v>
      </c>
      <c r="CB20" s="857">
        <f t="shared" ca="1" si="23"/>
        <v>24.177726511811212</v>
      </c>
      <c r="CC20" s="857">
        <f t="shared" ca="1" si="23"/>
        <v>24.333947380219985</v>
      </c>
      <c r="CD20" s="857">
        <f t="shared" ca="1" si="23"/>
        <v>24.236447498515844</v>
      </c>
      <c r="CE20" s="857">
        <f t="shared" ca="1" si="23"/>
        <v>24.325164652528873</v>
      </c>
      <c r="CF20" s="857">
        <f t="shared" ca="1" si="23"/>
        <v>24.302159218722334</v>
      </c>
      <c r="CG20" s="857">
        <f t="shared" ca="1" si="23"/>
        <v>24.143193692453082</v>
      </c>
      <c r="CH20" s="857">
        <f t="shared" ca="1" si="23"/>
        <v>24.616689574557306</v>
      </c>
      <c r="CI20" s="857">
        <f t="shared" ca="1" si="23"/>
        <v>24.304860898102021</v>
      </c>
      <c r="CJ20" s="857">
        <f t="shared" ca="1" si="23"/>
        <v>24.245378379512655</v>
      </c>
      <c r="CK20" s="857">
        <f t="shared" ca="1" si="23"/>
        <v>24.351833995395047</v>
      </c>
      <c r="CL20" s="857">
        <f t="shared" ca="1" si="23"/>
        <v>24.267033126522517</v>
      </c>
      <c r="CM20" s="857">
        <f t="shared" ca="1" si="23"/>
        <v>24.355311773053756</v>
      </c>
      <c r="CN20" s="857">
        <f t="shared" ca="1" si="23"/>
        <v>24.196052315659013</v>
      </c>
      <c r="CO20" s="359"/>
      <c r="DF20" s="7"/>
      <c r="DG20" s="7"/>
      <c r="DH20" s="7"/>
      <c r="DI20" s="7"/>
      <c r="DJ20" s="7"/>
      <c r="DK20" s="7"/>
      <c r="DL20" s="7"/>
      <c r="DM20" s="101"/>
      <c r="DN20" s="7"/>
      <c r="DO20" s="63"/>
      <c r="DP20" s="67"/>
      <c r="DQ20" s="67"/>
    </row>
    <row r="21" spans="1:121" s="35" customFormat="1" ht="26.25">
      <c r="A21" s="246"/>
      <c r="B21" s="994" t="s">
        <v>231</v>
      </c>
      <c r="C21" s="994"/>
      <c r="D21" s="994"/>
      <c r="E21" s="699" t="s">
        <v>230</v>
      </c>
      <c r="F21" s="684">
        <f>3*F18/F9</f>
        <v>161.30871100592202</v>
      </c>
      <c r="H21" s="804"/>
      <c r="J21" s="708">
        <f t="shared" si="10"/>
        <v>11</v>
      </c>
      <c r="K21" s="863">
        <f t="shared" si="8"/>
        <v>4.5216804163680552E-4</v>
      </c>
      <c r="L21" s="865">
        <f t="shared" si="11"/>
        <v>1.4298808967101555E-4</v>
      </c>
      <c r="M21" s="863">
        <f t="shared" si="9"/>
        <v>4.5217038531787505E-4</v>
      </c>
      <c r="N21" s="865">
        <f t="shared" si="12"/>
        <v>1.4298883080804444E-4</v>
      </c>
      <c r="O21" s="754"/>
      <c r="P21" s="800">
        <f t="shared" ref="P21:P35" si="24">1+P20</f>
        <v>11</v>
      </c>
      <c r="Q21" s="808">
        <f t="shared" si="14"/>
        <v>0.9985961176725543</v>
      </c>
      <c r="R21" s="799">
        <f t="shared" si="15"/>
        <v>49</v>
      </c>
      <c r="S21" s="756"/>
      <c r="T21" s="814">
        <f t="shared" si="16"/>
        <v>10</v>
      </c>
      <c r="U21" s="802">
        <f t="shared" si="18"/>
        <v>8750</v>
      </c>
      <c r="V21" s="896">
        <f t="shared" si="20"/>
        <v>1.5807927775155465E-4</v>
      </c>
      <c r="W21" s="896">
        <f t="shared" si="21"/>
        <v>1.5808002262248562E-4</v>
      </c>
      <c r="X21" s="755"/>
      <c r="Y21" s="755"/>
      <c r="Z21" s="755"/>
      <c r="AA21" s="755"/>
      <c r="AB21" s="755"/>
      <c r="AC21" s="755"/>
      <c r="AD21" s="755"/>
      <c r="AE21" s="755"/>
      <c r="AF21" s="755"/>
      <c r="AG21" s="755"/>
      <c r="AH21" s="755"/>
      <c r="AI21" s="755"/>
      <c r="AJ21" s="755"/>
      <c r="AK21" s="755"/>
      <c r="AL21" s="755"/>
      <c r="AM21" s="753">
        <f t="shared" si="5"/>
        <v>18</v>
      </c>
      <c r="AN21" s="328">
        <f t="shared" si="19"/>
        <v>3</v>
      </c>
      <c r="AO21" s="856">
        <f t="shared" si="17"/>
        <v>0.2</v>
      </c>
      <c r="AP21" s="889">
        <f t="shared" si="2"/>
        <v>24.350200000000001</v>
      </c>
      <c r="AQ21" s="857">
        <f t="shared" ca="1" si="4"/>
        <v>24.508851429722029</v>
      </c>
      <c r="AR21" s="857">
        <f t="shared" ca="1" si="23"/>
        <v>24.216787077194869</v>
      </c>
      <c r="AS21" s="857">
        <f t="shared" ca="1" si="23"/>
        <v>24.23753867042813</v>
      </c>
      <c r="AT21" s="857">
        <f t="shared" ca="1" si="23"/>
        <v>24.302009199803816</v>
      </c>
      <c r="AU21" s="857">
        <f t="shared" ca="1" si="23"/>
        <v>24.262878446362677</v>
      </c>
      <c r="AV21" s="857">
        <f t="shared" ca="1" si="23"/>
        <v>24.520334303331861</v>
      </c>
      <c r="AW21" s="857">
        <f t="shared" ca="1" si="23"/>
        <v>24.112401786423252</v>
      </c>
      <c r="AX21" s="857">
        <f t="shared" ca="1" si="23"/>
        <v>24.206597384396606</v>
      </c>
      <c r="AY21" s="857">
        <f t="shared" ca="1" si="23"/>
        <v>24.228148001120925</v>
      </c>
      <c r="AZ21" s="857">
        <f t="shared" ca="1" si="23"/>
        <v>24.362911110542228</v>
      </c>
      <c r="BA21" s="857">
        <f t="shared" ca="1" si="23"/>
        <v>24.169031105180395</v>
      </c>
      <c r="BB21" s="857">
        <f t="shared" ca="1" si="23"/>
        <v>24.296664132403833</v>
      </c>
      <c r="BC21" s="857">
        <f t="shared" ca="1" si="23"/>
        <v>24.280504388838853</v>
      </c>
      <c r="BD21" s="857">
        <f t="shared" ca="1" si="23"/>
        <v>24.405108842608758</v>
      </c>
      <c r="BE21" s="857">
        <f t="shared" ca="1" si="23"/>
        <v>24.138789152601426</v>
      </c>
      <c r="BF21" s="857">
        <f t="shared" ca="1" si="23"/>
        <v>24.15009175971208</v>
      </c>
      <c r="BG21" s="857">
        <f t="shared" ca="1" si="23"/>
        <v>24.508328489993449</v>
      </c>
      <c r="BH21" s="857">
        <f t="shared" ca="1" si="23"/>
        <v>24.28799450294618</v>
      </c>
      <c r="BI21" s="857">
        <f t="shared" ca="1" si="23"/>
        <v>24.548558014888275</v>
      </c>
      <c r="BJ21" s="857">
        <f t="shared" ca="1" si="23"/>
        <v>24.382791841429373</v>
      </c>
      <c r="BK21" s="857">
        <f t="shared" ca="1" si="23"/>
        <v>24.321986545682641</v>
      </c>
      <c r="BL21" s="857">
        <f t="shared" ca="1" si="23"/>
        <v>23.992184890523074</v>
      </c>
      <c r="BM21" s="857">
        <f t="shared" ca="1" si="23"/>
        <v>24.691482860208353</v>
      </c>
      <c r="BN21" s="857">
        <f t="shared" ca="1" si="23"/>
        <v>24.435954011789782</v>
      </c>
      <c r="BO21" s="857">
        <f t="shared" ca="1" si="23"/>
        <v>24.483735749425403</v>
      </c>
      <c r="BP21" s="857">
        <f t="shared" ca="1" si="23"/>
        <v>24.549936068410005</v>
      </c>
      <c r="BQ21" s="857">
        <f t="shared" ca="1" si="23"/>
        <v>24.156315625623822</v>
      </c>
      <c r="BR21" s="857">
        <f t="shared" ca="1" si="23"/>
        <v>24.600706130904204</v>
      </c>
      <c r="BS21" s="857">
        <f t="shared" ca="1" si="23"/>
        <v>24.416886807002975</v>
      </c>
      <c r="BT21" s="857">
        <f t="shared" ca="1" si="23"/>
        <v>24.174283487524438</v>
      </c>
      <c r="BU21" s="857">
        <f t="shared" ca="1" si="23"/>
        <v>24.223056738330516</v>
      </c>
      <c r="BV21" s="857">
        <f t="shared" ca="1" si="23"/>
        <v>24.504935207960777</v>
      </c>
      <c r="BW21" s="857">
        <f t="shared" ca="1" si="23"/>
        <v>24.627287752863285</v>
      </c>
      <c r="BX21" s="857">
        <f t="shared" ca="1" si="23"/>
        <v>24.15433794831694</v>
      </c>
      <c r="BY21" s="857">
        <f t="shared" ca="1" si="23"/>
        <v>24.486664731689849</v>
      </c>
      <c r="BZ21" s="857">
        <f t="shared" ca="1" si="23"/>
        <v>24.151902658777995</v>
      </c>
      <c r="CA21" s="857">
        <f t="shared" ca="1" si="23"/>
        <v>24.339905103819991</v>
      </c>
      <c r="CB21" s="857">
        <f t="shared" ca="1" si="23"/>
        <v>24.391023660921913</v>
      </c>
      <c r="CC21" s="857">
        <f t="shared" ca="1" si="23"/>
        <v>24.524132469394686</v>
      </c>
      <c r="CD21" s="857">
        <f t="shared" ca="1" si="23"/>
        <v>24.432124809231134</v>
      </c>
      <c r="CE21" s="857">
        <f t="shared" ca="1" si="23"/>
        <v>24.232970858660938</v>
      </c>
      <c r="CF21" s="857">
        <f t="shared" ca="1" si="23"/>
        <v>24.227984192551656</v>
      </c>
      <c r="CG21" s="857">
        <f t="shared" ca="1" si="23"/>
        <v>24.514842827306076</v>
      </c>
      <c r="CH21" s="857">
        <f t="shared" ca="1" si="23"/>
        <v>24.39036872772499</v>
      </c>
      <c r="CI21" s="857">
        <f t="shared" ca="1" si="23"/>
        <v>24.522861849342547</v>
      </c>
      <c r="CJ21" s="857">
        <f t="shared" ca="1" si="23"/>
        <v>24.341075201096714</v>
      </c>
      <c r="CK21" s="857">
        <f t="shared" ca="1" si="23"/>
        <v>24.187487834790428</v>
      </c>
      <c r="CL21" s="857">
        <f t="shared" ca="1" si="23"/>
        <v>24.170322290742828</v>
      </c>
      <c r="CM21" s="857">
        <f t="shared" ca="1" si="23"/>
        <v>24.368173704892197</v>
      </c>
      <c r="CN21" s="857">
        <f t="shared" ca="1" si="23"/>
        <v>24.163352994396412</v>
      </c>
      <c r="CO21" s="359"/>
      <c r="DF21" s="7"/>
      <c r="DG21" s="7"/>
      <c r="DH21" s="7"/>
      <c r="DI21" s="7"/>
      <c r="DJ21" s="7"/>
      <c r="DK21" s="7"/>
      <c r="DL21" s="7"/>
      <c r="DM21" s="101"/>
      <c r="DN21" s="7"/>
      <c r="DO21" s="63"/>
      <c r="DP21" s="67"/>
      <c r="DQ21" s="67"/>
    </row>
    <row r="22" spans="1:121" s="35" customFormat="1" ht="27" thickBot="1">
      <c r="A22" s="246"/>
      <c r="B22" s="994" t="s">
        <v>232</v>
      </c>
      <c r="C22" s="994"/>
      <c r="D22" s="994"/>
      <c r="E22" s="699" t="s">
        <v>233</v>
      </c>
      <c r="F22" s="684">
        <f>10*F18/F9</f>
        <v>537.69570335307333</v>
      </c>
      <c r="H22" s="804"/>
      <c r="J22" s="709">
        <f t="shared" si="10"/>
        <v>12</v>
      </c>
      <c r="K22" s="863">
        <f t="shared" si="8"/>
        <v>4.3291794915509307E-4</v>
      </c>
      <c r="L22" s="866">
        <f t="shared" si="11"/>
        <v>1.3052967294160001E-4</v>
      </c>
      <c r="M22" s="863">
        <f t="shared" si="9"/>
        <v>4.329203970495078E-4</v>
      </c>
      <c r="N22" s="866">
        <f t="shared" si="12"/>
        <v>1.3053041100953639E-4</v>
      </c>
      <c r="O22" s="754"/>
      <c r="P22" s="800">
        <f t="shared" si="24"/>
        <v>12</v>
      </c>
      <c r="Q22" s="808">
        <f t="shared" si="14"/>
        <v>0.95608299275994157</v>
      </c>
      <c r="R22" s="799">
        <f t="shared" si="15"/>
        <v>53</v>
      </c>
      <c r="T22" s="814">
        <f t="shared" si="16"/>
        <v>11</v>
      </c>
      <c r="U22" s="802">
        <f t="shared" si="18"/>
        <v>9625</v>
      </c>
      <c r="V22" s="896">
        <f t="shared" si="20"/>
        <v>1.4298808967101555E-4</v>
      </c>
      <c r="W22" s="896">
        <f t="shared" si="21"/>
        <v>1.4298883080804444E-4</v>
      </c>
      <c r="X22" s="755"/>
      <c r="Y22" s="755"/>
      <c r="Z22" s="755"/>
      <c r="AA22" s="755"/>
      <c r="AB22" s="755"/>
      <c r="AC22" s="755"/>
      <c r="AD22" s="755"/>
      <c r="AE22" s="755"/>
      <c r="AF22" s="755"/>
      <c r="AG22" s="755"/>
      <c r="AH22" s="755"/>
      <c r="AI22" s="755"/>
      <c r="AJ22" s="755"/>
      <c r="AK22" s="755"/>
      <c r="AL22" s="755"/>
      <c r="AM22" s="753">
        <f t="shared" si="5"/>
        <v>19</v>
      </c>
      <c r="AN22" s="328">
        <f t="shared" si="19"/>
        <v>3</v>
      </c>
      <c r="AO22" s="856">
        <f t="shared" si="17"/>
        <v>0.2</v>
      </c>
      <c r="AP22" s="889">
        <f t="shared" si="2"/>
        <v>24.350200000000001</v>
      </c>
      <c r="AQ22" s="857">
        <f t="shared" ca="1" si="4"/>
        <v>24.515943115693727</v>
      </c>
      <c r="AR22" s="857">
        <f t="shared" ca="1" si="23"/>
        <v>24.311807085429429</v>
      </c>
      <c r="AS22" s="857">
        <f t="shared" ca="1" si="23"/>
        <v>24.316514880305704</v>
      </c>
      <c r="AT22" s="857">
        <f t="shared" ca="1" si="23"/>
        <v>24.218676775458192</v>
      </c>
      <c r="AU22" s="857">
        <f t="shared" ca="1" si="23"/>
        <v>24.324460604265855</v>
      </c>
      <c r="AV22" s="857">
        <f t="shared" ca="1" si="23"/>
        <v>24.267378834271501</v>
      </c>
      <c r="AW22" s="857">
        <f t="shared" ca="1" si="23"/>
        <v>24.561028128146194</v>
      </c>
      <c r="AX22" s="857">
        <f t="shared" ca="1" si="23"/>
        <v>24.093138171851859</v>
      </c>
      <c r="AY22" s="857">
        <f t="shared" ca="1" si="23"/>
        <v>24.300446665555135</v>
      </c>
      <c r="AZ22" s="857">
        <f t="shared" ca="1" si="23"/>
        <v>24.240500076477101</v>
      </c>
      <c r="BA22" s="857">
        <f t="shared" ca="1" si="23"/>
        <v>24.43577358900567</v>
      </c>
      <c r="BB22" s="857">
        <f t="shared" ca="1" si="23"/>
        <v>24.340920264929196</v>
      </c>
      <c r="BC22" s="857">
        <f t="shared" ca="1" si="23"/>
        <v>24.172551445144368</v>
      </c>
      <c r="BD22" s="857">
        <f t="shared" ca="1" si="23"/>
        <v>24.232982032069472</v>
      </c>
      <c r="BE22" s="857">
        <f t="shared" ca="1" si="23"/>
        <v>24.290346119004251</v>
      </c>
      <c r="BF22" s="857">
        <f t="shared" ca="1" si="23"/>
        <v>24.315705960525317</v>
      </c>
      <c r="BG22" s="857">
        <f t="shared" ca="1" si="23"/>
        <v>24.087556600038933</v>
      </c>
      <c r="BH22" s="857">
        <f t="shared" ca="1" si="23"/>
        <v>24.467080081626925</v>
      </c>
      <c r="BI22" s="857">
        <f t="shared" ca="1" si="23"/>
        <v>24.384371011989064</v>
      </c>
      <c r="BJ22" s="857">
        <f t="shared" ca="1" si="23"/>
        <v>24.534530660577396</v>
      </c>
      <c r="BK22" s="857">
        <f t="shared" ca="1" si="23"/>
        <v>24.138323969147528</v>
      </c>
      <c r="BL22" s="857">
        <f t="shared" ca="1" si="23"/>
        <v>24.420066069159496</v>
      </c>
      <c r="BM22" s="857">
        <f t="shared" ca="1" si="23"/>
        <v>24.354178100543422</v>
      </c>
      <c r="BN22" s="857">
        <f t="shared" ca="1" si="23"/>
        <v>24.084848739291605</v>
      </c>
      <c r="BO22" s="857">
        <f t="shared" ca="1" si="23"/>
        <v>24.346489520210103</v>
      </c>
      <c r="BP22" s="857">
        <f t="shared" ca="1" si="23"/>
        <v>24.532843398421257</v>
      </c>
      <c r="BQ22" s="857">
        <f t="shared" ca="1" si="23"/>
        <v>24.280410809251084</v>
      </c>
      <c r="BR22" s="857">
        <f t="shared" ca="1" si="23"/>
        <v>24.372849061059259</v>
      </c>
      <c r="BS22" s="857">
        <f t="shared" ca="1" si="23"/>
        <v>24.411450545236374</v>
      </c>
      <c r="BT22" s="857">
        <f t="shared" ca="1" si="23"/>
        <v>24.462181528155647</v>
      </c>
      <c r="BU22" s="857">
        <f t="shared" ca="1" si="23"/>
        <v>24.309551708569423</v>
      </c>
      <c r="BV22" s="857">
        <f t="shared" ca="1" si="23"/>
        <v>24.325898518191579</v>
      </c>
      <c r="BW22" s="857">
        <f t="shared" ca="1" si="23"/>
        <v>24.202966654711457</v>
      </c>
      <c r="BX22" s="857">
        <f t="shared" ca="1" si="23"/>
        <v>24.499240404919099</v>
      </c>
      <c r="BY22" s="857">
        <f t="shared" ca="1" si="23"/>
        <v>24.441779398192789</v>
      </c>
      <c r="BZ22" s="857">
        <f t="shared" ca="1" si="23"/>
        <v>24.244058958455771</v>
      </c>
      <c r="CA22" s="857">
        <f t="shared" ca="1" si="23"/>
        <v>24.427387113416376</v>
      </c>
      <c r="CB22" s="857">
        <f t="shared" ca="1" si="23"/>
        <v>24.626158276216625</v>
      </c>
      <c r="CC22" s="857">
        <f t="shared" ca="1" si="23"/>
        <v>24.418375354841807</v>
      </c>
      <c r="CD22" s="857">
        <f t="shared" ca="1" si="23"/>
        <v>24.331787204915504</v>
      </c>
      <c r="CE22" s="857">
        <f t="shared" ca="1" si="23"/>
        <v>24.427753894369786</v>
      </c>
      <c r="CF22" s="857">
        <f t="shared" ca="1" si="23"/>
        <v>24.463323553516297</v>
      </c>
      <c r="CG22" s="857">
        <f t="shared" ca="1" si="23"/>
        <v>24.482364455189735</v>
      </c>
      <c r="CH22" s="857">
        <f t="shared" ca="1" si="23"/>
        <v>24.253466135749026</v>
      </c>
      <c r="CI22" s="857">
        <f t="shared" ca="1" si="23"/>
        <v>24.294692487841321</v>
      </c>
      <c r="CJ22" s="857">
        <f t="shared" ca="1" si="23"/>
        <v>24.101815643456149</v>
      </c>
      <c r="CK22" s="857">
        <f t="shared" ca="1" si="23"/>
        <v>24.502104226345242</v>
      </c>
      <c r="CL22" s="857">
        <f t="shared" ca="1" si="23"/>
        <v>24.651004350497811</v>
      </c>
      <c r="CM22" s="857">
        <f t="shared" ca="1" si="23"/>
        <v>24.455514438052042</v>
      </c>
      <c r="CN22" s="857">
        <f t="shared" ca="1" si="23"/>
        <v>24.399794089264933</v>
      </c>
      <c r="CO22" s="359"/>
      <c r="DF22" s="7"/>
      <c r="DG22" s="7"/>
      <c r="DH22" s="7"/>
      <c r="DI22" s="7"/>
      <c r="DJ22" s="7"/>
      <c r="DK22" s="7"/>
      <c r="DL22" s="7"/>
      <c r="DM22" s="101"/>
      <c r="DN22" s="7"/>
      <c r="DO22" s="63"/>
      <c r="DP22" s="67"/>
      <c r="DQ22" s="67"/>
    </row>
    <row r="23" spans="1:121" s="35" customFormat="1" ht="24.75">
      <c r="A23" s="246"/>
      <c r="B23" s="994" t="s">
        <v>246</v>
      </c>
      <c r="C23" s="994"/>
      <c r="D23" s="994"/>
      <c r="E23" s="685" t="s">
        <v>247</v>
      </c>
      <c r="F23" s="697">
        <f>MIN(B84:B133)</f>
        <v>31</v>
      </c>
      <c r="G23" s="673"/>
      <c r="H23" s="805">
        <f>'Abductive Power Analysis (2)'!H23</f>
        <v>0</v>
      </c>
      <c r="J23" s="35" t="s">
        <v>278</v>
      </c>
      <c r="L23" s="1057" t="s">
        <v>282</v>
      </c>
      <c r="M23" s="1058"/>
      <c r="N23" s="1058"/>
      <c r="O23" s="758"/>
      <c r="P23" s="800">
        <f t="shared" si="24"/>
        <v>13</v>
      </c>
      <c r="Q23" s="808">
        <f t="shared" si="14"/>
        <v>0.9185748270905516</v>
      </c>
      <c r="R23" s="799">
        <f t="shared" si="15"/>
        <v>57</v>
      </c>
      <c r="T23" s="814">
        <f t="shared" si="16"/>
        <v>12</v>
      </c>
      <c r="U23" s="802">
        <f t="shared" si="18"/>
        <v>10500</v>
      </c>
      <c r="V23" s="896">
        <f t="shared" si="20"/>
        <v>1.3052967294160001E-4</v>
      </c>
      <c r="W23" s="896">
        <f t="shared" si="21"/>
        <v>1.3053041100953639E-4</v>
      </c>
      <c r="X23" s="755"/>
      <c r="Y23" s="755"/>
      <c r="Z23" s="755"/>
      <c r="AA23" s="755"/>
      <c r="AB23" s="755"/>
      <c r="AC23" s="755"/>
      <c r="AD23" s="755"/>
      <c r="AE23" s="755"/>
      <c r="AF23" s="755"/>
      <c r="AG23" s="755"/>
      <c r="AH23" s="755"/>
      <c r="AI23" s="755"/>
      <c r="AJ23" s="755"/>
      <c r="AK23" s="755"/>
      <c r="AL23" s="755"/>
      <c r="AM23" s="753">
        <f t="shared" si="5"/>
        <v>20</v>
      </c>
      <c r="AN23" s="328">
        <f t="shared" si="19"/>
        <v>3</v>
      </c>
      <c r="AO23" s="856">
        <f t="shared" si="17"/>
        <v>0.2</v>
      </c>
      <c r="AP23" s="889">
        <f t="shared" si="2"/>
        <v>24.350200000000001</v>
      </c>
      <c r="AQ23" s="857">
        <f t="shared" ca="1" si="4"/>
        <v>24.38271568389613</v>
      </c>
      <c r="AR23" s="857">
        <f t="shared" ca="1" si="23"/>
        <v>24.091930405615866</v>
      </c>
      <c r="AS23" s="857">
        <f t="shared" ca="1" si="23"/>
        <v>24.373868132637586</v>
      </c>
      <c r="AT23" s="857">
        <f t="shared" ca="1" si="23"/>
        <v>24.275007285661282</v>
      </c>
      <c r="AU23" s="857">
        <f t="shared" ca="1" si="23"/>
        <v>24.361595134669347</v>
      </c>
      <c r="AV23" s="857">
        <f t="shared" ca="1" si="23"/>
        <v>24.290023844685344</v>
      </c>
      <c r="AW23" s="857">
        <f t="shared" ca="1" si="23"/>
        <v>24.59259177708012</v>
      </c>
      <c r="AX23" s="857">
        <f t="shared" ca="1" si="23"/>
        <v>24.482634243455863</v>
      </c>
      <c r="AY23" s="857">
        <f t="shared" ca="1" si="23"/>
        <v>24.313565136725664</v>
      </c>
      <c r="AZ23" s="857">
        <f t="shared" ca="1" si="23"/>
        <v>24.473697839675005</v>
      </c>
      <c r="BA23" s="857">
        <f t="shared" ca="1" si="23"/>
        <v>24.328862303270672</v>
      </c>
      <c r="BB23" s="857">
        <f t="shared" ca="1" si="23"/>
        <v>24.349975767940908</v>
      </c>
      <c r="BC23" s="857">
        <f t="shared" ca="1" si="23"/>
        <v>24.43588899802026</v>
      </c>
      <c r="BD23" s="857">
        <f t="shared" ca="1" si="23"/>
        <v>24.455922213718612</v>
      </c>
      <c r="BE23" s="857">
        <f t="shared" ca="1" si="23"/>
        <v>24.506588433651398</v>
      </c>
      <c r="BF23" s="857">
        <f t="shared" ca="1" si="23"/>
        <v>24.428393309272487</v>
      </c>
      <c r="BG23" s="857">
        <f t="shared" ca="1" si="23"/>
        <v>24.297003369749262</v>
      </c>
      <c r="BH23" s="857">
        <f t="shared" ca="1" si="23"/>
        <v>24.428616233994735</v>
      </c>
      <c r="BI23" s="857">
        <f t="shared" ca="1" si="23"/>
        <v>24.327441700285085</v>
      </c>
      <c r="BJ23" s="857">
        <f t="shared" ca="1" si="23"/>
        <v>24.459334256346327</v>
      </c>
      <c r="BK23" s="857">
        <f t="shared" ca="1" si="23"/>
        <v>24.347837390794417</v>
      </c>
      <c r="BL23" s="857">
        <f t="shared" ca="1" si="23"/>
        <v>24.07661572149858</v>
      </c>
      <c r="BM23" s="857">
        <f t="shared" ca="1" si="23"/>
        <v>24.29642222009597</v>
      </c>
      <c r="BN23" s="857">
        <f t="shared" ca="1" si="23"/>
        <v>24.223330737119948</v>
      </c>
      <c r="BO23" s="857">
        <f t="shared" ca="1" si="23"/>
        <v>24.312727444688107</v>
      </c>
      <c r="BP23" s="857">
        <f t="shared" ca="1" si="23"/>
        <v>24.013882707898365</v>
      </c>
      <c r="BQ23" s="857">
        <f t="shared" ca="1" si="23"/>
        <v>24.377918391599128</v>
      </c>
      <c r="BR23" s="857">
        <f t="shared" ca="1" si="23"/>
        <v>24.145090035557757</v>
      </c>
      <c r="BS23" s="857">
        <f t="shared" ca="1" si="23"/>
        <v>24.407444346711703</v>
      </c>
      <c r="BT23" s="857">
        <f t="shared" ca="1" si="23"/>
        <v>24.256461579234635</v>
      </c>
      <c r="BU23" s="857">
        <f t="shared" ca="1" si="23"/>
        <v>24.427135297122117</v>
      </c>
      <c r="BV23" s="857">
        <f t="shared" ca="1" si="23"/>
        <v>24.190770747521928</v>
      </c>
      <c r="BW23" s="857">
        <f t="shared" ca="1" si="23"/>
        <v>24.472592054729397</v>
      </c>
      <c r="BX23" s="857">
        <f t="shared" ca="1" si="23"/>
        <v>24.467927081132803</v>
      </c>
      <c r="BY23" s="857">
        <f t="shared" ca="1" si="23"/>
        <v>24.501739304239042</v>
      </c>
      <c r="BZ23" s="857">
        <f t="shared" ca="1" si="23"/>
        <v>24.470092684824994</v>
      </c>
      <c r="CA23" s="857">
        <f t="shared" ca="1" si="23"/>
        <v>24.259684634013205</v>
      </c>
      <c r="CB23" s="857">
        <f t="shared" ca="1" si="23"/>
        <v>24.4065210864938</v>
      </c>
      <c r="CC23" s="857">
        <f t="shared" ca="1" si="23"/>
        <v>24.164271626669507</v>
      </c>
      <c r="CD23" s="857">
        <f t="shared" ca="1" si="23"/>
        <v>24.567179380819884</v>
      </c>
      <c r="CE23" s="857">
        <f t="shared" ca="1" si="23"/>
        <v>24.182716553708239</v>
      </c>
      <c r="CF23" s="857">
        <f t="shared" ca="1" si="23"/>
        <v>24.534758231578291</v>
      </c>
      <c r="CG23" s="857">
        <f t="shared" ca="1" si="23"/>
        <v>24.326192438617401</v>
      </c>
      <c r="CH23" s="857">
        <f t="shared" ca="1" si="23"/>
        <v>24.400020304971807</v>
      </c>
      <c r="CI23" s="857">
        <f t="shared" ca="1" si="23"/>
        <v>24.530287410731635</v>
      </c>
      <c r="CJ23" s="857">
        <f t="shared" ca="1" si="23"/>
        <v>24.36632684793274</v>
      </c>
      <c r="CK23" s="857">
        <f t="shared" ca="1" si="23"/>
        <v>24.315337471509263</v>
      </c>
      <c r="CL23" s="857">
        <f t="shared" ca="1" si="23"/>
        <v>24.394578061460635</v>
      </c>
      <c r="CM23" s="857">
        <f t="shared" ca="1" si="23"/>
        <v>24.14227064379245</v>
      </c>
      <c r="CN23" s="857">
        <f t="shared" ca="1" si="23"/>
        <v>24.504039389376068</v>
      </c>
      <c r="CO23" s="359"/>
      <c r="DF23" s="7"/>
      <c r="DG23" s="7"/>
      <c r="DH23" s="7"/>
      <c r="DI23" s="7"/>
      <c r="DJ23" s="7"/>
      <c r="DK23" s="7"/>
      <c r="DL23" s="7"/>
      <c r="DM23" s="101"/>
      <c r="DN23" s="7"/>
      <c r="DO23" s="63"/>
      <c r="DP23" s="67"/>
      <c r="DQ23" s="67"/>
    </row>
    <row r="24" spans="1:121" s="35" customFormat="1" ht="24.75">
      <c r="A24" s="246"/>
      <c r="B24" s="1074" t="s">
        <v>249</v>
      </c>
      <c r="C24" s="1074"/>
      <c r="D24" s="1074"/>
      <c r="E24" s="686"/>
      <c r="F24" s="684">
        <v>0.1</v>
      </c>
      <c r="H24" s="805">
        <f>'Abductive Power Analysis (2)'!H24</f>
        <v>0.1</v>
      </c>
      <c r="J24" s="35" t="s">
        <v>279</v>
      </c>
      <c r="L24" s="1059"/>
      <c r="M24" s="1059"/>
      <c r="N24" s="1059"/>
      <c r="O24" s="758"/>
      <c r="P24" s="800">
        <f t="shared" si="24"/>
        <v>14</v>
      </c>
      <c r="Q24" s="808">
        <f t="shared" si="14"/>
        <v>0.88516085174784875</v>
      </c>
      <c r="R24" s="799">
        <f t="shared" si="15"/>
        <v>61</v>
      </c>
      <c r="T24" s="755"/>
      <c r="U24" s="754"/>
      <c r="V24" s="754"/>
      <c r="W24" s="754"/>
      <c r="AB24" s="754"/>
      <c r="AC24" s="754"/>
      <c r="AD24" s="754"/>
      <c r="AE24" s="754"/>
      <c r="AF24" s="754"/>
      <c r="AG24" s="754"/>
      <c r="AH24" s="754"/>
      <c r="AI24" s="754"/>
      <c r="AJ24" s="754"/>
      <c r="AK24" s="754"/>
      <c r="AL24" s="754"/>
      <c r="AM24" s="753">
        <f t="shared" si="5"/>
        <v>21</v>
      </c>
      <c r="AN24" s="328">
        <f t="shared" si="19"/>
        <v>3</v>
      </c>
      <c r="AO24" s="856">
        <f t="shared" si="17"/>
        <v>0.2</v>
      </c>
      <c r="AP24" s="889">
        <f t="shared" si="2"/>
        <v>24.350200000000001</v>
      </c>
      <c r="AQ24" s="857">
        <f t="shared" ca="1" si="4"/>
        <v>24.681962167201721</v>
      </c>
      <c r="AR24" s="857">
        <f t="shared" ca="1" si="23"/>
        <v>24.474970996406054</v>
      </c>
      <c r="AS24" s="857">
        <f t="shared" ca="1" si="23"/>
        <v>24.545664378806222</v>
      </c>
      <c r="AT24" s="857">
        <f t="shared" ca="1" si="23"/>
        <v>24.356737244663737</v>
      </c>
      <c r="AU24" s="857">
        <f t="shared" ca="1" si="23"/>
        <v>24.495693075032182</v>
      </c>
      <c r="AV24" s="857">
        <f t="shared" ca="1" si="23"/>
        <v>24.186751046753503</v>
      </c>
      <c r="AW24" s="857">
        <f t="shared" ca="1" si="23"/>
        <v>24.415505269460301</v>
      </c>
      <c r="AX24" s="857">
        <f t="shared" ca="1" si="23"/>
        <v>24.341703324266597</v>
      </c>
      <c r="AY24" s="857">
        <f t="shared" ca="1" si="23"/>
        <v>24.439493554812401</v>
      </c>
      <c r="AZ24" s="857">
        <f t="shared" ca="1" si="23"/>
        <v>24.33837800599629</v>
      </c>
      <c r="BA24" s="857">
        <f t="shared" ca="1" si="23"/>
        <v>24.281495425998841</v>
      </c>
      <c r="BB24" s="857">
        <f t="shared" ca="1" si="23"/>
        <v>24.313493491024744</v>
      </c>
      <c r="BC24" s="857">
        <f t="shared" ca="1" si="23"/>
        <v>24.182897076061831</v>
      </c>
      <c r="BD24" s="857">
        <f t="shared" ca="1" si="23"/>
        <v>24.15795049221207</v>
      </c>
      <c r="BE24" s="857">
        <f t="shared" ca="1" si="23"/>
        <v>24.356500198557079</v>
      </c>
      <c r="BF24" s="857">
        <f t="shared" ca="1" si="23"/>
        <v>24.368233476478764</v>
      </c>
      <c r="BG24" s="857">
        <f t="shared" ca="1" si="23"/>
        <v>24.286497509440863</v>
      </c>
      <c r="BH24" s="857">
        <f t="shared" ca="1" si="23"/>
        <v>24.390686868074926</v>
      </c>
      <c r="BI24" s="857">
        <f t="shared" ca="1" si="23"/>
        <v>24.385253862089399</v>
      </c>
      <c r="BJ24" s="857">
        <f t="shared" ca="1" si="23"/>
        <v>24.239445464387636</v>
      </c>
      <c r="BK24" s="857">
        <f t="shared" ca="1" si="23"/>
        <v>24.255561396536834</v>
      </c>
      <c r="BL24" s="857">
        <f t="shared" ca="1" si="23"/>
        <v>24.302642928407224</v>
      </c>
      <c r="BM24" s="857">
        <f t="shared" ca="1" si="23"/>
        <v>24.145794692271359</v>
      </c>
      <c r="BN24" s="857">
        <f t="shared" ca="1" si="23"/>
        <v>24.326271557336607</v>
      </c>
      <c r="BO24" s="857">
        <f t="shared" ca="1" si="23"/>
        <v>24.434741657254332</v>
      </c>
      <c r="BP24" s="857">
        <f t="shared" ca="1" si="23"/>
        <v>24.312611743810471</v>
      </c>
      <c r="BQ24" s="857">
        <f t="shared" ca="1" si="23"/>
        <v>24.57929286594835</v>
      </c>
      <c r="BR24" s="857">
        <f t="shared" ca="1" si="23"/>
        <v>24.349873503034672</v>
      </c>
      <c r="BS24" s="857">
        <f t="shared" ca="1" si="23"/>
        <v>24.462154728551038</v>
      </c>
      <c r="BT24" s="857">
        <f t="shared" ca="1" si="23"/>
        <v>24.249402039805702</v>
      </c>
      <c r="BU24" s="857">
        <f t="shared" ca="1" si="23"/>
        <v>24.117833177166496</v>
      </c>
      <c r="BV24" s="857">
        <f t="shared" ca="1" si="23"/>
        <v>24.480386319505715</v>
      </c>
      <c r="BW24" s="857">
        <f t="shared" ca="1" si="23"/>
        <v>24.440779827187846</v>
      </c>
      <c r="BX24" s="857">
        <f t="shared" ca="1" si="23"/>
        <v>24.413664207200817</v>
      </c>
      <c r="BY24" s="857">
        <f t="shared" ca="1" si="23"/>
        <v>24.369155929797135</v>
      </c>
      <c r="BZ24" s="857">
        <f t="shared" ca="1" si="23"/>
        <v>24.244626288289226</v>
      </c>
      <c r="CA24" s="857">
        <f t="shared" ca="1" si="23"/>
        <v>24.156706217049731</v>
      </c>
      <c r="CB24" s="857">
        <f t="shared" ca="1" si="23"/>
        <v>24.43994356568566</v>
      </c>
      <c r="CC24" s="857">
        <f t="shared" ca="1" si="23"/>
        <v>24.361138609626508</v>
      </c>
      <c r="CD24" s="857">
        <f t="shared" ca="1" si="23"/>
        <v>24.256122799857103</v>
      </c>
      <c r="CE24" s="857">
        <f t="shared" ca="1" si="23"/>
        <v>24.277552150443537</v>
      </c>
      <c r="CF24" s="857">
        <f t="shared" ca="1" si="23"/>
        <v>24.263859785670132</v>
      </c>
      <c r="CG24" s="857">
        <f t="shared" ca="1" si="23"/>
        <v>24.43208884579391</v>
      </c>
      <c r="CH24" s="857">
        <f t="shared" ca="1" si="23"/>
        <v>24.284140718595353</v>
      </c>
      <c r="CI24" s="857">
        <f t="shared" ca="1" si="23"/>
        <v>24.442419783370301</v>
      </c>
      <c r="CJ24" s="857">
        <f t="shared" ca="1" si="23"/>
        <v>24.219440676621087</v>
      </c>
      <c r="CK24" s="857">
        <f t="shared" ca="1" si="23"/>
        <v>24.205511282158078</v>
      </c>
      <c r="CL24" s="857">
        <f t="shared" ca="1" si="23"/>
        <v>24.298350778306293</v>
      </c>
      <c r="CM24" s="857">
        <f t="shared" ca="1" si="23"/>
        <v>24.259198576155047</v>
      </c>
      <c r="CN24" s="857">
        <f t="shared" ca="1" si="23"/>
        <v>24.28973083377052</v>
      </c>
      <c r="CO24" s="359"/>
      <c r="DF24" s="7"/>
      <c r="DG24" s="7"/>
      <c r="DH24" s="7"/>
      <c r="DI24" s="7"/>
      <c r="DJ24" s="7"/>
      <c r="DK24" s="7"/>
      <c r="DL24" s="7"/>
      <c r="DM24" s="101"/>
      <c r="DN24" s="7"/>
      <c r="DO24" s="63"/>
      <c r="DP24" s="67"/>
      <c r="DQ24" s="67"/>
    </row>
    <row r="25" spans="1:121" s="35" customFormat="1" ht="25.5" thickBot="1">
      <c r="A25" s="246"/>
      <c r="B25" s="1075" t="s">
        <v>257</v>
      </c>
      <c r="C25" s="1075"/>
      <c r="D25" s="1075"/>
      <c r="E25" s="691" t="s">
        <v>248</v>
      </c>
      <c r="F25" s="692">
        <f>MAX(C84:C131)</f>
        <v>24.574100000000001</v>
      </c>
      <c r="H25" s="805">
        <f>'Abductive Power Analysis (2)'!H25</f>
        <v>60.42</v>
      </c>
      <c r="L25" s="1059"/>
      <c r="M25" s="1059"/>
      <c r="N25" s="1059"/>
      <c r="O25" s="758"/>
      <c r="P25" s="800">
        <f t="shared" si="24"/>
        <v>15</v>
      </c>
      <c r="Q25" s="808">
        <f t="shared" si="14"/>
        <v>0.85514662557706744</v>
      </c>
      <c r="R25" s="799">
        <f t="shared" si="15"/>
        <v>65</v>
      </c>
      <c r="T25" s="755"/>
      <c r="U25" s="754"/>
      <c r="V25" s="754"/>
      <c r="W25" s="754"/>
      <c r="AB25" s="756"/>
      <c r="AC25" s="754"/>
      <c r="AD25" s="754"/>
      <c r="AE25" s="754"/>
      <c r="AF25" s="754"/>
      <c r="AG25" s="754"/>
      <c r="AH25" s="754"/>
      <c r="AI25" s="754"/>
      <c r="AJ25" s="754"/>
      <c r="AK25" s="754"/>
      <c r="AL25" s="754"/>
      <c r="AM25" s="753">
        <f t="shared" si="5"/>
        <v>22</v>
      </c>
      <c r="AN25" s="328">
        <f t="shared" si="19"/>
        <v>3</v>
      </c>
      <c r="AO25" s="856">
        <f t="shared" si="17"/>
        <v>0.2</v>
      </c>
      <c r="AP25" s="889">
        <f t="shared" si="2"/>
        <v>24.350200000000001</v>
      </c>
      <c r="AQ25" s="857">
        <f t="shared" ca="1" si="4"/>
        <v>24.346499143003172</v>
      </c>
      <c r="AR25" s="857">
        <f t="shared" ca="1" si="23"/>
        <v>24.419860475996803</v>
      </c>
      <c r="AS25" s="857">
        <f t="shared" ca="1" si="23"/>
        <v>24.405037290382065</v>
      </c>
      <c r="AT25" s="857">
        <f t="shared" ca="1" si="23"/>
        <v>24.350056667222958</v>
      </c>
      <c r="AU25" s="857">
        <f t="shared" ca="1" si="23"/>
        <v>24.314550905463218</v>
      </c>
      <c r="AV25" s="857">
        <f t="shared" ca="1" si="23"/>
        <v>24.327713305739348</v>
      </c>
      <c r="AW25" s="857">
        <f t="shared" ca="1" si="23"/>
        <v>24.196555667346004</v>
      </c>
      <c r="AX25" s="857">
        <f t="shared" ref="AR25:CN30" ca="1" si="25">NORMINV(RAND(),$AP25,$H$18)</f>
        <v>24.167349879631608</v>
      </c>
      <c r="AY25" s="857">
        <f t="shared" ca="1" si="25"/>
        <v>24.41026618394115</v>
      </c>
      <c r="AZ25" s="857">
        <f t="shared" ca="1" si="25"/>
        <v>24.49303661017364</v>
      </c>
      <c r="BA25" s="857">
        <f t="shared" ca="1" si="25"/>
        <v>24.331862950925245</v>
      </c>
      <c r="BB25" s="857">
        <f t="shared" ca="1" si="25"/>
        <v>24.494436927450053</v>
      </c>
      <c r="BC25" s="857">
        <f t="shared" ca="1" si="25"/>
        <v>24.236303832844538</v>
      </c>
      <c r="BD25" s="857">
        <f t="shared" ca="1" si="25"/>
        <v>24.294499990272048</v>
      </c>
      <c r="BE25" s="857">
        <f t="shared" ca="1" si="25"/>
        <v>24.523086381899258</v>
      </c>
      <c r="BF25" s="857">
        <f t="shared" ca="1" si="25"/>
        <v>24.500858695063702</v>
      </c>
      <c r="BG25" s="857">
        <f t="shared" ca="1" si="25"/>
        <v>24.236464539190866</v>
      </c>
      <c r="BH25" s="857">
        <f t="shared" ca="1" si="25"/>
        <v>24.506773633515134</v>
      </c>
      <c r="BI25" s="857">
        <f t="shared" ca="1" si="25"/>
        <v>24.417465881892095</v>
      </c>
      <c r="BJ25" s="857">
        <f t="shared" ca="1" si="25"/>
        <v>24.374061891973067</v>
      </c>
      <c r="BK25" s="857">
        <f t="shared" ca="1" si="25"/>
        <v>24.343826474528854</v>
      </c>
      <c r="BL25" s="857">
        <f t="shared" ca="1" si="25"/>
        <v>24.240811077462894</v>
      </c>
      <c r="BM25" s="857">
        <f t="shared" ca="1" si="25"/>
        <v>24.396890940727321</v>
      </c>
      <c r="BN25" s="857">
        <f t="shared" ca="1" si="25"/>
        <v>24.456800618751554</v>
      </c>
      <c r="BO25" s="857">
        <f t="shared" ca="1" si="25"/>
        <v>24.343071195875769</v>
      </c>
      <c r="BP25" s="857">
        <f t="shared" ca="1" si="25"/>
        <v>24.069360210822445</v>
      </c>
      <c r="BQ25" s="857">
        <f t="shared" ca="1" si="25"/>
        <v>24.114764983060429</v>
      </c>
      <c r="BR25" s="857">
        <f t="shared" ca="1" si="25"/>
        <v>24.229860159995287</v>
      </c>
      <c r="BS25" s="857">
        <f t="shared" ca="1" si="25"/>
        <v>24.451264835207414</v>
      </c>
      <c r="BT25" s="857">
        <f t="shared" ca="1" si="25"/>
        <v>24.094530349858676</v>
      </c>
      <c r="BU25" s="857">
        <f t="shared" ca="1" si="25"/>
        <v>24.265013026063169</v>
      </c>
      <c r="BV25" s="857">
        <f t="shared" ca="1" si="25"/>
        <v>24.503726113221877</v>
      </c>
      <c r="BW25" s="857">
        <f t="shared" ca="1" si="25"/>
        <v>24.34200603922632</v>
      </c>
      <c r="BX25" s="857">
        <f t="shared" ca="1" si="25"/>
        <v>24.257204873937152</v>
      </c>
      <c r="BY25" s="857">
        <f t="shared" ca="1" si="25"/>
        <v>24.268829704174173</v>
      </c>
      <c r="BZ25" s="857">
        <f t="shared" ca="1" si="25"/>
        <v>24.088436198148031</v>
      </c>
      <c r="CA25" s="857">
        <f t="shared" ca="1" si="25"/>
        <v>24.185217798645926</v>
      </c>
      <c r="CB25" s="857">
        <f t="shared" ca="1" si="25"/>
        <v>24.403793100221282</v>
      </c>
      <c r="CC25" s="857">
        <f t="shared" ca="1" si="25"/>
        <v>24.375625536213871</v>
      </c>
      <c r="CD25" s="857">
        <f t="shared" ca="1" si="25"/>
        <v>24.421828316219234</v>
      </c>
      <c r="CE25" s="857">
        <f t="shared" ca="1" si="25"/>
        <v>24.332217687450886</v>
      </c>
      <c r="CF25" s="857">
        <f t="shared" ca="1" si="25"/>
        <v>24.342738149628602</v>
      </c>
      <c r="CG25" s="857">
        <f t="shared" ca="1" si="25"/>
        <v>24.305858891831694</v>
      </c>
      <c r="CH25" s="857">
        <f t="shared" ca="1" si="25"/>
        <v>24.417515331202498</v>
      </c>
      <c r="CI25" s="857">
        <f t="shared" ca="1" si="25"/>
        <v>24.265964023605722</v>
      </c>
      <c r="CJ25" s="857">
        <f t="shared" ca="1" si="25"/>
        <v>24.36563520130235</v>
      </c>
      <c r="CK25" s="857">
        <f t="shared" ca="1" si="25"/>
        <v>24.280555347113623</v>
      </c>
      <c r="CL25" s="857">
        <f t="shared" ca="1" si="25"/>
        <v>24.238894286161866</v>
      </c>
      <c r="CM25" s="857">
        <f t="shared" ca="1" si="25"/>
        <v>24.353960745595241</v>
      </c>
      <c r="CN25" s="857">
        <f t="shared" ca="1" si="25"/>
        <v>24.41061084091475</v>
      </c>
      <c r="CO25" s="359"/>
      <c r="DF25" s="7"/>
      <c r="DG25" s="7"/>
      <c r="DH25" s="7"/>
      <c r="DI25" s="7"/>
      <c r="DJ25" s="7"/>
      <c r="DK25" s="7"/>
      <c r="DL25" s="7"/>
      <c r="DM25" s="101"/>
      <c r="DN25" s="7"/>
      <c r="DO25" s="63"/>
      <c r="DP25" s="67"/>
      <c r="DQ25" s="67"/>
    </row>
    <row r="26" spans="1:121" s="35" customFormat="1" ht="27" thickBot="1">
      <c r="A26" s="246"/>
      <c r="B26" s="1049" t="s">
        <v>256</v>
      </c>
      <c r="C26" s="1050"/>
      <c r="D26" s="1051"/>
      <c r="E26" s="455" t="s">
        <v>192</v>
      </c>
      <c r="F26" s="693"/>
      <c r="G26" s="63"/>
      <c r="H26" s="694">
        <f ca="1">CO54</f>
        <v>0.12709734235245107</v>
      </c>
      <c r="I26" s="35" t="s">
        <v>281</v>
      </c>
      <c r="L26" s="1059"/>
      <c r="M26" s="1059"/>
      <c r="N26" s="1059"/>
      <c r="O26" s="758"/>
      <c r="P26" s="800">
        <f t="shared" si="24"/>
        <v>16</v>
      </c>
      <c r="Q26" s="808">
        <f t="shared" si="14"/>
        <v>0.82799215985636299</v>
      </c>
      <c r="R26" s="799">
        <f t="shared" si="15"/>
        <v>69</v>
      </c>
      <c r="T26" s="1098" t="s">
        <v>328</v>
      </c>
      <c r="U26" s="1099"/>
      <c r="V26" s="1099"/>
      <c r="W26" s="1099"/>
      <c r="X26" s="1099"/>
      <c r="Y26" s="1099"/>
      <c r="Z26" s="1099"/>
      <c r="AA26" s="1100"/>
      <c r="AB26" s="756"/>
      <c r="AC26" s="754"/>
      <c r="AD26" s="754"/>
      <c r="AE26" s="754"/>
      <c r="AF26" s="754"/>
      <c r="AG26" s="754"/>
      <c r="AH26" s="754"/>
      <c r="AI26" s="754"/>
      <c r="AJ26" s="754"/>
      <c r="AK26" s="754"/>
      <c r="AL26" s="754"/>
      <c r="AM26" s="753">
        <f t="shared" si="5"/>
        <v>23</v>
      </c>
      <c r="AN26" s="328">
        <f t="shared" si="19"/>
        <v>3</v>
      </c>
      <c r="AO26" s="856">
        <f t="shared" si="17"/>
        <v>0.2</v>
      </c>
      <c r="AP26" s="889">
        <f t="shared" si="2"/>
        <v>24.350200000000001</v>
      </c>
      <c r="AQ26" s="857">
        <f t="shared" ca="1" si="4"/>
        <v>24.398230035569508</v>
      </c>
      <c r="AR26" s="857">
        <f t="shared" ca="1" si="25"/>
        <v>24.399863964719206</v>
      </c>
      <c r="AS26" s="857">
        <f t="shared" ca="1" si="25"/>
        <v>24.192745607302111</v>
      </c>
      <c r="AT26" s="857">
        <f t="shared" ca="1" si="25"/>
        <v>24.44599884374486</v>
      </c>
      <c r="AU26" s="857">
        <f t="shared" ca="1" si="25"/>
        <v>24.352946736994337</v>
      </c>
      <c r="AV26" s="857">
        <f t="shared" ca="1" si="25"/>
        <v>24.300633346385371</v>
      </c>
      <c r="AW26" s="857">
        <f t="shared" ca="1" si="25"/>
        <v>24.284260773152639</v>
      </c>
      <c r="AX26" s="857">
        <f t="shared" ca="1" si="25"/>
        <v>24.32289689097728</v>
      </c>
      <c r="AY26" s="857">
        <f t="shared" ca="1" si="25"/>
        <v>24.422689802180781</v>
      </c>
      <c r="AZ26" s="857">
        <f t="shared" ca="1" si="25"/>
        <v>24.109874984084705</v>
      </c>
      <c r="BA26" s="857">
        <f t="shared" ca="1" si="25"/>
        <v>24.36455218295902</v>
      </c>
      <c r="BB26" s="857">
        <f t="shared" ca="1" si="25"/>
        <v>24.507522387253076</v>
      </c>
      <c r="BC26" s="857">
        <f t="shared" ca="1" si="25"/>
        <v>24.503238407764183</v>
      </c>
      <c r="BD26" s="857">
        <f t="shared" ca="1" si="25"/>
        <v>24.214915868215108</v>
      </c>
      <c r="BE26" s="857">
        <f t="shared" ca="1" si="25"/>
        <v>24.314824927963027</v>
      </c>
      <c r="BF26" s="857">
        <f t="shared" ca="1" si="25"/>
        <v>24.333247488609842</v>
      </c>
      <c r="BG26" s="857">
        <f t="shared" ca="1" si="25"/>
        <v>24.422555911710838</v>
      </c>
      <c r="BH26" s="857">
        <f t="shared" ca="1" si="25"/>
        <v>24.46242814372475</v>
      </c>
      <c r="BI26" s="857">
        <f t="shared" ca="1" si="25"/>
        <v>24.062893332814888</v>
      </c>
      <c r="BJ26" s="857">
        <f t="shared" ca="1" si="25"/>
        <v>24.483596790012403</v>
      </c>
      <c r="BK26" s="857">
        <f t="shared" ca="1" si="25"/>
        <v>24.234632566633127</v>
      </c>
      <c r="BL26" s="857">
        <f t="shared" ca="1" si="25"/>
        <v>24.3098515655801</v>
      </c>
      <c r="BM26" s="857">
        <f t="shared" ca="1" si="25"/>
        <v>24.216206928551262</v>
      </c>
      <c r="BN26" s="857">
        <f t="shared" ca="1" si="25"/>
        <v>24.589268843672645</v>
      </c>
      <c r="BO26" s="857">
        <f t="shared" ca="1" si="25"/>
        <v>24.322007888788676</v>
      </c>
      <c r="BP26" s="857">
        <f t="shared" ca="1" si="25"/>
        <v>24.36237709809614</v>
      </c>
      <c r="BQ26" s="857">
        <f t="shared" ca="1" si="25"/>
        <v>24.150487217280233</v>
      </c>
      <c r="BR26" s="857">
        <f t="shared" ca="1" si="25"/>
        <v>24.192167674360714</v>
      </c>
      <c r="BS26" s="857">
        <f t="shared" ca="1" si="25"/>
        <v>24.52802083871984</v>
      </c>
      <c r="BT26" s="857">
        <f t="shared" ca="1" si="25"/>
        <v>24.281802357133277</v>
      </c>
      <c r="BU26" s="857">
        <f t="shared" ca="1" si="25"/>
        <v>24.301596606613494</v>
      </c>
      <c r="BV26" s="857">
        <f t="shared" ca="1" si="25"/>
        <v>24.322437235430893</v>
      </c>
      <c r="BW26" s="857">
        <f t="shared" ca="1" si="25"/>
        <v>24.253351104815952</v>
      </c>
      <c r="BX26" s="857">
        <f t="shared" ca="1" si="25"/>
        <v>24.139490870229295</v>
      </c>
      <c r="BY26" s="857">
        <f t="shared" ca="1" si="25"/>
        <v>24.310273820566888</v>
      </c>
      <c r="BZ26" s="857">
        <f t="shared" ca="1" si="25"/>
        <v>24.218995807750535</v>
      </c>
      <c r="CA26" s="857">
        <f t="shared" ca="1" si="25"/>
        <v>24.401507737528867</v>
      </c>
      <c r="CB26" s="857">
        <f t="shared" ca="1" si="25"/>
        <v>24.456666242126996</v>
      </c>
      <c r="CC26" s="857">
        <f t="shared" ca="1" si="25"/>
        <v>24.388964469181861</v>
      </c>
      <c r="CD26" s="857">
        <f t="shared" ca="1" si="25"/>
        <v>24.329891988169166</v>
      </c>
      <c r="CE26" s="857">
        <f t="shared" ca="1" si="25"/>
        <v>24.276910990561632</v>
      </c>
      <c r="CF26" s="857">
        <f t="shared" ca="1" si="25"/>
        <v>24.300138545263426</v>
      </c>
      <c r="CG26" s="857">
        <f t="shared" ca="1" si="25"/>
        <v>24.169914397006433</v>
      </c>
      <c r="CH26" s="857">
        <f t="shared" ca="1" si="25"/>
        <v>24.468807972206818</v>
      </c>
      <c r="CI26" s="857">
        <f t="shared" ca="1" si="25"/>
        <v>24.264368596729966</v>
      </c>
      <c r="CJ26" s="857">
        <f t="shared" ca="1" si="25"/>
        <v>24.393601542412679</v>
      </c>
      <c r="CK26" s="857">
        <f t="shared" ca="1" si="25"/>
        <v>24.421348669312657</v>
      </c>
      <c r="CL26" s="857">
        <f t="shared" ca="1" si="25"/>
        <v>24.289774039220731</v>
      </c>
      <c r="CM26" s="857">
        <f t="shared" ca="1" si="25"/>
        <v>24.072426907514703</v>
      </c>
      <c r="CN26" s="857">
        <f t="shared" ca="1" si="25"/>
        <v>24.268544824604188</v>
      </c>
      <c r="CO26" s="359"/>
      <c r="DF26" s="7"/>
      <c r="DG26" s="7"/>
      <c r="DH26" s="7"/>
      <c r="DI26" s="7"/>
      <c r="DJ26" s="7"/>
      <c r="DK26" s="7"/>
      <c r="DL26" s="7"/>
      <c r="DM26" s="101"/>
      <c r="DN26" s="7"/>
      <c r="DO26" s="63"/>
      <c r="DP26" s="67"/>
      <c r="DQ26" s="67"/>
    </row>
    <row r="27" spans="1:121" s="35" customFormat="1">
      <c r="A27" s="246"/>
      <c r="B27" s="885"/>
      <c r="C27" s="886" t="s">
        <v>273</v>
      </c>
      <c r="D27" s="885"/>
      <c r="E27" s="887"/>
      <c r="F27" s="888">
        <f>'Inputs &amp; Summary'!D181</f>
        <v>6</v>
      </c>
      <c r="G27" s="556"/>
      <c r="H27" s="687"/>
      <c r="L27" s="1059"/>
      <c r="M27" s="1059"/>
      <c r="N27" s="1059"/>
      <c r="O27" s="758"/>
      <c r="P27" s="800">
        <f t="shared" si="24"/>
        <v>17</v>
      </c>
      <c r="Q27" s="808">
        <f t="shared" si="14"/>
        <v>0.80327038406378526</v>
      </c>
      <c r="R27" s="799">
        <f t="shared" si="15"/>
        <v>73</v>
      </c>
      <c r="T27" s="825"/>
      <c r="U27" s="823" t="s">
        <v>307</v>
      </c>
      <c r="V27" s="834" t="s">
        <v>316</v>
      </c>
      <c r="W27" s="816" t="s">
        <v>317</v>
      </c>
      <c r="X27" s="816" t="s">
        <v>318</v>
      </c>
      <c r="Y27" s="816" t="s">
        <v>319</v>
      </c>
      <c r="Z27" s="816" t="s">
        <v>320</v>
      </c>
      <c r="AA27" s="835" t="s">
        <v>321</v>
      </c>
      <c r="AB27" s="756"/>
      <c r="AC27" s="754"/>
      <c r="AD27" s="754"/>
      <c r="AE27" s="754"/>
      <c r="AF27" s="754"/>
      <c r="AG27" s="754"/>
      <c r="AH27" s="754"/>
      <c r="AI27" s="754"/>
      <c r="AJ27" s="754"/>
      <c r="AK27" s="754"/>
      <c r="AL27" s="754"/>
      <c r="AM27" s="753">
        <f t="shared" si="5"/>
        <v>24</v>
      </c>
      <c r="AN27" s="328">
        <f t="shared" si="19"/>
        <v>3</v>
      </c>
      <c r="AO27" s="856">
        <f t="shared" si="17"/>
        <v>0.2</v>
      </c>
      <c r="AP27" s="889">
        <f t="shared" si="2"/>
        <v>24.350200000000001</v>
      </c>
      <c r="AQ27" s="857">
        <f t="shared" ca="1" si="4"/>
        <v>24.537389639144173</v>
      </c>
      <c r="AR27" s="857">
        <f t="shared" ca="1" si="25"/>
        <v>24.362053874980287</v>
      </c>
      <c r="AS27" s="857">
        <f t="shared" ca="1" si="25"/>
        <v>24.442794529532506</v>
      </c>
      <c r="AT27" s="857">
        <f t="shared" ca="1" si="25"/>
        <v>24.504789507820743</v>
      </c>
      <c r="AU27" s="857">
        <f t="shared" ca="1" si="25"/>
        <v>24.359240965664615</v>
      </c>
      <c r="AV27" s="857">
        <f t="shared" ca="1" si="25"/>
        <v>24.202242841257821</v>
      </c>
      <c r="AW27" s="857">
        <f t="shared" ca="1" si="25"/>
        <v>24.302435661778741</v>
      </c>
      <c r="AX27" s="857">
        <f t="shared" ca="1" si="25"/>
        <v>24.203380364882534</v>
      </c>
      <c r="AY27" s="857">
        <f t="shared" ca="1" si="25"/>
        <v>24.180623963289058</v>
      </c>
      <c r="AZ27" s="857">
        <f t="shared" ca="1" si="25"/>
        <v>24.37641686858856</v>
      </c>
      <c r="BA27" s="857">
        <f t="shared" ca="1" si="25"/>
        <v>24.43331340292989</v>
      </c>
      <c r="BB27" s="857">
        <f t="shared" ca="1" si="25"/>
        <v>24.537983824116324</v>
      </c>
      <c r="BC27" s="857">
        <f t="shared" ca="1" si="25"/>
        <v>24.363432856750158</v>
      </c>
      <c r="BD27" s="857">
        <f t="shared" ca="1" si="25"/>
        <v>24.343218756780637</v>
      </c>
      <c r="BE27" s="857">
        <f t="shared" ca="1" si="25"/>
        <v>24.457054471885058</v>
      </c>
      <c r="BF27" s="857">
        <f t="shared" ca="1" si="25"/>
        <v>24.514933458535367</v>
      </c>
      <c r="BG27" s="857">
        <f t="shared" ca="1" si="25"/>
        <v>24.295758567671776</v>
      </c>
      <c r="BH27" s="857">
        <f t="shared" ca="1" si="25"/>
        <v>24.590358600616455</v>
      </c>
      <c r="BI27" s="857">
        <f t="shared" ca="1" si="25"/>
        <v>24.111066331437563</v>
      </c>
      <c r="BJ27" s="857">
        <f t="shared" ca="1" si="25"/>
        <v>24.299059199249548</v>
      </c>
      <c r="BK27" s="857">
        <f t="shared" ca="1" si="25"/>
        <v>24.273804033728538</v>
      </c>
      <c r="BL27" s="857">
        <f t="shared" ca="1" si="25"/>
        <v>24.248234683138527</v>
      </c>
      <c r="BM27" s="857">
        <f t="shared" ca="1" si="25"/>
        <v>24.40786850034565</v>
      </c>
      <c r="BN27" s="857">
        <f t="shared" ca="1" si="25"/>
        <v>24.236396702550174</v>
      </c>
      <c r="BO27" s="857">
        <f t="shared" ca="1" si="25"/>
        <v>24.479952466029378</v>
      </c>
      <c r="BP27" s="857">
        <f t="shared" ca="1" si="25"/>
        <v>24.387190196775524</v>
      </c>
      <c r="BQ27" s="857">
        <f t="shared" ca="1" si="25"/>
        <v>24.203270937816516</v>
      </c>
      <c r="BR27" s="857">
        <f t="shared" ca="1" si="25"/>
        <v>24.447368375126523</v>
      </c>
      <c r="BS27" s="857">
        <f t="shared" ca="1" si="25"/>
        <v>24.474363186962123</v>
      </c>
      <c r="BT27" s="857">
        <f t="shared" ca="1" si="25"/>
        <v>24.262736104910992</v>
      </c>
      <c r="BU27" s="857">
        <f t="shared" ca="1" si="25"/>
        <v>24.371034440379418</v>
      </c>
      <c r="BV27" s="857">
        <f t="shared" ca="1" si="25"/>
        <v>24.239130760774156</v>
      </c>
      <c r="BW27" s="857">
        <f t="shared" ca="1" si="25"/>
        <v>24.459775442241128</v>
      </c>
      <c r="BX27" s="857">
        <f t="shared" ca="1" si="25"/>
        <v>24.246727608766982</v>
      </c>
      <c r="BY27" s="857">
        <f t="shared" ca="1" si="25"/>
        <v>24.359355358840826</v>
      </c>
      <c r="BZ27" s="857">
        <f t="shared" ca="1" si="25"/>
        <v>24.256596029407334</v>
      </c>
      <c r="CA27" s="857">
        <f t="shared" ca="1" si="25"/>
        <v>24.204803131271674</v>
      </c>
      <c r="CB27" s="857">
        <f t="shared" ca="1" si="25"/>
        <v>24.514077133563948</v>
      </c>
      <c r="CC27" s="857">
        <f t="shared" ca="1" si="25"/>
        <v>24.344451829927348</v>
      </c>
      <c r="CD27" s="857">
        <f t="shared" ca="1" si="25"/>
        <v>24.4734582246701</v>
      </c>
      <c r="CE27" s="857">
        <f t="shared" ca="1" si="25"/>
        <v>24.394611489083644</v>
      </c>
      <c r="CF27" s="857">
        <f t="shared" ca="1" si="25"/>
        <v>24.34816284946945</v>
      </c>
      <c r="CG27" s="857">
        <f t="shared" ca="1" si="25"/>
        <v>24.306881485246219</v>
      </c>
      <c r="CH27" s="857">
        <f t="shared" ca="1" si="25"/>
        <v>24.411161864688726</v>
      </c>
      <c r="CI27" s="857">
        <f t="shared" ca="1" si="25"/>
        <v>24.575848566126538</v>
      </c>
      <c r="CJ27" s="857">
        <f t="shared" ca="1" si="25"/>
        <v>24.365309009247021</v>
      </c>
      <c r="CK27" s="857">
        <f t="shared" ca="1" si="25"/>
        <v>24.289817029955312</v>
      </c>
      <c r="CL27" s="857">
        <f t="shared" ca="1" si="25"/>
        <v>24.232028404355781</v>
      </c>
      <c r="CM27" s="857">
        <f t="shared" ca="1" si="25"/>
        <v>24.406521562344096</v>
      </c>
      <c r="CN27" s="857">
        <f t="shared" ca="1" si="25"/>
        <v>24.306361832807202</v>
      </c>
      <c r="CO27" s="359"/>
      <c r="DF27" s="7"/>
      <c r="DG27" s="7"/>
      <c r="DH27" s="7"/>
      <c r="DI27" s="7"/>
      <c r="DJ27" s="7"/>
      <c r="DK27" s="7"/>
      <c r="DL27" s="7"/>
      <c r="DM27" s="101"/>
      <c r="DN27" s="7"/>
      <c r="DO27" s="63"/>
      <c r="DP27" s="67"/>
      <c r="DQ27" s="67"/>
    </row>
    <row r="28" spans="1:121" s="35" customFormat="1">
      <c r="A28" s="246"/>
      <c r="B28" s="1130"/>
      <c r="C28" s="1130"/>
      <c r="D28" s="1130"/>
      <c r="E28" s="705"/>
      <c r="F28" s="379"/>
      <c r="G28" s="556"/>
      <c r="H28" s="687"/>
      <c r="I28" s="374"/>
      <c r="L28" s="1059"/>
      <c r="M28" s="1059"/>
      <c r="N28" s="1059"/>
      <c r="O28" s="758"/>
      <c r="P28" s="800">
        <f t="shared" si="24"/>
        <v>18</v>
      </c>
      <c r="Q28" s="808">
        <f t="shared" si="14"/>
        <v>0.78063849467164015</v>
      </c>
      <c r="R28" s="799">
        <f t="shared" si="15"/>
        <v>77</v>
      </c>
      <c r="T28" s="825">
        <v>2</v>
      </c>
      <c r="U28" s="824">
        <v>238</v>
      </c>
      <c r="V28" s="899">
        <v>3.3642785355590954E-3</v>
      </c>
      <c r="W28" s="898">
        <v>3.9135839065236929E-3</v>
      </c>
      <c r="X28" s="826"/>
      <c r="Y28" s="826"/>
      <c r="Z28" s="826"/>
      <c r="AA28" s="827"/>
      <c r="AB28" s="756"/>
      <c r="AC28" s="754"/>
      <c r="AD28" s="754"/>
      <c r="AE28" s="754"/>
      <c r="AF28" s="754"/>
      <c r="AG28" s="754"/>
      <c r="AH28" s="754"/>
      <c r="AI28" s="754"/>
      <c r="AJ28" s="754"/>
      <c r="AK28" s="754"/>
      <c r="AL28" s="754"/>
      <c r="AM28" s="753">
        <f t="shared" si="5"/>
        <v>25</v>
      </c>
      <c r="AN28" s="328">
        <f t="shared" si="19"/>
        <v>4</v>
      </c>
      <c r="AO28" s="856">
        <f t="shared" si="17"/>
        <v>0.30000000000000004</v>
      </c>
      <c r="AP28" s="889">
        <f t="shared" si="2"/>
        <v>36.420800000000007</v>
      </c>
      <c r="AQ28" s="857">
        <f t="shared" ca="1" si="4"/>
        <v>36.322409568272214</v>
      </c>
      <c r="AR28" s="857">
        <f t="shared" ca="1" si="25"/>
        <v>36.660054649482447</v>
      </c>
      <c r="AS28" s="857">
        <f t="shared" ca="1" si="25"/>
        <v>36.344859280047864</v>
      </c>
      <c r="AT28" s="857">
        <f t="shared" ca="1" si="25"/>
        <v>36.719883479541913</v>
      </c>
      <c r="AU28" s="857">
        <f t="shared" ca="1" si="25"/>
        <v>36.321811686887564</v>
      </c>
      <c r="AV28" s="857">
        <f t="shared" ca="1" si="25"/>
        <v>36.547122839619568</v>
      </c>
      <c r="AW28" s="857">
        <f t="shared" ca="1" si="25"/>
        <v>36.373209939750225</v>
      </c>
      <c r="AX28" s="857">
        <f t="shared" ca="1" si="25"/>
        <v>36.319946248866586</v>
      </c>
      <c r="AY28" s="857">
        <f t="shared" ca="1" si="25"/>
        <v>36.626864120215316</v>
      </c>
      <c r="AZ28" s="857">
        <f t="shared" ca="1" si="25"/>
        <v>36.621580740962898</v>
      </c>
      <c r="BA28" s="857">
        <f t="shared" ca="1" si="25"/>
        <v>36.328799479068323</v>
      </c>
      <c r="BB28" s="857">
        <f t="shared" ca="1" si="25"/>
        <v>36.257118086335971</v>
      </c>
      <c r="BC28" s="857">
        <f t="shared" ca="1" si="25"/>
        <v>36.333999157979925</v>
      </c>
      <c r="BD28" s="857">
        <f t="shared" ca="1" si="25"/>
        <v>36.382317994415907</v>
      </c>
      <c r="BE28" s="857">
        <f t="shared" ca="1" si="25"/>
        <v>36.412733776771596</v>
      </c>
      <c r="BF28" s="857">
        <f t="shared" ca="1" si="25"/>
        <v>36.348071745512073</v>
      </c>
      <c r="BG28" s="857">
        <f t="shared" ca="1" si="25"/>
        <v>36.602455321535437</v>
      </c>
      <c r="BH28" s="857">
        <f t="shared" ca="1" si="25"/>
        <v>36.271930837541753</v>
      </c>
      <c r="BI28" s="857">
        <f t="shared" ca="1" si="25"/>
        <v>36.437483943666344</v>
      </c>
      <c r="BJ28" s="857">
        <f t="shared" ca="1" si="25"/>
        <v>36.577185304251728</v>
      </c>
      <c r="BK28" s="857">
        <f t="shared" ca="1" si="25"/>
        <v>36.219225326210115</v>
      </c>
      <c r="BL28" s="857">
        <f t="shared" ca="1" si="25"/>
        <v>36.238095095442816</v>
      </c>
      <c r="BM28" s="857">
        <f t="shared" ca="1" si="25"/>
        <v>36.484790357877642</v>
      </c>
      <c r="BN28" s="857">
        <f t="shared" ca="1" si="25"/>
        <v>36.50936625204023</v>
      </c>
      <c r="BO28" s="857">
        <f t="shared" ca="1" si="25"/>
        <v>36.481276786341937</v>
      </c>
      <c r="BP28" s="857">
        <f t="shared" ca="1" si="25"/>
        <v>36.350298345506999</v>
      </c>
      <c r="BQ28" s="857">
        <f t="shared" ca="1" si="25"/>
        <v>36.555009494835588</v>
      </c>
      <c r="BR28" s="857">
        <f t="shared" ca="1" si="25"/>
        <v>36.299367739753286</v>
      </c>
      <c r="BS28" s="857">
        <f t="shared" ca="1" si="25"/>
        <v>36.535516027923521</v>
      </c>
      <c r="BT28" s="857">
        <f t="shared" ca="1" si="25"/>
        <v>36.45010696001107</v>
      </c>
      <c r="BU28" s="857">
        <f t="shared" ca="1" si="25"/>
        <v>36.547794315111787</v>
      </c>
      <c r="BV28" s="857">
        <f t="shared" ca="1" si="25"/>
        <v>36.518615010702327</v>
      </c>
      <c r="BW28" s="857">
        <f t="shared" ca="1" si="25"/>
        <v>36.124954316615195</v>
      </c>
      <c r="BX28" s="857">
        <f t="shared" ca="1" si="25"/>
        <v>36.258891594959309</v>
      </c>
      <c r="BY28" s="857">
        <f t="shared" ca="1" si="25"/>
        <v>36.409132578430558</v>
      </c>
      <c r="BZ28" s="857">
        <f t="shared" ca="1" si="25"/>
        <v>36.338924901618533</v>
      </c>
      <c r="CA28" s="857">
        <f t="shared" ca="1" si="25"/>
        <v>36.207727563154435</v>
      </c>
      <c r="CB28" s="857">
        <f t="shared" ca="1" si="25"/>
        <v>36.485253468594479</v>
      </c>
      <c r="CC28" s="857">
        <f t="shared" ca="1" si="25"/>
        <v>36.389647400377427</v>
      </c>
      <c r="CD28" s="857">
        <f t="shared" ca="1" si="25"/>
        <v>36.242281041622959</v>
      </c>
      <c r="CE28" s="857">
        <f t="shared" ca="1" si="25"/>
        <v>36.48584704088227</v>
      </c>
      <c r="CF28" s="857">
        <f t="shared" ca="1" si="25"/>
        <v>36.369195625984112</v>
      </c>
      <c r="CG28" s="857">
        <f t="shared" ca="1" si="25"/>
        <v>36.29252163925247</v>
      </c>
      <c r="CH28" s="857">
        <f t="shared" ca="1" si="25"/>
        <v>36.493029752847306</v>
      </c>
      <c r="CI28" s="857">
        <f t="shared" ca="1" si="25"/>
        <v>36.538430341943815</v>
      </c>
      <c r="CJ28" s="857">
        <f t="shared" ca="1" si="25"/>
        <v>36.664836207815476</v>
      </c>
      <c r="CK28" s="857">
        <f t="shared" ca="1" si="25"/>
        <v>36.501641481354142</v>
      </c>
      <c r="CL28" s="857">
        <f t="shared" ca="1" si="25"/>
        <v>36.598390826382357</v>
      </c>
      <c r="CM28" s="857">
        <f t="shared" ca="1" si="25"/>
        <v>36.64192045270368</v>
      </c>
      <c r="CN28" s="857">
        <f t="shared" ca="1" si="25"/>
        <v>36.154899325013616</v>
      </c>
      <c r="CO28" s="359"/>
      <c r="DF28" s="7"/>
      <c r="DG28" s="7"/>
      <c r="DH28" s="7"/>
      <c r="DI28" s="7"/>
      <c r="DJ28" s="7"/>
      <c r="DK28" s="7"/>
      <c r="DL28" s="7"/>
      <c r="DM28" s="101"/>
      <c r="DN28" s="7"/>
      <c r="DO28" s="63"/>
      <c r="DP28" s="67"/>
      <c r="DQ28" s="67"/>
    </row>
    <row r="29" spans="1:121" s="35" customFormat="1">
      <c r="A29" s="246"/>
      <c r="B29" s="52"/>
      <c r="C29" s="379"/>
      <c r="D29" s="52"/>
      <c r="E29" s="705"/>
      <c r="F29" s="379"/>
      <c r="G29" s="556"/>
      <c r="H29" s="687"/>
      <c r="I29" s="374"/>
      <c r="L29" s="1059"/>
      <c r="M29" s="1059"/>
      <c r="N29" s="1059"/>
      <c r="O29" s="758"/>
      <c r="P29" s="800">
        <f t="shared" si="24"/>
        <v>19</v>
      </c>
      <c r="Q29" s="808">
        <f t="shared" si="14"/>
        <v>0.75981771597007597</v>
      </c>
      <c r="R29" s="799">
        <f t="shared" si="15"/>
        <v>81</v>
      </c>
      <c r="T29" s="825">
        <v>3</v>
      </c>
      <c r="U29" s="824">
        <v>357</v>
      </c>
      <c r="V29" s="899">
        <v>1.9425789870553092E-3</v>
      </c>
      <c r="W29" s="898">
        <v>2.4026022528162308E-3</v>
      </c>
      <c r="X29" s="826"/>
      <c r="Y29" s="826"/>
      <c r="Z29" s="826"/>
      <c r="AA29" s="827"/>
      <c r="AB29" s="756"/>
      <c r="AC29" s="754"/>
      <c r="AD29" s="754"/>
      <c r="AE29" s="754"/>
      <c r="AF29" s="754"/>
      <c r="AG29" s="754"/>
      <c r="AH29" s="754"/>
      <c r="AI29" s="754"/>
      <c r="AJ29" s="754"/>
      <c r="AK29" s="754"/>
      <c r="AL29" s="754"/>
      <c r="AM29" s="753">
        <f t="shared" si="5"/>
        <v>26</v>
      </c>
      <c r="AN29" s="328">
        <f t="shared" si="19"/>
        <v>4</v>
      </c>
      <c r="AO29" s="856">
        <f t="shared" si="17"/>
        <v>0.30000000000000004</v>
      </c>
      <c r="AP29" s="889">
        <f t="shared" si="2"/>
        <v>36.420800000000007</v>
      </c>
      <c r="AQ29" s="857">
        <f t="shared" ca="1" si="4"/>
        <v>36.521747887556579</v>
      </c>
      <c r="AR29" s="857">
        <f t="shared" ca="1" si="25"/>
        <v>36.578886340091621</v>
      </c>
      <c r="AS29" s="857">
        <f t="shared" ca="1" si="25"/>
        <v>36.219116431398945</v>
      </c>
      <c r="AT29" s="857">
        <f t="shared" ca="1" si="25"/>
        <v>36.497554764429921</v>
      </c>
      <c r="AU29" s="857">
        <f t="shared" ca="1" si="25"/>
        <v>36.297781383149818</v>
      </c>
      <c r="AV29" s="857">
        <f t="shared" ca="1" si="25"/>
        <v>36.487683802458491</v>
      </c>
      <c r="AW29" s="857">
        <f t="shared" ca="1" si="25"/>
        <v>36.294492785411535</v>
      </c>
      <c r="AX29" s="857">
        <f t="shared" ca="1" si="25"/>
        <v>36.410478779696312</v>
      </c>
      <c r="AY29" s="857">
        <f t="shared" ca="1" si="25"/>
        <v>36.398825169821741</v>
      </c>
      <c r="AZ29" s="857">
        <f t="shared" ca="1" si="25"/>
        <v>36.402345862569319</v>
      </c>
      <c r="BA29" s="857">
        <f t="shared" ca="1" si="25"/>
        <v>36.430172367201486</v>
      </c>
      <c r="BB29" s="857">
        <f t="shared" ca="1" si="25"/>
        <v>36.553078297726557</v>
      </c>
      <c r="BC29" s="857">
        <f t="shared" ca="1" si="25"/>
        <v>36.215522358664039</v>
      </c>
      <c r="BD29" s="857">
        <f t="shared" ca="1" si="25"/>
        <v>36.228226815249656</v>
      </c>
      <c r="BE29" s="857">
        <f t="shared" ca="1" si="25"/>
        <v>36.406000807316616</v>
      </c>
      <c r="BF29" s="857">
        <f t="shared" ca="1" si="25"/>
        <v>36.583348638325056</v>
      </c>
      <c r="BG29" s="857">
        <f t="shared" ca="1" si="25"/>
        <v>36.455535684465865</v>
      </c>
      <c r="BH29" s="857">
        <f t="shared" ca="1" si="25"/>
        <v>36.350457154408176</v>
      </c>
      <c r="BI29" s="857">
        <f t="shared" ca="1" si="25"/>
        <v>36.453853761872239</v>
      </c>
      <c r="BJ29" s="857">
        <f t="shared" ca="1" si="25"/>
        <v>36.49545754426461</v>
      </c>
      <c r="BK29" s="857">
        <f t="shared" ca="1" si="25"/>
        <v>36.56627784269137</v>
      </c>
      <c r="BL29" s="857">
        <f t="shared" ca="1" si="25"/>
        <v>36.591142071755591</v>
      </c>
      <c r="BM29" s="857">
        <f t="shared" ca="1" si="25"/>
        <v>36.417165898158352</v>
      </c>
      <c r="BN29" s="857">
        <f t="shared" ca="1" si="25"/>
        <v>36.625468232464492</v>
      </c>
      <c r="BO29" s="857">
        <f t="shared" ca="1" si="25"/>
        <v>36.452937258226683</v>
      </c>
      <c r="BP29" s="857">
        <f t="shared" ca="1" si="25"/>
        <v>36.297865727911287</v>
      </c>
      <c r="BQ29" s="857">
        <f t="shared" ca="1" si="25"/>
        <v>36.622565419246293</v>
      </c>
      <c r="BR29" s="857">
        <f t="shared" ca="1" si="25"/>
        <v>36.463970455856469</v>
      </c>
      <c r="BS29" s="857">
        <f t="shared" ca="1" si="25"/>
        <v>36.202208869598351</v>
      </c>
      <c r="BT29" s="857">
        <f t="shared" ca="1" si="25"/>
        <v>36.65386014240817</v>
      </c>
      <c r="BU29" s="857">
        <f t="shared" ca="1" si="25"/>
        <v>36.556192137011173</v>
      </c>
      <c r="BV29" s="857">
        <f t="shared" ca="1" si="25"/>
        <v>36.318225711599233</v>
      </c>
      <c r="BW29" s="857">
        <f t="shared" ca="1" si="25"/>
        <v>36.443414655967622</v>
      </c>
      <c r="BX29" s="857">
        <f t="shared" ca="1" si="25"/>
        <v>36.394746063747384</v>
      </c>
      <c r="BY29" s="857">
        <f t="shared" ca="1" si="25"/>
        <v>36.449419981696515</v>
      </c>
      <c r="BZ29" s="857">
        <f t="shared" ca="1" si="25"/>
        <v>36.44332390410726</v>
      </c>
      <c r="CA29" s="857">
        <f t="shared" ca="1" si="25"/>
        <v>36.34168552924185</v>
      </c>
      <c r="CB29" s="857">
        <f t="shared" ca="1" si="25"/>
        <v>36.319678098679667</v>
      </c>
      <c r="CC29" s="857">
        <f t="shared" ca="1" si="25"/>
        <v>36.641133043080529</v>
      </c>
      <c r="CD29" s="857">
        <f t="shared" ca="1" si="25"/>
        <v>36.516506100547169</v>
      </c>
      <c r="CE29" s="857">
        <f t="shared" ca="1" si="25"/>
        <v>36.420652191170937</v>
      </c>
      <c r="CF29" s="857">
        <f t="shared" ca="1" si="25"/>
        <v>36.294389374404432</v>
      </c>
      <c r="CG29" s="857">
        <f t="shared" ca="1" si="25"/>
        <v>36.524547410695348</v>
      </c>
      <c r="CH29" s="857">
        <f t="shared" ca="1" si="25"/>
        <v>36.761583896078989</v>
      </c>
      <c r="CI29" s="857">
        <f t="shared" ca="1" si="25"/>
        <v>36.12095865209043</v>
      </c>
      <c r="CJ29" s="857">
        <f t="shared" ca="1" si="25"/>
        <v>36.30980745918545</v>
      </c>
      <c r="CK29" s="857">
        <f t="shared" ca="1" si="25"/>
        <v>36.218675076086363</v>
      </c>
      <c r="CL29" s="857">
        <f t="shared" ca="1" si="25"/>
        <v>36.617805453659919</v>
      </c>
      <c r="CM29" s="857">
        <f t="shared" ca="1" si="25"/>
        <v>36.496740997009255</v>
      </c>
      <c r="CN29" s="857">
        <f t="shared" ca="1" si="25"/>
        <v>36.443958482359122</v>
      </c>
      <c r="CO29" s="359"/>
      <c r="DF29" s="7"/>
      <c r="DG29" s="7"/>
      <c r="DH29" s="7"/>
      <c r="DI29" s="7"/>
      <c r="DJ29" s="7"/>
      <c r="DK29" s="7"/>
      <c r="DL29" s="7"/>
      <c r="DM29" s="101"/>
      <c r="DN29" s="7"/>
      <c r="DO29" s="63"/>
      <c r="DP29" s="67"/>
      <c r="DQ29" s="67"/>
    </row>
    <row r="30" spans="1:121" s="35" customFormat="1">
      <c r="A30" s="246"/>
      <c r="B30" s="702"/>
      <c r="C30" s="702"/>
      <c r="D30" s="702"/>
      <c r="E30" s="645"/>
      <c r="F30" s="130"/>
      <c r="G30" s="556"/>
      <c r="H30" s="687"/>
      <c r="I30" s="374"/>
      <c r="L30" s="1059"/>
      <c r="M30" s="1059"/>
      <c r="N30" s="1059"/>
      <c r="O30" s="758"/>
      <c r="P30" s="800">
        <f t="shared" si="24"/>
        <v>20</v>
      </c>
      <c r="Q30" s="808">
        <f t="shared" si="14"/>
        <v>0.74057870171028006</v>
      </c>
      <c r="R30" s="799">
        <f t="shared" si="15"/>
        <v>85</v>
      </c>
      <c r="T30" s="825">
        <v>4</v>
      </c>
      <c r="U30" s="824">
        <v>476</v>
      </c>
      <c r="V30" s="899">
        <v>1.3737605723505423E-3</v>
      </c>
      <c r="W30" s="898">
        <v>1.7943822761619353E-3</v>
      </c>
      <c r="X30" s="826"/>
      <c r="Y30" s="826"/>
      <c r="Z30" s="826"/>
      <c r="AA30" s="827"/>
      <c r="AB30" s="756"/>
      <c r="AC30" s="754"/>
      <c r="AD30" s="754"/>
      <c r="AE30" s="754"/>
      <c r="AF30" s="754"/>
      <c r="AG30" s="754"/>
      <c r="AH30" s="754"/>
      <c r="AI30" s="754"/>
      <c r="AJ30" s="754"/>
      <c r="AK30" s="754"/>
      <c r="AL30" s="754"/>
      <c r="AM30" s="753">
        <f t="shared" si="5"/>
        <v>27</v>
      </c>
      <c r="AN30" s="328">
        <f t="shared" si="19"/>
        <v>4</v>
      </c>
      <c r="AO30" s="856">
        <f t="shared" si="17"/>
        <v>0.30000000000000004</v>
      </c>
      <c r="AP30" s="889">
        <f t="shared" si="2"/>
        <v>36.420800000000007</v>
      </c>
      <c r="AQ30" s="857">
        <f t="shared" ca="1" si="4"/>
        <v>36.189919892774483</v>
      </c>
      <c r="AR30" s="857">
        <f t="shared" ca="1" si="25"/>
        <v>36.390305319084746</v>
      </c>
      <c r="AS30" s="857">
        <f t="shared" ca="1" si="25"/>
        <v>36.282182868752741</v>
      </c>
      <c r="AT30" s="857">
        <f t="shared" ca="1" si="25"/>
        <v>36.451046953401352</v>
      </c>
      <c r="AU30" s="857">
        <f t="shared" ca="1" si="25"/>
        <v>36.52064624127599</v>
      </c>
      <c r="AV30" s="857">
        <f t="shared" ca="1" si="25"/>
        <v>36.552033464557624</v>
      </c>
      <c r="AW30" s="857">
        <f t="shared" ca="1" si="25"/>
        <v>36.626042894388306</v>
      </c>
      <c r="AX30" s="857">
        <f t="shared" ca="1" si="25"/>
        <v>36.360917038639201</v>
      </c>
      <c r="AY30" s="857">
        <f t="shared" ca="1" si="25"/>
        <v>36.393364344886798</v>
      </c>
      <c r="AZ30" s="857">
        <f t="shared" ca="1" si="25"/>
        <v>36.490771714849167</v>
      </c>
      <c r="BA30" s="857">
        <f t="shared" ca="1" si="25"/>
        <v>36.513597816144035</v>
      </c>
      <c r="BB30" s="857">
        <f t="shared" ca="1" si="25"/>
        <v>36.282720866996108</v>
      </c>
      <c r="BC30" s="857">
        <f t="shared" ca="1" si="25"/>
        <v>36.337519014210336</v>
      </c>
      <c r="BD30" s="857">
        <f t="shared" ca="1" si="25"/>
        <v>36.371379152748261</v>
      </c>
      <c r="BE30" s="857">
        <f t="shared" ca="1" si="25"/>
        <v>36.371815909963416</v>
      </c>
      <c r="BF30" s="857">
        <f t="shared" ca="1" si="25"/>
        <v>36.46633852453369</v>
      </c>
      <c r="BG30" s="857">
        <f t="shared" ca="1" si="25"/>
        <v>36.302914748631295</v>
      </c>
      <c r="BH30" s="857">
        <f t="shared" ref="AR30:CN35" ca="1" si="26">NORMINV(RAND(),$AP30,$H$18)</f>
        <v>36.379692024074473</v>
      </c>
      <c r="BI30" s="857">
        <f t="shared" ca="1" si="26"/>
        <v>36.554405341433799</v>
      </c>
      <c r="BJ30" s="857">
        <f t="shared" ca="1" si="26"/>
        <v>36.450157200697298</v>
      </c>
      <c r="BK30" s="857">
        <f t="shared" ca="1" si="26"/>
        <v>36.541946496732173</v>
      </c>
      <c r="BL30" s="857">
        <f t="shared" ca="1" si="26"/>
        <v>36.326538820141387</v>
      </c>
      <c r="BM30" s="857">
        <f t="shared" ca="1" si="26"/>
        <v>36.405959911621828</v>
      </c>
      <c r="BN30" s="857">
        <f t="shared" ca="1" si="26"/>
        <v>36.257951189008217</v>
      </c>
      <c r="BO30" s="857">
        <f t="shared" ca="1" si="26"/>
        <v>36.575960334385989</v>
      </c>
      <c r="BP30" s="857">
        <f t="shared" ca="1" si="26"/>
        <v>36.545884736160396</v>
      </c>
      <c r="BQ30" s="857">
        <f t="shared" ca="1" si="26"/>
        <v>36.38974804553694</v>
      </c>
      <c r="BR30" s="857">
        <f t="shared" ca="1" si="26"/>
        <v>36.365639934750838</v>
      </c>
      <c r="BS30" s="857">
        <f t="shared" ca="1" si="26"/>
        <v>36.262006111895573</v>
      </c>
      <c r="BT30" s="857">
        <f t="shared" ca="1" si="26"/>
        <v>36.365664971867218</v>
      </c>
      <c r="BU30" s="857">
        <f t="shared" ca="1" si="26"/>
        <v>36.456766330801315</v>
      </c>
      <c r="BV30" s="857">
        <f t="shared" ca="1" si="26"/>
        <v>36.56083443268966</v>
      </c>
      <c r="BW30" s="857">
        <f t="shared" ca="1" si="26"/>
        <v>36.185116593447262</v>
      </c>
      <c r="BX30" s="857">
        <f t="shared" ca="1" si="26"/>
        <v>36.300079146302934</v>
      </c>
      <c r="BY30" s="857">
        <f t="shared" ca="1" si="26"/>
        <v>36.214230740840058</v>
      </c>
      <c r="BZ30" s="857">
        <f t="shared" ca="1" si="26"/>
        <v>36.537330947565522</v>
      </c>
      <c r="CA30" s="857">
        <f t="shared" ca="1" si="26"/>
        <v>36.62527128758606</v>
      </c>
      <c r="CB30" s="857">
        <f t="shared" ca="1" si="26"/>
        <v>36.541277096246766</v>
      </c>
      <c r="CC30" s="857">
        <f t="shared" ca="1" si="26"/>
        <v>36.390953178708983</v>
      </c>
      <c r="CD30" s="857">
        <f t="shared" ca="1" si="26"/>
        <v>36.433705119924873</v>
      </c>
      <c r="CE30" s="857">
        <f t="shared" ca="1" si="26"/>
        <v>36.369040927305406</v>
      </c>
      <c r="CF30" s="857">
        <f t="shared" ca="1" si="26"/>
        <v>36.289510490553916</v>
      </c>
      <c r="CG30" s="857">
        <f t="shared" ca="1" si="26"/>
        <v>36.613895561718699</v>
      </c>
      <c r="CH30" s="857">
        <f t="shared" ca="1" si="26"/>
        <v>36.407446329653588</v>
      </c>
      <c r="CI30" s="857">
        <f t="shared" ca="1" si="26"/>
        <v>36.437965174573343</v>
      </c>
      <c r="CJ30" s="857">
        <f t="shared" ca="1" si="26"/>
        <v>36.215441137840401</v>
      </c>
      <c r="CK30" s="857">
        <f t="shared" ca="1" si="26"/>
        <v>36.476549567737891</v>
      </c>
      <c r="CL30" s="857">
        <f t="shared" ca="1" si="26"/>
        <v>36.355278088908861</v>
      </c>
      <c r="CM30" s="857">
        <f t="shared" ca="1" si="26"/>
        <v>36.593084384269631</v>
      </c>
      <c r="CN30" s="857">
        <f t="shared" ca="1" si="26"/>
        <v>36.238994204404001</v>
      </c>
      <c r="CO30" s="359"/>
      <c r="DF30" s="7"/>
      <c r="DG30" s="7"/>
      <c r="DH30" s="7"/>
      <c r="DI30" s="7"/>
      <c r="DJ30" s="7"/>
      <c r="DK30" s="7"/>
      <c r="DL30" s="7"/>
      <c r="DM30" s="101"/>
      <c r="DN30" s="7"/>
      <c r="DO30" s="63"/>
      <c r="DP30" s="67"/>
      <c r="DQ30" s="67"/>
    </row>
    <row r="31" spans="1:121" s="35" customFormat="1">
      <c r="A31" s="246"/>
      <c r="B31" s="702"/>
      <c r="C31" s="702"/>
      <c r="D31" s="702"/>
      <c r="E31" s="645"/>
      <c r="F31" s="130"/>
      <c r="G31" s="556"/>
      <c r="H31" s="687"/>
      <c r="I31" s="374"/>
      <c r="L31" s="7"/>
      <c r="M31" s="351"/>
      <c r="N31" s="679"/>
      <c r="O31" s="758"/>
      <c r="P31" s="800">
        <f t="shared" si="24"/>
        <v>21</v>
      </c>
      <c r="Q31" s="808">
        <f t="shared" si="14"/>
        <v>0.72273080902319231</v>
      </c>
      <c r="R31" s="799">
        <f t="shared" si="15"/>
        <v>89</v>
      </c>
      <c r="T31" s="825">
        <v>5</v>
      </c>
      <c r="U31" s="824">
        <v>595</v>
      </c>
      <c r="V31" s="899">
        <v>1.064226383759216E-3</v>
      </c>
      <c r="W31" s="898">
        <v>1.4601438381315784E-3</v>
      </c>
      <c r="X31" s="826"/>
      <c r="Y31" s="826"/>
      <c r="Z31" s="826"/>
      <c r="AA31" s="827"/>
      <c r="AB31" s="756"/>
      <c r="AC31" s="754"/>
      <c r="AD31" s="754"/>
      <c r="AE31" s="754"/>
      <c r="AF31" s="754"/>
      <c r="AG31" s="754"/>
      <c r="AH31" s="754"/>
      <c r="AI31" s="754"/>
      <c r="AJ31" s="754"/>
      <c r="AK31" s="754"/>
      <c r="AL31" s="754"/>
      <c r="AM31" s="753">
        <f t="shared" si="5"/>
        <v>28</v>
      </c>
      <c r="AN31" s="328">
        <f t="shared" si="19"/>
        <v>4</v>
      </c>
      <c r="AO31" s="856">
        <f t="shared" si="17"/>
        <v>0.30000000000000004</v>
      </c>
      <c r="AP31" s="889">
        <f t="shared" si="2"/>
        <v>36.420800000000007</v>
      </c>
      <c r="AQ31" s="857">
        <f t="shared" ca="1" si="4"/>
        <v>36.453271183981819</v>
      </c>
      <c r="AR31" s="857">
        <f t="shared" ca="1" si="26"/>
        <v>36.335840874682717</v>
      </c>
      <c r="AS31" s="857">
        <f t="shared" ca="1" si="26"/>
        <v>36.528448048387979</v>
      </c>
      <c r="AT31" s="857">
        <f t="shared" ca="1" si="26"/>
        <v>36.408938136680369</v>
      </c>
      <c r="AU31" s="857">
        <f t="shared" ca="1" si="26"/>
        <v>36.333877403447197</v>
      </c>
      <c r="AV31" s="857">
        <f t="shared" ca="1" si="26"/>
        <v>36.061734043795475</v>
      </c>
      <c r="AW31" s="857">
        <f t="shared" ca="1" si="26"/>
        <v>36.322338597589301</v>
      </c>
      <c r="AX31" s="857">
        <f t="shared" ca="1" si="26"/>
        <v>36.405660155074621</v>
      </c>
      <c r="AY31" s="857">
        <f t="shared" ca="1" si="26"/>
        <v>36.398361098944285</v>
      </c>
      <c r="AZ31" s="857">
        <f t="shared" ca="1" si="26"/>
        <v>36.227952343168035</v>
      </c>
      <c r="BA31" s="857">
        <f t="shared" ca="1" si="26"/>
        <v>36.2289877825852</v>
      </c>
      <c r="BB31" s="857">
        <f t="shared" ca="1" si="26"/>
        <v>36.593870969033524</v>
      </c>
      <c r="BC31" s="857">
        <f t="shared" ca="1" si="26"/>
        <v>36.312331036301842</v>
      </c>
      <c r="BD31" s="857">
        <f t="shared" ca="1" si="26"/>
        <v>36.317483976378291</v>
      </c>
      <c r="BE31" s="857">
        <f t="shared" ca="1" si="26"/>
        <v>36.344027437758804</v>
      </c>
      <c r="BF31" s="857">
        <f t="shared" ca="1" si="26"/>
        <v>36.326398748423713</v>
      </c>
      <c r="BG31" s="857">
        <f t="shared" ca="1" si="26"/>
        <v>36.462241426856387</v>
      </c>
      <c r="BH31" s="857">
        <f t="shared" ca="1" si="26"/>
        <v>36.274846303104766</v>
      </c>
      <c r="BI31" s="857">
        <f t="shared" ca="1" si="26"/>
        <v>36.426028373339634</v>
      </c>
      <c r="BJ31" s="857">
        <f t="shared" ca="1" si="26"/>
        <v>36.254058670767918</v>
      </c>
      <c r="BK31" s="857">
        <f t="shared" ca="1" si="26"/>
        <v>36.308398627685349</v>
      </c>
      <c r="BL31" s="857">
        <f t="shared" ca="1" si="26"/>
        <v>36.517215967888838</v>
      </c>
      <c r="BM31" s="857">
        <f t="shared" ca="1" si="26"/>
        <v>36.219293766404107</v>
      </c>
      <c r="BN31" s="857">
        <f t="shared" ca="1" si="26"/>
        <v>36.62038115885511</v>
      </c>
      <c r="BO31" s="857">
        <f t="shared" ca="1" si="26"/>
        <v>36.4642238805368</v>
      </c>
      <c r="BP31" s="857">
        <f t="shared" ca="1" si="26"/>
        <v>36.430338466522855</v>
      </c>
      <c r="BQ31" s="857">
        <f t="shared" ca="1" si="26"/>
        <v>36.444507920109679</v>
      </c>
      <c r="BR31" s="857">
        <f t="shared" ca="1" si="26"/>
        <v>36.650408560521633</v>
      </c>
      <c r="BS31" s="857">
        <f t="shared" ca="1" si="26"/>
        <v>36.522173393508567</v>
      </c>
      <c r="BT31" s="857">
        <f t="shared" ca="1" si="26"/>
        <v>36.371609457666096</v>
      </c>
      <c r="BU31" s="857">
        <f t="shared" ca="1" si="26"/>
        <v>36.595734677915118</v>
      </c>
      <c r="BV31" s="857">
        <f t="shared" ca="1" si="26"/>
        <v>36.420478236778607</v>
      </c>
      <c r="BW31" s="857">
        <f t="shared" ca="1" si="26"/>
        <v>36.452256632986355</v>
      </c>
      <c r="BX31" s="857">
        <f t="shared" ca="1" si="26"/>
        <v>36.450140704400418</v>
      </c>
      <c r="BY31" s="857">
        <f t="shared" ca="1" si="26"/>
        <v>36.444282495077985</v>
      </c>
      <c r="BZ31" s="857">
        <f t="shared" ca="1" si="26"/>
        <v>36.473818380290211</v>
      </c>
      <c r="CA31" s="857">
        <f t="shared" ca="1" si="26"/>
        <v>36.503187092972425</v>
      </c>
      <c r="CB31" s="857">
        <f t="shared" ca="1" si="26"/>
        <v>36.445021854410967</v>
      </c>
      <c r="CC31" s="857">
        <f t="shared" ca="1" si="26"/>
        <v>36.375038576496749</v>
      </c>
      <c r="CD31" s="857">
        <f t="shared" ca="1" si="26"/>
        <v>36.471989170185743</v>
      </c>
      <c r="CE31" s="857">
        <f t="shared" ca="1" si="26"/>
        <v>36.220884381421556</v>
      </c>
      <c r="CF31" s="857">
        <f t="shared" ca="1" si="26"/>
        <v>36.485799479236036</v>
      </c>
      <c r="CG31" s="857">
        <f t="shared" ca="1" si="26"/>
        <v>36.417442992817598</v>
      </c>
      <c r="CH31" s="857">
        <f t="shared" ca="1" si="26"/>
        <v>36.392583352826009</v>
      </c>
      <c r="CI31" s="857">
        <f t="shared" ca="1" si="26"/>
        <v>36.485174284015258</v>
      </c>
      <c r="CJ31" s="857">
        <f t="shared" ca="1" si="26"/>
        <v>36.487484247990011</v>
      </c>
      <c r="CK31" s="857">
        <f t="shared" ca="1" si="26"/>
        <v>36.489520604758077</v>
      </c>
      <c r="CL31" s="857">
        <f t="shared" ca="1" si="26"/>
        <v>36.336594659599314</v>
      </c>
      <c r="CM31" s="857">
        <f t="shared" ca="1" si="26"/>
        <v>36.443710775297589</v>
      </c>
      <c r="CN31" s="857">
        <f t="shared" ca="1" si="26"/>
        <v>36.326090410919228</v>
      </c>
      <c r="CO31" s="359"/>
      <c r="DF31" s="7"/>
      <c r="DG31" s="7"/>
      <c r="DH31" s="7"/>
      <c r="DI31" s="7"/>
      <c r="DJ31" s="7"/>
      <c r="DK31" s="7"/>
      <c r="DL31" s="7"/>
      <c r="DM31" s="101"/>
      <c r="DN31" s="7"/>
      <c r="DO31" s="63"/>
      <c r="DP31" s="67"/>
      <c r="DQ31" s="67"/>
    </row>
    <row r="32" spans="1:121" s="35" customFormat="1">
      <c r="A32" s="246"/>
      <c r="B32" s="702"/>
      <c r="C32" s="702"/>
      <c r="D32" s="702"/>
      <c r="E32" s="645"/>
      <c r="F32" s="130"/>
      <c r="G32" s="556"/>
      <c r="H32" s="687"/>
      <c r="I32" s="374"/>
      <c r="L32" s="7"/>
      <c r="M32" s="351"/>
      <c r="N32" s="679"/>
      <c r="O32" s="758"/>
      <c r="P32" s="800">
        <f t="shared" si="24"/>
        <v>22</v>
      </c>
      <c r="Q32" s="808">
        <f t="shared" si="14"/>
        <v>0.7061140864728227</v>
      </c>
      <c r="R32" s="799">
        <f t="shared" si="15"/>
        <v>93</v>
      </c>
      <c r="T32" s="825">
        <v>6</v>
      </c>
      <c r="U32" s="824">
        <v>714</v>
      </c>
      <c r="V32" s="899">
        <v>8.690319233459349E-4</v>
      </c>
      <c r="W32" s="898">
        <v>1.2469042743971381E-3</v>
      </c>
      <c r="X32" s="826"/>
      <c r="Y32" s="826"/>
      <c r="Z32" s="826"/>
      <c r="AA32" s="827"/>
      <c r="AB32" s="756"/>
      <c r="AC32" s="754"/>
      <c r="AD32" s="754"/>
      <c r="AE32" s="754"/>
      <c r="AF32" s="754"/>
      <c r="AG32" s="754"/>
      <c r="AH32" s="754"/>
      <c r="AI32" s="754"/>
      <c r="AJ32" s="754"/>
      <c r="AK32" s="754"/>
      <c r="AL32" s="754"/>
      <c r="AM32" s="753">
        <f t="shared" si="5"/>
        <v>29</v>
      </c>
      <c r="AN32" s="328">
        <f t="shared" si="19"/>
        <v>4</v>
      </c>
      <c r="AO32" s="856">
        <f t="shared" si="17"/>
        <v>0.30000000000000004</v>
      </c>
      <c r="AP32" s="889">
        <f t="shared" si="2"/>
        <v>36.420800000000007</v>
      </c>
      <c r="AQ32" s="857">
        <f t="shared" ca="1" si="4"/>
        <v>36.465391275301158</v>
      </c>
      <c r="AR32" s="857">
        <f t="shared" ca="1" si="26"/>
        <v>36.414897353928573</v>
      </c>
      <c r="AS32" s="857">
        <f t="shared" ca="1" si="26"/>
        <v>36.324582033811325</v>
      </c>
      <c r="AT32" s="857">
        <f t="shared" ca="1" si="26"/>
        <v>36.488665198270368</v>
      </c>
      <c r="AU32" s="857">
        <f t="shared" ca="1" si="26"/>
        <v>36.558638610372917</v>
      </c>
      <c r="AV32" s="857">
        <f t="shared" ca="1" si="26"/>
        <v>36.30032357813328</v>
      </c>
      <c r="AW32" s="857">
        <f t="shared" ca="1" si="26"/>
        <v>36.391024758237002</v>
      </c>
      <c r="AX32" s="857">
        <f t="shared" ca="1" si="26"/>
        <v>36.337967698811248</v>
      </c>
      <c r="AY32" s="857">
        <f t="shared" ca="1" si="26"/>
        <v>36.288136812803685</v>
      </c>
      <c r="AZ32" s="857">
        <f t="shared" ca="1" si="26"/>
        <v>36.547711590823752</v>
      </c>
      <c r="BA32" s="857">
        <f t="shared" ca="1" si="26"/>
        <v>36.741295400244326</v>
      </c>
      <c r="BB32" s="857">
        <f t="shared" ca="1" si="26"/>
        <v>36.517213806479347</v>
      </c>
      <c r="BC32" s="857">
        <f t="shared" ca="1" si="26"/>
        <v>36.262462643077555</v>
      </c>
      <c r="BD32" s="857">
        <f t="shared" ca="1" si="26"/>
        <v>36.544136372719564</v>
      </c>
      <c r="BE32" s="857">
        <f t="shared" ca="1" si="26"/>
        <v>36.28073036449176</v>
      </c>
      <c r="BF32" s="857">
        <f t="shared" ca="1" si="26"/>
        <v>36.231631702003654</v>
      </c>
      <c r="BG32" s="857">
        <f t="shared" ca="1" si="26"/>
        <v>36.348935173251171</v>
      </c>
      <c r="BH32" s="857">
        <f t="shared" ca="1" si="26"/>
        <v>36.459960090087698</v>
      </c>
      <c r="BI32" s="857">
        <f t="shared" ca="1" si="26"/>
        <v>36.425981554603574</v>
      </c>
      <c r="BJ32" s="857">
        <f t="shared" ca="1" si="26"/>
        <v>36.500820265323966</v>
      </c>
      <c r="BK32" s="857">
        <f t="shared" ca="1" si="26"/>
        <v>36.493927615959166</v>
      </c>
      <c r="BL32" s="857">
        <f t="shared" ca="1" si="26"/>
        <v>36.506503585791762</v>
      </c>
      <c r="BM32" s="857">
        <f t="shared" ca="1" si="26"/>
        <v>36.424131979654888</v>
      </c>
      <c r="BN32" s="857">
        <f t="shared" ca="1" si="26"/>
        <v>36.153087976165168</v>
      </c>
      <c r="BO32" s="857">
        <f t="shared" ca="1" si="26"/>
        <v>36.352194290435591</v>
      </c>
      <c r="BP32" s="857">
        <f t="shared" ca="1" si="26"/>
        <v>36.464620625260387</v>
      </c>
      <c r="BQ32" s="857">
        <f t="shared" ca="1" si="26"/>
        <v>36.469036405620756</v>
      </c>
      <c r="BR32" s="857">
        <f t="shared" ca="1" si="26"/>
        <v>36.533060881761756</v>
      </c>
      <c r="BS32" s="857">
        <f t="shared" ca="1" si="26"/>
        <v>36.291479202545773</v>
      </c>
      <c r="BT32" s="857">
        <f t="shared" ca="1" si="26"/>
        <v>36.685876997397969</v>
      </c>
      <c r="BU32" s="857">
        <f t="shared" ca="1" si="26"/>
        <v>36.410625758648727</v>
      </c>
      <c r="BV32" s="857">
        <f t="shared" ca="1" si="26"/>
        <v>36.499359959822236</v>
      </c>
      <c r="BW32" s="857">
        <f t="shared" ca="1" si="26"/>
        <v>36.686489138205928</v>
      </c>
      <c r="BX32" s="857">
        <f t="shared" ca="1" si="26"/>
        <v>36.293931580790847</v>
      </c>
      <c r="BY32" s="857">
        <f t="shared" ca="1" si="26"/>
        <v>36.596918944601811</v>
      </c>
      <c r="BZ32" s="857">
        <f t="shared" ca="1" si="26"/>
        <v>36.494279543142348</v>
      </c>
      <c r="CA32" s="857">
        <f t="shared" ca="1" si="26"/>
        <v>36.194020072976315</v>
      </c>
      <c r="CB32" s="857">
        <f t="shared" ca="1" si="26"/>
        <v>36.250731049974533</v>
      </c>
      <c r="CC32" s="857">
        <f t="shared" ca="1" si="26"/>
        <v>36.410499763803671</v>
      </c>
      <c r="CD32" s="857">
        <f t="shared" ca="1" si="26"/>
        <v>36.550701556899853</v>
      </c>
      <c r="CE32" s="857">
        <f t="shared" ca="1" si="26"/>
        <v>36.39040777263817</v>
      </c>
      <c r="CF32" s="857">
        <f t="shared" ca="1" si="26"/>
        <v>36.640361456044815</v>
      </c>
      <c r="CG32" s="857">
        <f t="shared" ca="1" si="26"/>
        <v>36.428279262293145</v>
      </c>
      <c r="CH32" s="857">
        <f t="shared" ca="1" si="26"/>
        <v>36.318986059585058</v>
      </c>
      <c r="CI32" s="857">
        <f t="shared" ca="1" si="26"/>
        <v>36.320147877887223</v>
      </c>
      <c r="CJ32" s="857">
        <f t="shared" ca="1" si="26"/>
        <v>36.359241725835496</v>
      </c>
      <c r="CK32" s="857">
        <f t="shared" ca="1" si="26"/>
        <v>36.381560773261974</v>
      </c>
      <c r="CL32" s="857">
        <f t="shared" ca="1" si="26"/>
        <v>36.438039773295067</v>
      </c>
      <c r="CM32" s="857">
        <f t="shared" ca="1" si="26"/>
        <v>36.441548864119603</v>
      </c>
      <c r="CN32" s="857">
        <f t="shared" ca="1" si="26"/>
        <v>36.662385702141336</v>
      </c>
      <c r="CO32" s="359"/>
      <c r="DF32" s="7"/>
      <c r="DG32" s="7"/>
      <c r="DH32" s="7"/>
      <c r="DI32" s="7"/>
      <c r="DJ32" s="7"/>
      <c r="DK32" s="7"/>
      <c r="DL32" s="7"/>
      <c r="DM32" s="101"/>
      <c r="DN32" s="7"/>
      <c r="DO32" s="63"/>
      <c r="DP32" s="67"/>
      <c r="DQ32" s="67"/>
    </row>
    <row r="33" spans="1:121" s="35" customFormat="1">
      <c r="A33" s="246"/>
      <c r="B33" s="702"/>
      <c r="C33" s="702"/>
      <c r="D33" s="702"/>
      <c r="E33" s="645"/>
      <c r="F33" s="130"/>
      <c r="G33" s="556"/>
      <c r="H33" s="687"/>
      <c r="I33" s="374"/>
      <c r="L33" s="7"/>
      <c r="M33" s="351"/>
      <c r="N33" s="679"/>
      <c r="O33" s="758"/>
      <c r="P33" s="800">
        <f t="shared" si="24"/>
        <v>23</v>
      </c>
      <c r="Q33" s="808">
        <f t="shared" si="14"/>
        <v>0.69059320022520521</v>
      </c>
      <c r="R33" s="799">
        <f t="shared" si="15"/>
        <v>97</v>
      </c>
      <c r="T33" s="825">
        <v>7</v>
      </c>
      <c r="U33" s="824">
        <v>833</v>
      </c>
      <c r="V33" s="899">
        <v>7.3454607152139719E-4</v>
      </c>
      <c r="W33" s="898">
        <v>1.0981132694841259E-3</v>
      </c>
      <c r="X33" s="826"/>
      <c r="Y33" s="826"/>
      <c r="Z33" s="826"/>
      <c r="AA33" s="827"/>
      <c r="AB33" s="756"/>
      <c r="AC33" s="754"/>
      <c r="AD33" s="754"/>
      <c r="AE33" s="754"/>
      <c r="AF33" s="754"/>
      <c r="AG33" s="754"/>
      <c r="AH33" s="754"/>
      <c r="AI33" s="754"/>
      <c r="AJ33" s="754"/>
      <c r="AK33" s="754"/>
      <c r="AL33" s="754"/>
      <c r="AM33" s="753">
        <f t="shared" si="5"/>
        <v>30</v>
      </c>
      <c r="AN33" s="328">
        <f t="shared" si="19"/>
        <v>4</v>
      </c>
      <c r="AO33" s="856">
        <f t="shared" si="17"/>
        <v>0.30000000000000004</v>
      </c>
      <c r="AP33" s="889">
        <f t="shared" si="2"/>
        <v>36.420800000000007</v>
      </c>
      <c r="AQ33" s="857">
        <f t="shared" ca="1" si="4"/>
        <v>36.288478359296569</v>
      </c>
      <c r="AR33" s="857">
        <f t="shared" ca="1" si="26"/>
        <v>36.368836418612425</v>
      </c>
      <c r="AS33" s="857">
        <f t="shared" ca="1" si="26"/>
        <v>36.186110603135923</v>
      </c>
      <c r="AT33" s="857">
        <f t="shared" ca="1" si="26"/>
        <v>36.337511534479432</v>
      </c>
      <c r="AU33" s="857">
        <f t="shared" ca="1" si="26"/>
        <v>36.268453251394611</v>
      </c>
      <c r="AV33" s="857">
        <f t="shared" ca="1" si="26"/>
        <v>36.453582241259618</v>
      </c>
      <c r="AW33" s="857">
        <f t="shared" ca="1" si="26"/>
        <v>36.312289718374146</v>
      </c>
      <c r="AX33" s="857">
        <f t="shared" ca="1" si="26"/>
        <v>36.338590587582885</v>
      </c>
      <c r="AY33" s="857">
        <f t="shared" ca="1" si="26"/>
        <v>36.44559570158782</v>
      </c>
      <c r="AZ33" s="857">
        <f t="shared" ca="1" si="26"/>
        <v>36.466812682239144</v>
      </c>
      <c r="BA33" s="857">
        <f t="shared" ca="1" si="26"/>
        <v>36.347787557068031</v>
      </c>
      <c r="BB33" s="857">
        <f t="shared" ca="1" si="26"/>
        <v>36.411941242359553</v>
      </c>
      <c r="BC33" s="857">
        <f t="shared" ca="1" si="26"/>
        <v>36.32319379578567</v>
      </c>
      <c r="BD33" s="857">
        <f t="shared" ca="1" si="26"/>
        <v>36.59430332071851</v>
      </c>
      <c r="BE33" s="857">
        <f t="shared" ca="1" si="26"/>
        <v>36.276382032838733</v>
      </c>
      <c r="BF33" s="857">
        <f t="shared" ca="1" si="26"/>
        <v>36.387242362904928</v>
      </c>
      <c r="BG33" s="857">
        <f t="shared" ca="1" si="26"/>
        <v>36.300240873508244</v>
      </c>
      <c r="BH33" s="857">
        <f t="shared" ca="1" si="26"/>
        <v>36.422184976766971</v>
      </c>
      <c r="BI33" s="857">
        <f t="shared" ca="1" si="26"/>
        <v>36.469694984450939</v>
      </c>
      <c r="BJ33" s="857">
        <f t="shared" ca="1" si="26"/>
        <v>36.634774849016623</v>
      </c>
      <c r="BK33" s="857">
        <f t="shared" ca="1" si="26"/>
        <v>36.286001050578882</v>
      </c>
      <c r="BL33" s="857">
        <f t="shared" ca="1" si="26"/>
        <v>36.490472290604529</v>
      </c>
      <c r="BM33" s="857">
        <f t="shared" ca="1" si="26"/>
        <v>36.453265746411816</v>
      </c>
      <c r="BN33" s="857">
        <f t="shared" ca="1" si="26"/>
        <v>36.51622447171092</v>
      </c>
      <c r="BO33" s="857">
        <f t="shared" ca="1" si="26"/>
        <v>36.380975404251252</v>
      </c>
      <c r="BP33" s="857">
        <f t="shared" ca="1" si="26"/>
        <v>36.317599409476216</v>
      </c>
      <c r="BQ33" s="857">
        <f t="shared" ca="1" si="26"/>
        <v>36.607603755186119</v>
      </c>
      <c r="BR33" s="857">
        <f t="shared" ca="1" si="26"/>
        <v>36.405904775637183</v>
      </c>
      <c r="BS33" s="857">
        <f t="shared" ca="1" si="26"/>
        <v>36.415587428399917</v>
      </c>
      <c r="BT33" s="857">
        <f t="shared" ca="1" si="26"/>
        <v>36.368955750849963</v>
      </c>
      <c r="BU33" s="857">
        <f t="shared" ca="1" si="26"/>
        <v>36.369282837857703</v>
      </c>
      <c r="BV33" s="857">
        <f t="shared" ca="1" si="26"/>
        <v>36.342412087496342</v>
      </c>
      <c r="BW33" s="857">
        <f t="shared" ca="1" si="26"/>
        <v>36.356621700545944</v>
      </c>
      <c r="BX33" s="857">
        <f t="shared" ca="1" si="26"/>
        <v>36.640493604914369</v>
      </c>
      <c r="BY33" s="857">
        <f t="shared" ca="1" si="26"/>
        <v>36.565548550847268</v>
      </c>
      <c r="BZ33" s="857">
        <f t="shared" ca="1" si="26"/>
        <v>36.150562480759291</v>
      </c>
      <c r="CA33" s="857">
        <f t="shared" ca="1" si="26"/>
        <v>36.383312074778608</v>
      </c>
      <c r="CB33" s="857">
        <f t="shared" ca="1" si="26"/>
        <v>36.243404302483441</v>
      </c>
      <c r="CC33" s="857">
        <f t="shared" ca="1" si="26"/>
        <v>36.431462947248072</v>
      </c>
      <c r="CD33" s="857">
        <f t="shared" ca="1" si="26"/>
        <v>36.456759223716702</v>
      </c>
      <c r="CE33" s="857">
        <f t="shared" ca="1" si="26"/>
        <v>36.118847971407533</v>
      </c>
      <c r="CF33" s="857">
        <f t="shared" ca="1" si="26"/>
        <v>36.379016781263573</v>
      </c>
      <c r="CG33" s="857">
        <f t="shared" ca="1" si="26"/>
        <v>36.40712895375156</v>
      </c>
      <c r="CH33" s="857">
        <f t="shared" ca="1" si="26"/>
        <v>36.474817768624256</v>
      </c>
      <c r="CI33" s="857">
        <f t="shared" ca="1" si="26"/>
        <v>36.510372944339956</v>
      </c>
      <c r="CJ33" s="857">
        <f t="shared" ca="1" si="26"/>
        <v>36.322266277686396</v>
      </c>
      <c r="CK33" s="857">
        <f t="shared" ca="1" si="26"/>
        <v>36.27480469227897</v>
      </c>
      <c r="CL33" s="857">
        <f t="shared" ca="1" si="26"/>
        <v>36.318956124430017</v>
      </c>
      <c r="CM33" s="857">
        <f t="shared" ca="1" si="26"/>
        <v>36.316569798336268</v>
      </c>
      <c r="CN33" s="857">
        <f t="shared" ca="1" si="26"/>
        <v>36.474927677536257</v>
      </c>
      <c r="CO33" s="359"/>
      <c r="DF33" s="7"/>
      <c r="DG33" s="7"/>
      <c r="DH33" s="7"/>
      <c r="DI33" s="7"/>
      <c r="DJ33" s="7"/>
      <c r="DK33" s="7"/>
      <c r="DL33" s="7"/>
      <c r="DM33" s="101"/>
      <c r="DN33" s="7"/>
      <c r="DO33" s="63"/>
      <c r="DP33" s="67"/>
      <c r="DQ33" s="67"/>
    </row>
    <row r="34" spans="1:121" s="35" customFormat="1">
      <c r="A34" s="246"/>
      <c r="B34" s="702"/>
      <c r="C34" s="702"/>
      <c r="D34" s="702"/>
      <c r="E34" s="645"/>
      <c r="F34" s="130"/>
      <c r="G34" s="556"/>
      <c r="H34" s="687"/>
      <c r="I34" s="374"/>
      <c r="L34" s="7"/>
      <c r="M34" s="351"/>
      <c r="N34" s="679"/>
      <c r="O34" s="758"/>
      <c r="P34" s="800">
        <f t="shared" si="24"/>
        <v>24</v>
      </c>
      <c r="Q34" s="808">
        <f t="shared" si="14"/>
        <v>0.67605276755768351</v>
      </c>
      <c r="R34" s="799">
        <f t="shared" si="15"/>
        <v>101</v>
      </c>
      <c r="T34" s="825">
        <v>8</v>
      </c>
      <c r="U34" s="824">
        <v>952</v>
      </c>
      <c r="V34" s="899">
        <v>6.3620487078121278E-4</v>
      </c>
      <c r="W34" s="898">
        <v>9.8785954697284571E-4</v>
      </c>
      <c r="X34" s="826"/>
      <c r="Y34" s="826"/>
      <c r="Z34" s="826"/>
      <c r="AA34" s="827"/>
      <c r="AB34" s="756"/>
      <c r="AC34" s="754"/>
      <c r="AD34" s="754"/>
      <c r="AE34" s="754"/>
      <c r="AF34" s="754"/>
      <c r="AG34" s="754"/>
      <c r="AH34" s="754"/>
      <c r="AI34" s="754"/>
      <c r="AJ34" s="754"/>
      <c r="AK34" s="754"/>
      <c r="AL34" s="754"/>
      <c r="AM34" s="753">
        <f t="shared" si="5"/>
        <v>31</v>
      </c>
      <c r="AN34" s="328">
        <f t="shared" si="19"/>
        <v>4</v>
      </c>
      <c r="AO34" s="856">
        <f t="shared" si="17"/>
        <v>0.30000000000000004</v>
      </c>
      <c r="AP34" s="889">
        <f t="shared" si="2"/>
        <v>36.420800000000007</v>
      </c>
      <c r="AQ34" s="857">
        <f t="shared" ca="1" si="4"/>
        <v>36.322896686193623</v>
      </c>
      <c r="AR34" s="857">
        <f t="shared" ca="1" si="26"/>
        <v>36.317100199697578</v>
      </c>
      <c r="AS34" s="857">
        <f t="shared" ca="1" si="26"/>
        <v>36.477207367860956</v>
      </c>
      <c r="AT34" s="857">
        <f t="shared" ca="1" si="26"/>
        <v>36.5319944807949</v>
      </c>
      <c r="AU34" s="857">
        <f t="shared" ca="1" si="26"/>
        <v>36.446784291508472</v>
      </c>
      <c r="AV34" s="857">
        <f t="shared" ca="1" si="26"/>
        <v>36.287718578640387</v>
      </c>
      <c r="AW34" s="857">
        <f t="shared" ca="1" si="26"/>
        <v>36.448392687401743</v>
      </c>
      <c r="AX34" s="857">
        <f t="shared" ca="1" si="26"/>
        <v>36.208970233211168</v>
      </c>
      <c r="AY34" s="857">
        <f t="shared" ca="1" si="26"/>
        <v>36.4235212169527</v>
      </c>
      <c r="AZ34" s="857">
        <f t="shared" ca="1" si="26"/>
        <v>36.615826415936731</v>
      </c>
      <c r="BA34" s="857">
        <f t="shared" ca="1" si="26"/>
        <v>36.405367233747448</v>
      </c>
      <c r="BB34" s="857">
        <f t="shared" ca="1" si="26"/>
        <v>36.348691036497797</v>
      </c>
      <c r="BC34" s="857">
        <f t="shared" ca="1" si="26"/>
        <v>36.372897556598957</v>
      </c>
      <c r="BD34" s="857">
        <f t="shared" ca="1" si="26"/>
        <v>36.608060415656375</v>
      </c>
      <c r="BE34" s="857">
        <f t="shared" ca="1" si="26"/>
        <v>36.4101424469088</v>
      </c>
      <c r="BF34" s="857">
        <f t="shared" ca="1" si="26"/>
        <v>36.54389707523255</v>
      </c>
      <c r="BG34" s="857">
        <f t="shared" ca="1" si="26"/>
        <v>36.463945528701885</v>
      </c>
      <c r="BH34" s="857">
        <f t="shared" ca="1" si="26"/>
        <v>36.540762103940835</v>
      </c>
      <c r="BI34" s="857">
        <f t="shared" ca="1" si="26"/>
        <v>36.541239365648579</v>
      </c>
      <c r="BJ34" s="857">
        <f t="shared" ca="1" si="26"/>
        <v>36.478842114506314</v>
      </c>
      <c r="BK34" s="857">
        <f t="shared" ca="1" si="26"/>
        <v>36.701580089212108</v>
      </c>
      <c r="BL34" s="857">
        <f t="shared" ca="1" si="26"/>
        <v>36.405611413805545</v>
      </c>
      <c r="BM34" s="857">
        <f t="shared" ca="1" si="26"/>
        <v>36.338658758171846</v>
      </c>
      <c r="BN34" s="857">
        <f t="shared" ca="1" si="26"/>
        <v>36.426636888529693</v>
      </c>
      <c r="BO34" s="857">
        <f t="shared" ca="1" si="26"/>
        <v>36.156124676929124</v>
      </c>
      <c r="BP34" s="857">
        <f t="shared" ca="1" si="26"/>
        <v>36.466539523597106</v>
      </c>
      <c r="BQ34" s="857">
        <f t="shared" ca="1" si="26"/>
        <v>36.34032665516613</v>
      </c>
      <c r="BR34" s="857">
        <f t="shared" ca="1" si="26"/>
        <v>36.427209112050591</v>
      </c>
      <c r="BS34" s="857">
        <f t="shared" ca="1" si="26"/>
        <v>36.570957895296388</v>
      </c>
      <c r="BT34" s="857">
        <f t="shared" ca="1" si="26"/>
        <v>36.540468238552329</v>
      </c>
      <c r="BU34" s="857">
        <f t="shared" ca="1" si="26"/>
        <v>36.324822791880557</v>
      </c>
      <c r="BV34" s="857">
        <f t="shared" ca="1" si="26"/>
        <v>36.3766229820409</v>
      </c>
      <c r="BW34" s="857">
        <f t="shared" ca="1" si="26"/>
        <v>36.471555666857093</v>
      </c>
      <c r="BX34" s="857">
        <f t="shared" ca="1" si="26"/>
        <v>36.3816352429726</v>
      </c>
      <c r="BY34" s="857">
        <f t="shared" ca="1" si="26"/>
        <v>36.490783358987436</v>
      </c>
      <c r="BZ34" s="857">
        <f t="shared" ca="1" si="26"/>
        <v>36.53277118788202</v>
      </c>
      <c r="CA34" s="857">
        <f t="shared" ca="1" si="26"/>
        <v>36.455391270701</v>
      </c>
      <c r="CB34" s="857">
        <f t="shared" ca="1" si="26"/>
        <v>36.467564209019628</v>
      </c>
      <c r="CC34" s="857">
        <f t="shared" ca="1" si="26"/>
        <v>36.295473467734404</v>
      </c>
      <c r="CD34" s="857">
        <f t="shared" ca="1" si="26"/>
        <v>36.615893137999308</v>
      </c>
      <c r="CE34" s="857">
        <f t="shared" ca="1" si="26"/>
        <v>36.393337453804406</v>
      </c>
      <c r="CF34" s="857">
        <f t="shared" ca="1" si="26"/>
        <v>36.277990029822973</v>
      </c>
      <c r="CG34" s="857">
        <f t="shared" ca="1" si="26"/>
        <v>36.537336618452223</v>
      </c>
      <c r="CH34" s="857">
        <f t="shared" ca="1" si="26"/>
        <v>36.127206313069223</v>
      </c>
      <c r="CI34" s="857">
        <f t="shared" ca="1" si="26"/>
        <v>36.356651599329268</v>
      </c>
      <c r="CJ34" s="857">
        <f t="shared" ca="1" si="26"/>
        <v>36.566221822152379</v>
      </c>
      <c r="CK34" s="857">
        <f t="shared" ca="1" si="26"/>
        <v>36.390244923966193</v>
      </c>
      <c r="CL34" s="857">
        <f t="shared" ca="1" si="26"/>
        <v>36.290927209688149</v>
      </c>
      <c r="CM34" s="857">
        <f t="shared" ca="1" si="26"/>
        <v>36.453302228730251</v>
      </c>
      <c r="CN34" s="857">
        <f t="shared" ca="1" si="26"/>
        <v>36.478668117347532</v>
      </c>
      <c r="CO34" s="359"/>
      <c r="DF34" s="7"/>
      <c r="DG34" s="7"/>
      <c r="DH34" s="7"/>
      <c r="DI34" s="7"/>
      <c r="DJ34" s="7"/>
      <c r="DK34" s="7"/>
      <c r="DL34" s="7"/>
      <c r="DM34" s="101"/>
      <c r="DN34" s="7"/>
      <c r="DO34" s="63"/>
      <c r="DP34" s="67"/>
      <c r="DQ34" s="67"/>
    </row>
    <row r="35" spans="1:121" s="35" customFormat="1">
      <c r="A35" s="246"/>
      <c r="B35" s="702"/>
      <c r="C35" s="702"/>
      <c r="D35" s="702"/>
      <c r="E35" s="645"/>
      <c r="F35" s="130"/>
      <c r="G35" s="556"/>
      <c r="H35" s="687"/>
      <c r="I35" s="374"/>
      <c r="L35" s="7"/>
      <c r="M35" s="351"/>
      <c r="N35" s="679"/>
      <c r="O35" s="758"/>
      <c r="P35" s="800">
        <f t="shared" si="24"/>
        <v>25</v>
      </c>
      <c r="Q35" s="808">
        <f t="shared" si="14"/>
        <v>0.66239372788509032</v>
      </c>
      <c r="R35" s="799">
        <f t="shared" si="15"/>
        <v>105</v>
      </c>
      <c r="T35" s="825">
        <v>9</v>
      </c>
      <c r="U35" s="824">
        <v>1071</v>
      </c>
      <c r="V35" s="899">
        <v>5.6114107829452573E-4</v>
      </c>
      <c r="W35" s="898">
        <v>9.0255217346242231E-4</v>
      </c>
      <c r="X35" s="826"/>
      <c r="Y35" s="826"/>
      <c r="Z35" s="826"/>
      <c r="AA35" s="827"/>
      <c r="AB35" s="756"/>
      <c r="AC35" s="754"/>
      <c r="AD35" s="754"/>
      <c r="AE35" s="754"/>
      <c r="AF35" s="754"/>
      <c r="AG35" s="754"/>
      <c r="AH35" s="754"/>
      <c r="AI35" s="754"/>
      <c r="AJ35" s="754"/>
      <c r="AK35" s="754"/>
      <c r="AL35" s="754"/>
      <c r="AM35" s="753">
        <f t="shared" si="5"/>
        <v>32</v>
      </c>
      <c r="AN35" s="328">
        <f t="shared" si="19"/>
        <v>4</v>
      </c>
      <c r="AO35" s="856">
        <f t="shared" si="17"/>
        <v>0.30000000000000004</v>
      </c>
      <c r="AP35" s="889">
        <f t="shared" si="2"/>
        <v>36.420800000000007</v>
      </c>
      <c r="AQ35" s="857">
        <f t="shared" ca="1" si="4"/>
        <v>36.325281362226981</v>
      </c>
      <c r="AR35" s="857">
        <f t="shared" ca="1" si="26"/>
        <v>36.370466961335161</v>
      </c>
      <c r="AS35" s="857">
        <f t="shared" ca="1" si="26"/>
        <v>36.629486077404472</v>
      </c>
      <c r="AT35" s="857">
        <f t="shared" ca="1" si="26"/>
        <v>36.315088584453711</v>
      </c>
      <c r="AU35" s="857">
        <f t="shared" ca="1" si="26"/>
        <v>36.334076534689025</v>
      </c>
      <c r="AV35" s="857">
        <f t="shared" ca="1" si="26"/>
        <v>36.408300540787458</v>
      </c>
      <c r="AW35" s="857">
        <f t="shared" ca="1" si="26"/>
        <v>36.620945668281905</v>
      </c>
      <c r="AX35" s="857">
        <f t="shared" ca="1" si="26"/>
        <v>36.367789934217619</v>
      </c>
      <c r="AY35" s="857">
        <f t="shared" ca="1" si="26"/>
        <v>36.649380297833559</v>
      </c>
      <c r="AZ35" s="857">
        <f t="shared" ca="1" si="26"/>
        <v>36.698420160944032</v>
      </c>
      <c r="BA35" s="857">
        <f t="shared" ca="1" si="26"/>
        <v>36.375696155013145</v>
      </c>
      <c r="BB35" s="857">
        <f t="shared" ca="1" si="26"/>
        <v>36.482249576281831</v>
      </c>
      <c r="BC35" s="857">
        <f t="shared" ca="1" si="26"/>
        <v>36.103850171123568</v>
      </c>
      <c r="BD35" s="857">
        <f t="shared" ca="1" si="26"/>
        <v>36.249050732795055</v>
      </c>
      <c r="BE35" s="857">
        <f t="shared" ca="1" si="26"/>
        <v>36.446907695965969</v>
      </c>
      <c r="BF35" s="857">
        <f t="shared" ca="1" si="26"/>
        <v>36.542633345443122</v>
      </c>
      <c r="BG35" s="857">
        <f t="shared" ca="1" si="26"/>
        <v>36.3902264336973</v>
      </c>
      <c r="BH35" s="857">
        <f t="shared" ca="1" si="26"/>
        <v>36.45980890272542</v>
      </c>
      <c r="BI35" s="857">
        <f t="shared" ca="1" si="26"/>
        <v>36.278729742485318</v>
      </c>
      <c r="BJ35" s="857">
        <f t="shared" ca="1" si="26"/>
        <v>36.540132994911914</v>
      </c>
      <c r="BK35" s="857">
        <f t="shared" ca="1" si="26"/>
        <v>36.335643015391362</v>
      </c>
      <c r="BL35" s="857">
        <f t="shared" ca="1" si="26"/>
        <v>36.382070929422291</v>
      </c>
      <c r="BM35" s="857">
        <f t="shared" ca="1" si="26"/>
        <v>36.68679621886487</v>
      </c>
      <c r="BN35" s="857">
        <f t="shared" ca="1" si="26"/>
        <v>36.430967892376387</v>
      </c>
      <c r="BO35" s="857">
        <f t="shared" ca="1" si="26"/>
        <v>36.526744105741969</v>
      </c>
      <c r="BP35" s="857">
        <f t="shared" ca="1" si="26"/>
        <v>36.45214737826776</v>
      </c>
      <c r="BQ35" s="857">
        <f t="shared" ca="1" si="26"/>
        <v>36.468515782326087</v>
      </c>
      <c r="BR35" s="857">
        <f t="shared" ref="AR35:CN40" ca="1" si="27">NORMINV(RAND(),$AP35,$H$18)</f>
        <v>36.335080006642357</v>
      </c>
      <c r="BS35" s="857">
        <f t="shared" ca="1" si="27"/>
        <v>36.614023130339518</v>
      </c>
      <c r="BT35" s="857">
        <f t="shared" ca="1" si="27"/>
        <v>36.268373167578972</v>
      </c>
      <c r="BU35" s="857">
        <f t="shared" ca="1" si="27"/>
        <v>36.532533955539968</v>
      </c>
      <c r="BV35" s="857">
        <f t="shared" ca="1" si="27"/>
        <v>36.221525140717659</v>
      </c>
      <c r="BW35" s="857">
        <f t="shared" ca="1" si="27"/>
        <v>36.516178102042154</v>
      </c>
      <c r="BX35" s="857">
        <f t="shared" ca="1" si="27"/>
        <v>36.503250932051643</v>
      </c>
      <c r="BY35" s="857">
        <f t="shared" ca="1" si="27"/>
        <v>36.467051656136093</v>
      </c>
      <c r="BZ35" s="857">
        <f t="shared" ca="1" si="27"/>
        <v>36.329070220420469</v>
      </c>
      <c r="CA35" s="857">
        <f t="shared" ca="1" si="27"/>
        <v>36.199173999964238</v>
      </c>
      <c r="CB35" s="857">
        <f t="shared" ca="1" si="27"/>
        <v>36.487926118217274</v>
      </c>
      <c r="CC35" s="857">
        <f t="shared" ca="1" si="27"/>
        <v>36.406600829676343</v>
      </c>
      <c r="CD35" s="857">
        <f t="shared" ca="1" si="27"/>
        <v>36.443700045319609</v>
      </c>
      <c r="CE35" s="857">
        <f t="shared" ca="1" si="27"/>
        <v>36.466241846113128</v>
      </c>
      <c r="CF35" s="857">
        <f t="shared" ca="1" si="27"/>
        <v>36.32313773540541</v>
      </c>
      <c r="CG35" s="857">
        <f t="shared" ca="1" si="27"/>
        <v>36.461132328371768</v>
      </c>
      <c r="CH35" s="857">
        <f t="shared" ca="1" si="27"/>
        <v>36.362640814057762</v>
      </c>
      <c r="CI35" s="857">
        <f t="shared" ca="1" si="27"/>
        <v>36.480908358183513</v>
      </c>
      <c r="CJ35" s="857">
        <f t="shared" ca="1" si="27"/>
        <v>36.280476007541338</v>
      </c>
      <c r="CK35" s="857">
        <f t="shared" ca="1" si="27"/>
        <v>36.464424263743098</v>
      </c>
      <c r="CL35" s="857">
        <f t="shared" ca="1" si="27"/>
        <v>36.358287731992924</v>
      </c>
      <c r="CM35" s="857">
        <f t="shared" ca="1" si="27"/>
        <v>36.237635531623283</v>
      </c>
      <c r="CN35" s="857">
        <f t="shared" ca="1" si="27"/>
        <v>36.233741747845514</v>
      </c>
      <c r="CO35" s="359"/>
      <c r="DF35" s="7"/>
      <c r="DG35" s="7"/>
      <c r="DH35" s="7"/>
      <c r="DI35" s="7"/>
      <c r="DJ35" s="7"/>
      <c r="DK35" s="7"/>
      <c r="DL35" s="7"/>
      <c r="DM35" s="101"/>
      <c r="DN35" s="7"/>
      <c r="DO35" s="63"/>
      <c r="DP35" s="67"/>
      <c r="DQ35" s="67"/>
    </row>
    <row r="36" spans="1:121" s="35" customFormat="1">
      <c r="A36" s="246"/>
      <c r="B36" s="702"/>
      <c r="C36" s="702"/>
      <c r="D36" s="702"/>
      <c r="E36" s="645"/>
      <c r="F36" s="130"/>
      <c r="G36" s="556"/>
      <c r="H36" s="687"/>
      <c r="I36" s="374"/>
      <c r="L36" s="7"/>
      <c r="M36" s="351"/>
      <c r="N36" s="679"/>
      <c r="O36" s="758"/>
      <c r="P36" s="800">
        <f t="shared" ref="P36:P57" si="28">1+P35</f>
        <v>26</v>
      </c>
      <c r="Q36" s="808">
        <f t="shared" si="14"/>
        <v>0.6495304892629894</v>
      </c>
      <c r="R36" s="799">
        <f t="shared" si="15"/>
        <v>109</v>
      </c>
      <c r="T36" s="825">
        <v>10</v>
      </c>
      <c r="U36" s="824">
        <v>1190</v>
      </c>
      <c r="V36" s="899">
        <v>5.0195450101481415E-4</v>
      </c>
      <c r="W36" s="898">
        <v>8.3435895674988938E-4</v>
      </c>
      <c r="X36" s="826"/>
      <c r="Y36" s="826"/>
      <c r="Z36" s="826"/>
      <c r="AA36" s="827"/>
      <c r="AB36" s="756"/>
      <c r="AC36" s="754"/>
      <c r="AD36" s="754"/>
      <c r="AE36" s="754"/>
      <c r="AF36" s="754"/>
      <c r="AG36" s="754"/>
      <c r="AH36" s="754"/>
      <c r="AI36" s="754"/>
      <c r="AJ36" s="754"/>
      <c r="AK36" s="754"/>
      <c r="AL36" s="754"/>
      <c r="AM36" s="753">
        <f t="shared" si="5"/>
        <v>33</v>
      </c>
      <c r="AN36" s="328">
        <f t="shared" si="19"/>
        <v>5</v>
      </c>
      <c r="AO36" s="856">
        <f t="shared" si="17"/>
        <v>0.4</v>
      </c>
      <c r="AP36" s="889">
        <f t="shared" si="2"/>
        <v>48.491400000000006</v>
      </c>
      <c r="AQ36" s="857">
        <f t="shared" ca="1" si="4"/>
        <v>48.413015621483254</v>
      </c>
      <c r="AR36" s="857">
        <f t="shared" ca="1" si="27"/>
        <v>48.324774054428822</v>
      </c>
      <c r="AS36" s="857">
        <f t="shared" ca="1" si="27"/>
        <v>48.666417462321917</v>
      </c>
      <c r="AT36" s="857">
        <f t="shared" ca="1" si="27"/>
        <v>48.436577452070537</v>
      </c>
      <c r="AU36" s="857">
        <f t="shared" ca="1" si="27"/>
        <v>48.33031038052831</v>
      </c>
      <c r="AV36" s="857">
        <f t="shared" ca="1" si="27"/>
        <v>48.472412458006538</v>
      </c>
      <c r="AW36" s="857">
        <f t="shared" ca="1" si="27"/>
        <v>48.459174905174336</v>
      </c>
      <c r="AX36" s="857">
        <f t="shared" ca="1" si="27"/>
        <v>48.54872381184402</v>
      </c>
      <c r="AY36" s="857">
        <f t="shared" ca="1" si="27"/>
        <v>48.451554268712229</v>
      </c>
      <c r="AZ36" s="857">
        <f t="shared" ca="1" si="27"/>
        <v>48.274258684852228</v>
      </c>
      <c r="BA36" s="857">
        <f t="shared" ca="1" si="27"/>
        <v>48.465800500083553</v>
      </c>
      <c r="BB36" s="857">
        <f t="shared" ca="1" si="27"/>
        <v>48.483193389882757</v>
      </c>
      <c r="BC36" s="857">
        <f t="shared" ca="1" si="27"/>
        <v>48.538080820132826</v>
      </c>
      <c r="BD36" s="857">
        <f t="shared" ca="1" si="27"/>
        <v>48.631585804161553</v>
      </c>
      <c r="BE36" s="857">
        <f t="shared" ca="1" si="27"/>
        <v>48.512070019352478</v>
      </c>
      <c r="BF36" s="857">
        <f t="shared" ca="1" si="27"/>
        <v>48.335914064835642</v>
      </c>
      <c r="BG36" s="857">
        <f t="shared" ca="1" si="27"/>
        <v>48.521812025770927</v>
      </c>
      <c r="BH36" s="857">
        <f t="shared" ca="1" si="27"/>
        <v>48.630576539413944</v>
      </c>
      <c r="BI36" s="857">
        <f t="shared" ca="1" si="27"/>
        <v>48.588811673621379</v>
      </c>
      <c r="BJ36" s="857">
        <f t="shared" ca="1" si="27"/>
        <v>48.311479279940713</v>
      </c>
      <c r="BK36" s="857">
        <f t="shared" ca="1" si="27"/>
        <v>48.625510108241997</v>
      </c>
      <c r="BL36" s="857">
        <f t="shared" ca="1" si="27"/>
        <v>48.409031557897165</v>
      </c>
      <c r="BM36" s="857">
        <f t="shared" ca="1" si="27"/>
        <v>48.348076611206487</v>
      </c>
      <c r="BN36" s="857">
        <f t="shared" ca="1" si="27"/>
        <v>48.657027103349719</v>
      </c>
      <c r="BO36" s="857">
        <f t="shared" ca="1" si="27"/>
        <v>48.500147330479926</v>
      </c>
      <c r="BP36" s="857">
        <f t="shared" ca="1" si="27"/>
        <v>48.472760168482395</v>
      </c>
      <c r="BQ36" s="857">
        <f t="shared" ca="1" si="27"/>
        <v>48.467138175750492</v>
      </c>
      <c r="BR36" s="857">
        <f t="shared" ca="1" si="27"/>
        <v>48.737145188368309</v>
      </c>
      <c r="BS36" s="857">
        <f t="shared" ca="1" si="27"/>
        <v>48.529146635055177</v>
      </c>
      <c r="BT36" s="857">
        <f t="shared" ca="1" si="27"/>
        <v>48.281374303369503</v>
      </c>
      <c r="BU36" s="857">
        <f t="shared" ca="1" si="27"/>
        <v>48.600778013769698</v>
      </c>
      <c r="BV36" s="857">
        <f t="shared" ca="1" si="27"/>
        <v>48.387041860191616</v>
      </c>
      <c r="BW36" s="857">
        <f t="shared" ca="1" si="27"/>
        <v>48.696127373637019</v>
      </c>
      <c r="BX36" s="857">
        <f t="shared" ca="1" si="27"/>
        <v>48.435451778034071</v>
      </c>
      <c r="BY36" s="857">
        <f t="shared" ca="1" si="27"/>
        <v>48.472650557866643</v>
      </c>
      <c r="BZ36" s="857">
        <f t="shared" ca="1" si="27"/>
        <v>48.653302646546607</v>
      </c>
      <c r="CA36" s="857">
        <f t="shared" ca="1" si="27"/>
        <v>48.586676316332451</v>
      </c>
      <c r="CB36" s="857">
        <f t="shared" ca="1" si="27"/>
        <v>48.343878215113506</v>
      </c>
      <c r="CC36" s="857">
        <f t="shared" ca="1" si="27"/>
        <v>48.65728859197074</v>
      </c>
      <c r="CD36" s="857">
        <f t="shared" ca="1" si="27"/>
        <v>48.558493419138586</v>
      </c>
      <c r="CE36" s="857">
        <f t="shared" ca="1" si="27"/>
        <v>48.38313309214692</v>
      </c>
      <c r="CF36" s="857">
        <f t="shared" ca="1" si="27"/>
        <v>48.488936551525406</v>
      </c>
      <c r="CG36" s="857">
        <f t="shared" ca="1" si="27"/>
        <v>48.508340771984457</v>
      </c>
      <c r="CH36" s="857">
        <f t="shared" ca="1" si="27"/>
        <v>48.351659924259522</v>
      </c>
      <c r="CI36" s="857">
        <f t="shared" ca="1" si="27"/>
        <v>48.804835510182755</v>
      </c>
      <c r="CJ36" s="857">
        <f t="shared" ca="1" si="27"/>
        <v>48.508798574408715</v>
      </c>
      <c r="CK36" s="857">
        <f t="shared" ca="1" si="27"/>
        <v>48.460054130656268</v>
      </c>
      <c r="CL36" s="857">
        <f t="shared" ca="1" si="27"/>
        <v>48.542204081905332</v>
      </c>
      <c r="CM36" s="857">
        <f t="shared" ca="1" si="27"/>
        <v>48.620574211411729</v>
      </c>
      <c r="CN36" s="857">
        <f t="shared" ca="1" si="27"/>
        <v>48.287011051634792</v>
      </c>
      <c r="CO36" s="359"/>
      <c r="DF36" s="7"/>
      <c r="DG36" s="7"/>
      <c r="DH36" s="7"/>
      <c r="DI36" s="7"/>
      <c r="DJ36" s="7"/>
      <c r="DK36" s="7"/>
      <c r="DL36" s="7"/>
      <c r="DM36" s="101"/>
      <c r="DN36" s="7"/>
      <c r="DO36" s="63"/>
      <c r="DP36" s="67"/>
      <c r="DQ36" s="67"/>
    </row>
    <row r="37" spans="1:121" s="35" customFormat="1">
      <c r="A37" s="246"/>
      <c r="B37" s="702"/>
      <c r="C37" s="702"/>
      <c r="D37" s="702"/>
      <c r="E37" s="645"/>
      <c r="F37" s="130"/>
      <c r="G37" s="556"/>
      <c r="H37" s="687"/>
      <c r="I37" s="374"/>
      <c r="L37" s="7"/>
      <c r="M37" s="351"/>
      <c r="N37" s="679"/>
      <c r="O37" s="758"/>
      <c r="P37" s="800">
        <f t="shared" si="28"/>
        <v>27</v>
      </c>
      <c r="Q37" s="808">
        <f t="shared" si="14"/>
        <v>0.63738866183996101</v>
      </c>
      <c r="R37" s="799">
        <f t="shared" si="15"/>
        <v>113</v>
      </c>
      <c r="T37" s="825">
        <v>11</v>
      </c>
      <c r="U37" s="824">
        <v>1309</v>
      </c>
      <c r="V37" s="899">
        <v>4.5408436835278729E-4</v>
      </c>
      <c r="W37" s="898">
        <v>7.7844043217198649E-4</v>
      </c>
      <c r="X37" s="826"/>
      <c r="Y37" s="826"/>
      <c r="Z37" s="826"/>
      <c r="AA37" s="827"/>
      <c r="AB37" s="756"/>
      <c r="AC37" s="754"/>
      <c r="AD37" s="754"/>
      <c r="AE37" s="754"/>
      <c r="AF37" s="754"/>
      <c r="AG37" s="754"/>
      <c r="AH37" s="754"/>
      <c r="AI37" s="754"/>
      <c r="AJ37" s="754"/>
      <c r="AK37" s="754"/>
      <c r="AL37" s="754"/>
      <c r="AM37" s="753">
        <f t="shared" si="5"/>
        <v>34</v>
      </c>
      <c r="AN37" s="328">
        <f t="shared" si="19"/>
        <v>5</v>
      </c>
      <c r="AO37" s="856">
        <f t="shared" si="17"/>
        <v>0.4</v>
      </c>
      <c r="AP37" s="889">
        <f t="shared" si="2"/>
        <v>48.491400000000006</v>
      </c>
      <c r="AQ37" s="857">
        <f t="shared" ca="1" si="4"/>
        <v>48.538950125226307</v>
      </c>
      <c r="AR37" s="857">
        <f t="shared" ca="1" si="27"/>
        <v>48.514774414629734</v>
      </c>
      <c r="AS37" s="857">
        <f t="shared" ca="1" si="27"/>
        <v>48.418752697576117</v>
      </c>
      <c r="AT37" s="857">
        <f t="shared" ca="1" si="27"/>
        <v>48.384883397150055</v>
      </c>
      <c r="AU37" s="857">
        <f t="shared" ca="1" si="27"/>
        <v>48.427740335575088</v>
      </c>
      <c r="AV37" s="857">
        <f t="shared" ca="1" si="27"/>
        <v>48.477065449541008</v>
      </c>
      <c r="AW37" s="857">
        <f t="shared" ca="1" si="27"/>
        <v>48.355167656577308</v>
      </c>
      <c r="AX37" s="857">
        <f t="shared" ca="1" si="27"/>
        <v>48.316660354817856</v>
      </c>
      <c r="AY37" s="857">
        <f t="shared" ca="1" si="27"/>
        <v>48.602839446824099</v>
      </c>
      <c r="AZ37" s="857">
        <f t="shared" ca="1" si="27"/>
        <v>48.650830805895367</v>
      </c>
      <c r="BA37" s="857">
        <f t="shared" ca="1" si="27"/>
        <v>48.432232930030395</v>
      </c>
      <c r="BB37" s="857">
        <f t="shared" ca="1" si="27"/>
        <v>48.532070724830319</v>
      </c>
      <c r="BC37" s="857">
        <f t="shared" ca="1" si="27"/>
        <v>48.701804816068162</v>
      </c>
      <c r="BD37" s="857">
        <f t="shared" ca="1" si="27"/>
        <v>48.455612500825339</v>
      </c>
      <c r="BE37" s="857">
        <f t="shared" ca="1" si="27"/>
        <v>48.50599092083673</v>
      </c>
      <c r="BF37" s="857">
        <f t="shared" ca="1" si="27"/>
        <v>48.584038760757458</v>
      </c>
      <c r="BG37" s="857">
        <f t="shared" ca="1" si="27"/>
        <v>48.510135441522692</v>
      </c>
      <c r="BH37" s="857">
        <f t="shared" ca="1" si="27"/>
        <v>48.459841305212422</v>
      </c>
      <c r="BI37" s="857">
        <f t="shared" ca="1" si="27"/>
        <v>48.360882291370011</v>
      </c>
      <c r="BJ37" s="857">
        <f t="shared" ca="1" si="27"/>
        <v>48.814361224513476</v>
      </c>
      <c r="BK37" s="857">
        <f t="shared" ca="1" si="27"/>
        <v>48.568111913941244</v>
      </c>
      <c r="BL37" s="857">
        <f t="shared" ca="1" si="27"/>
        <v>48.578157245598838</v>
      </c>
      <c r="BM37" s="857">
        <f t="shared" ca="1" si="27"/>
        <v>48.426822005034232</v>
      </c>
      <c r="BN37" s="857">
        <f t="shared" ca="1" si="27"/>
        <v>48.393750485714925</v>
      </c>
      <c r="BO37" s="857">
        <f t="shared" ca="1" si="27"/>
        <v>48.583793551788155</v>
      </c>
      <c r="BP37" s="857">
        <f t="shared" ca="1" si="27"/>
        <v>48.750715656734208</v>
      </c>
      <c r="BQ37" s="857">
        <f t="shared" ca="1" si="27"/>
        <v>48.591233531293575</v>
      </c>
      <c r="BR37" s="857">
        <f t="shared" ca="1" si="27"/>
        <v>48.395003321975771</v>
      </c>
      <c r="BS37" s="857">
        <f t="shared" ca="1" si="27"/>
        <v>48.47930484024549</v>
      </c>
      <c r="BT37" s="857">
        <f t="shared" ca="1" si="27"/>
        <v>48.570412488046998</v>
      </c>
      <c r="BU37" s="857">
        <f t="shared" ca="1" si="27"/>
        <v>48.496129442330847</v>
      </c>
      <c r="BV37" s="857">
        <f t="shared" ca="1" si="27"/>
        <v>48.47031959112033</v>
      </c>
      <c r="BW37" s="857">
        <f t="shared" ca="1" si="27"/>
        <v>48.735330429184224</v>
      </c>
      <c r="BX37" s="857">
        <f t="shared" ca="1" si="27"/>
        <v>48.527219709069911</v>
      </c>
      <c r="BY37" s="857">
        <f t="shared" ca="1" si="27"/>
        <v>48.638474058183725</v>
      </c>
      <c r="BZ37" s="857">
        <f t="shared" ca="1" si="27"/>
        <v>48.366497028084943</v>
      </c>
      <c r="CA37" s="857">
        <f t="shared" ca="1" si="27"/>
        <v>48.568751716590988</v>
      </c>
      <c r="CB37" s="857">
        <f t="shared" ca="1" si="27"/>
        <v>48.568924743568502</v>
      </c>
      <c r="CC37" s="857">
        <f t="shared" ca="1" si="27"/>
        <v>48.416536344748529</v>
      </c>
      <c r="CD37" s="857">
        <f t="shared" ca="1" si="27"/>
        <v>48.573344100107072</v>
      </c>
      <c r="CE37" s="857">
        <f t="shared" ca="1" si="27"/>
        <v>48.586481856397427</v>
      </c>
      <c r="CF37" s="857">
        <f t="shared" ca="1" si="27"/>
        <v>48.620819233535912</v>
      </c>
      <c r="CG37" s="857">
        <f t="shared" ca="1" si="27"/>
        <v>48.378645067028224</v>
      </c>
      <c r="CH37" s="857">
        <f t="shared" ca="1" si="27"/>
        <v>48.431482218198241</v>
      </c>
      <c r="CI37" s="857">
        <f t="shared" ca="1" si="27"/>
        <v>48.627486595418645</v>
      </c>
      <c r="CJ37" s="857">
        <f t="shared" ca="1" si="27"/>
        <v>48.457891702444861</v>
      </c>
      <c r="CK37" s="857">
        <f t="shared" ca="1" si="27"/>
        <v>48.396576720998581</v>
      </c>
      <c r="CL37" s="857">
        <f t="shared" ca="1" si="27"/>
        <v>48.456650392889088</v>
      </c>
      <c r="CM37" s="857">
        <f t="shared" ca="1" si="27"/>
        <v>48.622258426337318</v>
      </c>
      <c r="CN37" s="857">
        <f t="shared" ca="1" si="27"/>
        <v>48.369147731995881</v>
      </c>
      <c r="CO37" s="359"/>
      <c r="DF37" s="7"/>
      <c r="DG37" s="7"/>
      <c r="DH37" s="7"/>
      <c r="DI37" s="7"/>
      <c r="DJ37" s="7"/>
      <c r="DK37" s="7"/>
      <c r="DL37" s="7"/>
      <c r="DM37" s="101"/>
      <c r="DN37" s="7"/>
      <c r="DO37" s="63"/>
      <c r="DP37" s="67"/>
      <c r="DQ37" s="67"/>
    </row>
    <row r="38" spans="1:121" s="35" customFormat="1">
      <c r="A38" s="246"/>
      <c r="B38" s="702"/>
      <c r="C38" s="702"/>
      <c r="D38" s="702"/>
      <c r="E38" s="645"/>
      <c r="F38" s="130"/>
      <c r="G38" s="556"/>
      <c r="H38" s="687"/>
      <c r="I38" s="374"/>
      <c r="L38" s="7"/>
      <c r="M38" s="351"/>
      <c r="N38" s="679"/>
      <c r="O38" s="758"/>
      <c r="P38" s="800">
        <f t="shared" si="28"/>
        <v>28</v>
      </c>
      <c r="Q38" s="808">
        <f t="shared" si="14"/>
        <v>0.62590324071176406</v>
      </c>
      <c r="R38" s="799">
        <f t="shared" si="15"/>
        <v>117</v>
      </c>
      <c r="S38" s="756"/>
      <c r="T38" s="825">
        <v>12</v>
      </c>
      <c r="U38" s="824">
        <v>1428</v>
      </c>
      <c r="V38" s="899">
        <v>4.1456554559164498E-4</v>
      </c>
      <c r="W38" s="898">
        <v>7.3164071138318823E-4</v>
      </c>
      <c r="X38" s="826"/>
      <c r="Y38" s="826"/>
      <c r="Z38" s="826"/>
      <c r="AA38" s="827"/>
      <c r="AB38" s="756"/>
      <c r="AC38" s="754"/>
      <c r="AD38" s="754"/>
      <c r="AE38" s="754"/>
      <c r="AF38" s="754"/>
      <c r="AG38" s="754"/>
      <c r="AH38" s="754"/>
      <c r="AI38" s="754"/>
      <c r="AJ38" s="754"/>
      <c r="AK38" s="754"/>
      <c r="AL38" s="754"/>
      <c r="AM38" s="753">
        <f t="shared" si="5"/>
        <v>35</v>
      </c>
      <c r="AN38" s="328">
        <f t="shared" si="19"/>
        <v>5</v>
      </c>
      <c r="AO38" s="856">
        <f t="shared" si="17"/>
        <v>0.4</v>
      </c>
      <c r="AP38" s="889">
        <f t="shared" si="2"/>
        <v>48.491400000000006</v>
      </c>
      <c r="AQ38" s="857">
        <f t="shared" ca="1" si="4"/>
        <v>48.463308189669164</v>
      </c>
      <c r="AR38" s="857">
        <f t="shared" ca="1" si="27"/>
        <v>48.36215475938419</v>
      </c>
      <c r="AS38" s="857">
        <f t="shared" ca="1" si="27"/>
        <v>48.419545979072218</v>
      </c>
      <c r="AT38" s="857">
        <f t="shared" ca="1" si="27"/>
        <v>48.486135227411339</v>
      </c>
      <c r="AU38" s="857">
        <f t="shared" ca="1" si="27"/>
        <v>48.607209184205921</v>
      </c>
      <c r="AV38" s="857">
        <f t="shared" ca="1" si="27"/>
        <v>48.385467680457182</v>
      </c>
      <c r="AW38" s="857">
        <f t="shared" ca="1" si="27"/>
        <v>48.378244666625243</v>
      </c>
      <c r="AX38" s="857">
        <f t="shared" ca="1" si="27"/>
        <v>48.519295822899288</v>
      </c>
      <c r="AY38" s="857">
        <f t="shared" ca="1" si="27"/>
        <v>48.287355737397583</v>
      </c>
      <c r="AZ38" s="857">
        <f t="shared" ca="1" si="27"/>
        <v>48.447080963647721</v>
      </c>
      <c r="BA38" s="857">
        <f t="shared" ca="1" si="27"/>
        <v>48.51063498027014</v>
      </c>
      <c r="BB38" s="857">
        <f t="shared" ca="1" si="27"/>
        <v>48.554233711508402</v>
      </c>
      <c r="BC38" s="857">
        <f t="shared" ca="1" si="27"/>
        <v>48.586310400507855</v>
      </c>
      <c r="BD38" s="857">
        <f t="shared" ca="1" si="27"/>
        <v>48.635964494466364</v>
      </c>
      <c r="BE38" s="857">
        <f t="shared" ca="1" si="27"/>
        <v>48.503560233722887</v>
      </c>
      <c r="BF38" s="857">
        <f t="shared" ca="1" si="27"/>
        <v>48.514458825077398</v>
      </c>
      <c r="BG38" s="857">
        <f t="shared" ca="1" si="27"/>
        <v>48.648287827828099</v>
      </c>
      <c r="BH38" s="857">
        <f t="shared" ca="1" si="27"/>
        <v>48.49703872501285</v>
      </c>
      <c r="BI38" s="857">
        <f t="shared" ca="1" si="27"/>
        <v>48.403895956382279</v>
      </c>
      <c r="BJ38" s="857">
        <f t="shared" ca="1" si="27"/>
        <v>48.643807612507622</v>
      </c>
      <c r="BK38" s="857">
        <f t="shared" ca="1" si="27"/>
        <v>48.458957660058481</v>
      </c>
      <c r="BL38" s="857">
        <f t="shared" ca="1" si="27"/>
        <v>48.617934575032265</v>
      </c>
      <c r="BM38" s="857">
        <f t="shared" ca="1" si="27"/>
        <v>48.554858186477674</v>
      </c>
      <c r="BN38" s="857">
        <f t="shared" ca="1" si="27"/>
        <v>48.500191932706628</v>
      </c>
      <c r="BO38" s="857">
        <f t="shared" ca="1" si="27"/>
        <v>48.413418833388135</v>
      </c>
      <c r="BP38" s="857">
        <f t="shared" ca="1" si="27"/>
        <v>48.469495588473656</v>
      </c>
      <c r="BQ38" s="857">
        <f t="shared" ca="1" si="27"/>
        <v>48.746118697669829</v>
      </c>
      <c r="BR38" s="857">
        <f t="shared" ca="1" si="27"/>
        <v>48.374237418645635</v>
      </c>
      <c r="BS38" s="857">
        <f t="shared" ca="1" si="27"/>
        <v>48.381907001303667</v>
      </c>
      <c r="BT38" s="857">
        <f t="shared" ca="1" si="27"/>
        <v>48.364805017709998</v>
      </c>
      <c r="BU38" s="857">
        <f t="shared" ca="1" si="27"/>
        <v>48.540541066718838</v>
      </c>
      <c r="BV38" s="857">
        <f t="shared" ca="1" si="27"/>
        <v>48.410948923146613</v>
      </c>
      <c r="BW38" s="857">
        <f t="shared" ca="1" si="27"/>
        <v>48.327153250358514</v>
      </c>
      <c r="BX38" s="857">
        <f t="shared" ca="1" si="27"/>
        <v>48.606365223045017</v>
      </c>
      <c r="BY38" s="857">
        <f t="shared" ca="1" si="27"/>
        <v>48.410972321407357</v>
      </c>
      <c r="BZ38" s="857">
        <f t="shared" ca="1" si="27"/>
        <v>48.47585509195288</v>
      </c>
      <c r="CA38" s="857">
        <f t="shared" ca="1" si="27"/>
        <v>48.447933810648898</v>
      </c>
      <c r="CB38" s="857">
        <f t="shared" ca="1" si="27"/>
        <v>48.294106862445702</v>
      </c>
      <c r="CC38" s="857">
        <f t="shared" ca="1" si="27"/>
        <v>48.460417697027289</v>
      </c>
      <c r="CD38" s="857">
        <f t="shared" ca="1" si="27"/>
        <v>48.25699082244445</v>
      </c>
      <c r="CE38" s="857">
        <f t="shared" ca="1" si="27"/>
        <v>48.616833366774941</v>
      </c>
      <c r="CF38" s="857">
        <f t="shared" ca="1" si="27"/>
        <v>48.505993078976822</v>
      </c>
      <c r="CG38" s="857">
        <f t="shared" ca="1" si="27"/>
        <v>48.499795983464502</v>
      </c>
      <c r="CH38" s="857">
        <f t="shared" ca="1" si="27"/>
        <v>48.465812893948474</v>
      </c>
      <c r="CI38" s="857">
        <f t="shared" ca="1" si="27"/>
        <v>48.249774325930538</v>
      </c>
      <c r="CJ38" s="857">
        <f t="shared" ca="1" si="27"/>
        <v>48.322965751976866</v>
      </c>
      <c r="CK38" s="857">
        <f t="shared" ca="1" si="27"/>
        <v>48.073700407592042</v>
      </c>
      <c r="CL38" s="857">
        <f t="shared" ca="1" si="27"/>
        <v>48.218147870443083</v>
      </c>
      <c r="CM38" s="857">
        <f t="shared" ca="1" si="27"/>
        <v>48.513902923346869</v>
      </c>
      <c r="CN38" s="857">
        <f t="shared" ca="1" si="27"/>
        <v>48.441994911770145</v>
      </c>
      <c r="CO38" s="359"/>
      <c r="DF38" s="7"/>
      <c r="DG38" s="7"/>
      <c r="DH38" s="7"/>
      <c r="DI38" s="7"/>
      <c r="DJ38" s="7"/>
      <c r="DK38" s="7"/>
      <c r="DL38" s="7"/>
      <c r="DM38" s="101"/>
      <c r="DN38" s="7"/>
      <c r="DO38" s="63"/>
      <c r="DP38" s="67"/>
      <c r="DQ38" s="67"/>
    </row>
    <row r="39" spans="1:121" s="35" customFormat="1">
      <c r="A39" s="246"/>
      <c r="B39" s="702"/>
      <c r="C39" s="702"/>
      <c r="D39" s="702"/>
      <c r="E39" s="645"/>
      <c r="F39" s="130"/>
      <c r="G39" s="556"/>
      <c r="H39" s="687"/>
      <c r="I39" s="374"/>
      <c r="L39" s="7"/>
      <c r="M39" s="351"/>
      <c r="N39" s="679"/>
      <c r="O39" s="758"/>
      <c r="P39" s="800">
        <f t="shared" si="28"/>
        <v>29</v>
      </c>
      <c r="Q39" s="808">
        <f t="shared" si="14"/>
        <v>0.61501713652989964</v>
      </c>
      <c r="R39" s="799">
        <f t="shared" si="15"/>
        <v>121</v>
      </c>
      <c r="S39" s="756"/>
      <c r="T39" s="825">
        <v>2</v>
      </c>
      <c r="U39" s="823">
        <v>630</v>
      </c>
      <c r="X39" s="828">
        <v>1.8395808741234463E-3</v>
      </c>
      <c r="Y39" s="828">
        <v>2.1399399685917728E-3</v>
      </c>
      <c r="Z39" s="829"/>
      <c r="AA39" s="830"/>
      <c r="AB39" s="756"/>
      <c r="AC39" s="754"/>
      <c r="AD39" s="754"/>
      <c r="AE39" s="754"/>
      <c r="AF39" s="754"/>
      <c r="AG39" s="754"/>
      <c r="AH39" s="754"/>
      <c r="AI39" s="754"/>
      <c r="AJ39" s="754"/>
      <c r="AK39" s="754"/>
      <c r="AL39" s="754"/>
      <c r="AM39" s="753">
        <f t="shared" si="5"/>
        <v>36</v>
      </c>
      <c r="AN39" s="328">
        <f t="shared" si="19"/>
        <v>5</v>
      </c>
      <c r="AO39" s="856">
        <f t="shared" si="17"/>
        <v>0.4</v>
      </c>
      <c r="AP39" s="889">
        <f t="shared" si="2"/>
        <v>48.491400000000006</v>
      </c>
      <c r="AQ39" s="857">
        <f t="shared" ca="1" si="4"/>
        <v>48.608628599991668</v>
      </c>
      <c r="AR39" s="857">
        <f t="shared" ca="1" si="27"/>
        <v>48.75329903225898</v>
      </c>
      <c r="AS39" s="857">
        <f t="shared" ca="1" si="27"/>
        <v>48.495001748137831</v>
      </c>
      <c r="AT39" s="857">
        <f t="shared" ca="1" si="27"/>
        <v>48.522054950927114</v>
      </c>
      <c r="AU39" s="857">
        <f t="shared" ca="1" si="27"/>
        <v>48.367524964281984</v>
      </c>
      <c r="AV39" s="857">
        <f t="shared" ca="1" si="27"/>
        <v>48.378770538954853</v>
      </c>
      <c r="AW39" s="857">
        <f t="shared" ca="1" si="27"/>
        <v>48.485848733056493</v>
      </c>
      <c r="AX39" s="857">
        <f t="shared" ca="1" si="27"/>
        <v>48.598427949391308</v>
      </c>
      <c r="AY39" s="857">
        <f t="shared" ca="1" si="27"/>
        <v>48.378803036554999</v>
      </c>
      <c r="AZ39" s="857">
        <f t="shared" ca="1" si="27"/>
        <v>48.442153180260107</v>
      </c>
      <c r="BA39" s="857">
        <f t="shared" ca="1" si="27"/>
        <v>48.461182555380098</v>
      </c>
      <c r="BB39" s="857">
        <f t="shared" ca="1" si="27"/>
        <v>48.365437514643588</v>
      </c>
      <c r="BC39" s="857">
        <f t="shared" ca="1" si="27"/>
        <v>48.597026558959939</v>
      </c>
      <c r="BD39" s="857">
        <f t="shared" ca="1" si="27"/>
        <v>48.511158334157074</v>
      </c>
      <c r="BE39" s="857">
        <f t="shared" ca="1" si="27"/>
        <v>48.50267672926131</v>
      </c>
      <c r="BF39" s="857">
        <f t="shared" ca="1" si="27"/>
        <v>48.686127563315353</v>
      </c>
      <c r="BG39" s="857">
        <f t="shared" ca="1" si="27"/>
        <v>48.604488242855119</v>
      </c>
      <c r="BH39" s="857">
        <f t="shared" ca="1" si="27"/>
        <v>48.575077175111858</v>
      </c>
      <c r="BI39" s="857">
        <f t="shared" ca="1" si="27"/>
        <v>48.491187193764887</v>
      </c>
      <c r="BJ39" s="857">
        <f t="shared" ca="1" si="27"/>
        <v>48.297418944015298</v>
      </c>
      <c r="BK39" s="857">
        <f t="shared" ca="1" si="27"/>
        <v>48.147752260942724</v>
      </c>
      <c r="BL39" s="857">
        <f t="shared" ca="1" si="27"/>
        <v>48.501360708637378</v>
      </c>
      <c r="BM39" s="857">
        <f t="shared" ca="1" si="27"/>
        <v>48.322844308017743</v>
      </c>
      <c r="BN39" s="857">
        <f t="shared" ca="1" si="27"/>
        <v>48.573040898199011</v>
      </c>
      <c r="BO39" s="857">
        <f t="shared" ca="1" si="27"/>
        <v>48.4593739735935</v>
      </c>
      <c r="BP39" s="857">
        <f t="shared" ca="1" si="27"/>
        <v>48.669575870006085</v>
      </c>
      <c r="BQ39" s="857">
        <f t="shared" ca="1" si="27"/>
        <v>48.543544030964469</v>
      </c>
      <c r="BR39" s="857">
        <f t="shared" ca="1" si="27"/>
        <v>48.42766823180785</v>
      </c>
      <c r="BS39" s="857">
        <f t="shared" ca="1" si="27"/>
        <v>48.546156074930281</v>
      </c>
      <c r="BT39" s="857">
        <f t="shared" ca="1" si="27"/>
        <v>48.602886909999256</v>
      </c>
      <c r="BU39" s="857">
        <f t="shared" ca="1" si="27"/>
        <v>48.735518388095052</v>
      </c>
      <c r="BV39" s="857">
        <f t="shared" ca="1" si="27"/>
        <v>48.621863608147009</v>
      </c>
      <c r="BW39" s="857">
        <f t="shared" ca="1" si="27"/>
        <v>48.359516287624558</v>
      </c>
      <c r="BX39" s="857">
        <f t="shared" ca="1" si="27"/>
        <v>48.5216608217141</v>
      </c>
      <c r="BY39" s="857">
        <f t="shared" ca="1" si="27"/>
        <v>48.503906691826124</v>
      </c>
      <c r="BZ39" s="857">
        <f t="shared" ca="1" si="27"/>
        <v>48.475847332382145</v>
      </c>
      <c r="CA39" s="857">
        <f t="shared" ca="1" si="27"/>
        <v>48.924020775155235</v>
      </c>
      <c r="CB39" s="857">
        <f t="shared" ca="1" si="27"/>
        <v>48.144544287013787</v>
      </c>
      <c r="CC39" s="857">
        <f t="shared" ca="1" si="27"/>
        <v>48.400036974161033</v>
      </c>
      <c r="CD39" s="857">
        <f t="shared" ca="1" si="27"/>
        <v>48.352236296195159</v>
      </c>
      <c r="CE39" s="857">
        <f t="shared" ca="1" si="27"/>
        <v>48.552439654576979</v>
      </c>
      <c r="CF39" s="857">
        <f t="shared" ca="1" si="27"/>
        <v>48.461736394201097</v>
      </c>
      <c r="CG39" s="857">
        <f t="shared" ca="1" si="27"/>
        <v>48.42183013271881</v>
      </c>
      <c r="CH39" s="857">
        <f t="shared" ca="1" si="27"/>
        <v>48.361474097047662</v>
      </c>
      <c r="CI39" s="857">
        <f t="shared" ca="1" si="27"/>
        <v>48.252189218423233</v>
      </c>
      <c r="CJ39" s="857">
        <f t="shared" ca="1" si="27"/>
        <v>48.508658160924483</v>
      </c>
      <c r="CK39" s="857">
        <f t="shared" ca="1" si="27"/>
        <v>48.921630348005131</v>
      </c>
      <c r="CL39" s="857">
        <f t="shared" ca="1" si="27"/>
        <v>48.397287611248487</v>
      </c>
      <c r="CM39" s="857">
        <f t="shared" ca="1" si="27"/>
        <v>48.403687908105404</v>
      </c>
      <c r="CN39" s="857">
        <f t="shared" ca="1" si="27"/>
        <v>48.673347433310475</v>
      </c>
      <c r="CO39" s="359"/>
      <c r="DF39" s="7"/>
      <c r="DG39" s="7"/>
      <c r="DH39" s="7"/>
      <c r="DI39" s="7"/>
      <c r="DJ39" s="7"/>
      <c r="DK39" s="7"/>
      <c r="DL39" s="7"/>
      <c r="DM39" s="101"/>
      <c r="DN39" s="7"/>
      <c r="DO39" s="63"/>
      <c r="DP39" s="67"/>
      <c r="DQ39" s="67"/>
    </row>
    <row r="40" spans="1:121" s="35" customFormat="1">
      <c r="A40" s="246"/>
      <c r="B40" s="702"/>
      <c r="C40" s="702"/>
      <c r="D40" s="702"/>
      <c r="E40" s="645"/>
      <c r="F40" s="130"/>
      <c r="G40" s="556"/>
      <c r="H40" s="687"/>
      <c r="I40" s="374"/>
      <c r="L40" s="7"/>
      <c r="M40" s="351"/>
      <c r="N40" s="679"/>
      <c r="O40" s="758"/>
      <c r="P40" s="800">
        <f t="shared" si="28"/>
        <v>30</v>
      </c>
      <c r="Q40" s="808">
        <f t="shared" si="14"/>
        <v>0.60467997785433791</v>
      </c>
      <c r="R40" s="799">
        <f t="shared" si="15"/>
        <v>125</v>
      </c>
      <c r="S40" s="756"/>
      <c r="T40" s="825">
        <v>3</v>
      </c>
      <c r="U40" s="823">
        <v>945</v>
      </c>
      <c r="X40" s="828">
        <v>1.0621983623799968E-3</v>
      </c>
      <c r="Y40" s="828">
        <v>1.3137381776482837E-3</v>
      </c>
      <c r="Z40" s="829"/>
      <c r="AA40" s="830"/>
      <c r="AB40" s="756"/>
      <c r="AC40" s="754"/>
      <c r="AD40" s="754"/>
      <c r="AE40" s="754"/>
      <c r="AF40" s="754"/>
      <c r="AG40" s="754"/>
      <c r="AH40" s="754"/>
      <c r="AI40" s="754"/>
      <c r="AJ40" s="754"/>
      <c r="AK40" s="754"/>
      <c r="AL40" s="754"/>
      <c r="AM40" s="753">
        <f t="shared" si="5"/>
        <v>37</v>
      </c>
      <c r="AN40" s="328">
        <f>AN32+1</f>
        <v>5</v>
      </c>
      <c r="AO40" s="856">
        <f t="shared" si="17"/>
        <v>0.4</v>
      </c>
      <c r="AP40" s="889">
        <f t="shared" si="2"/>
        <v>48.491400000000006</v>
      </c>
      <c r="AQ40" s="857">
        <f t="shared" ca="1" si="4"/>
        <v>48.262309029212936</v>
      </c>
      <c r="AR40" s="857">
        <f t="shared" ca="1" si="27"/>
        <v>48.642932780894284</v>
      </c>
      <c r="AS40" s="857">
        <f t="shared" ca="1" si="27"/>
        <v>48.518479871606992</v>
      </c>
      <c r="AT40" s="857">
        <f t="shared" ca="1" si="27"/>
        <v>48.291003932707682</v>
      </c>
      <c r="AU40" s="857">
        <f t="shared" ca="1" si="27"/>
        <v>48.686558184847129</v>
      </c>
      <c r="AV40" s="857">
        <f t="shared" ca="1" si="27"/>
        <v>48.331196970540567</v>
      </c>
      <c r="AW40" s="857">
        <f t="shared" ca="1" si="27"/>
        <v>48.602330895351926</v>
      </c>
      <c r="AX40" s="857">
        <f t="shared" ca="1" si="27"/>
        <v>48.370093168248196</v>
      </c>
      <c r="AY40" s="857">
        <f t="shared" ca="1" si="27"/>
        <v>48.628701672189635</v>
      </c>
      <c r="AZ40" s="857">
        <f t="shared" ca="1" si="27"/>
        <v>48.601759442016082</v>
      </c>
      <c r="BA40" s="857">
        <f t="shared" ca="1" si="27"/>
        <v>48.634144037360805</v>
      </c>
      <c r="BB40" s="857">
        <f t="shared" ca="1" si="27"/>
        <v>48.293162663002484</v>
      </c>
      <c r="BC40" s="857">
        <f t="shared" ca="1" si="27"/>
        <v>48.31199996129692</v>
      </c>
      <c r="BD40" s="857">
        <f t="shared" ca="1" si="27"/>
        <v>48.621791792206302</v>
      </c>
      <c r="BE40" s="857">
        <f t="shared" ca="1" si="27"/>
        <v>48.390262141450677</v>
      </c>
      <c r="BF40" s="857">
        <f t="shared" ca="1" si="27"/>
        <v>48.522837154139069</v>
      </c>
      <c r="BG40" s="857">
        <f t="shared" ca="1" si="27"/>
        <v>48.499915056210412</v>
      </c>
      <c r="BH40" s="857">
        <f t="shared" ca="1" si="27"/>
        <v>48.543367326932405</v>
      </c>
      <c r="BI40" s="857">
        <f t="shared" ca="1" si="27"/>
        <v>48.27101139900536</v>
      </c>
      <c r="BJ40" s="857">
        <f t="shared" ca="1" si="27"/>
        <v>48.41979125825813</v>
      </c>
      <c r="BK40" s="857">
        <f t="shared" ca="1" si="27"/>
        <v>48.327945081406156</v>
      </c>
      <c r="BL40" s="857">
        <f t="shared" ca="1" si="27"/>
        <v>48.554185559544038</v>
      </c>
      <c r="BM40" s="857">
        <f t="shared" ca="1" si="27"/>
        <v>48.285724066072788</v>
      </c>
      <c r="BN40" s="857">
        <f t="shared" ca="1" si="27"/>
        <v>48.436719187356886</v>
      </c>
      <c r="BO40" s="857">
        <f t="shared" ca="1" si="27"/>
        <v>48.618923037279963</v>
      </c>
      <c r="BP40" s="857">
        <f t="shared" ca="1" si="27"/>
        <v>48.323335106116552</v>
      </c>
      <c r="BQ40" s="857">
        <f t="shared" ca="1" si="27"/>
        <v>48.569144143348709</v>
      </c>
      <c r="BR40" s="857">
        <f t="shared" ca="1" si="27"/>
        <v>48.46847462292591</v>
      </c>
      <c r="BS40" s="857">
        <f t="shared" ca="1" si="27"/>
        <v>48.657656550927342</v>
      </c>
      <c r="BT40" s="857">
        <f t="shared" ca="1" si="27"/>
        <v>48.606836604221712</v>
      </c>
      <c r="BU40" s="857">
        <f t="shared" ca="1" si="27"/>
        <v>48.425472627809043</v>
      </c>
      <c r="BV40" s="857">
        <f t="shared" ca="1" si="27"/>
        <v>48.556780308850669</v>
      </c>
      <c r="BW40" s="857">
        <f t="shared" ca="1" si="27"/>
        <v>48.370262072796827</v>
      </c>
      <c r="BX40" s="857">
        <f t="shared" ca="1" si="27"/>
        <v>48.315033255529343</v>
      </c>
      <c r="BY40" s="857">
        <f t="shared" ca="1" si="27"/>
        <v>48.479830274511322</v>
      </c>
      <c r="BZ40" s="857">
        <f t="shared" ca="1" si="27"/>
        <v>48.511853235585185</v>
      </c>
      <c r="CA40" s="857">
        <f t="shared" ca="1" si="27"/>
        <v>48.377500485320766</v>
      </c>
      <c r="CB40" s="857">
        <f t="shared" ref="AR40:CN45" ca="1" si="29">NORMINV(RAND(),$AP40,$H$18)</f>
        <v>48.703685712026008</v>
      </c>
      <c r="CC40" s="857">
        <f t="shared" ca="1" si="29"/>
        <v>48.528248306799604</v>
      </c>
      <c r="CD40" s="857">
        <f t="shared" ca="1" si="29"/>
        <v>48.672263963568803</v>
      </c>
      <c r="CE40" s="857">
        <f t="shared" ca="1" si="29"/>
        <v>48.56104759020274</v>
      </c>
      <c r="CF40" s="857">
        <f t="shared" ca="1" si="29"/>
        <v>48.579698888352134</v>
      </c>
      <c r="CG40" s="857">
        <f t="shared" ca="1" si="29"/>
        <v>48.573748038948828</v>
      </c>
      <c r="CH40" s="857">
        <f t="shared" ca="1" si="29"/>
        <v>48.481929109175255</v>
      </c>
      <c r="CI40" s="857">
        <f t="shared" ca="1" si="29"/>
        <v>48.3584819060234</v>
      </c>
      <c r="CJ40" s="857">
        <f t="shared" ca="1" si="29"/>
        <v>48.42168760453437</v>
      </c>
      <c r="CK40" s="857">
        <f t="shared" ca="1" si="29"/>
        <v>48.586399657584899</v>
      </c>
      <c r="CL40" s="857">
        <f t="shared" ca="1" si="29"/>
        <v>48.472540327189627</v>
      </c>
      <c r="CM40" s="857">
        <f t="shared" ca="1" si="29"/>
        <v>48.525150491012056</v>
      </c>
      <c r="CN40" s="857">
        <f t="shared" ca="1" si="29"/>
        <v>48.632126057310344</v>
      </c>
      <c r="CO40" s="359"/>
      <c r="DF40" s="7"/>
      <c r="DG40" s="7"/>
      <c r="DH40" s="7"/>
      <c r="DI40" s="7"/>
      <c r="DJ40" s="7"/>
      <c r="DK40" s="7"/>
      <c r="DL40" s="7"/>
      <c r="DM40" s="101"/>
      <c r="DN40" s="7"/>
      <c r="DO40" s="63"/>
      <c r="DP40" s="67"/>
      <c r="DQ40" s="67"/>
    </row>
    <row r="41" spans="1:121" s="35" customFormat="1">
      <c r="A41" s="246"/>
      <c r="B41" s="702"/>
      <c r="C41" s="702"/>
      <c r="D41" s="702"/>
      <c r="E41" s="645"/>
      <c r="F41" s="130"/>
      <c r="G41" s="556"/>
      <c r="H41" s="687"/>
      <c r="I41" s="374"/>
      <c r="L41" s="7"/>
      <c r="M41" s="351"/>
      <c r="N41" s="679"/>
      <c r="O41" s="758"/>
      <c r="P41" s="800">
        <f t="shared" si="28"/>
        <v>31</v>
      </c>
      <c r="Q41" s="808">
        <f t="shared" si="14"/>
        <v>0.59484712778721494</v>
      </c>
      <c r="R41" s="799">
        <f t="shared" si="15"/>
        <v>129</v>
      </c>
      <c r="S41" s="756"/>
      <c r="T41" s="825">
        <v>4</v>
      </c>
      <c r="U41" s="823">
        <v>1260</v>
      </c>
      <c r="X41" s="828">
        <v>7.5116957404389271E-4</v>
      </c>
      <c r="Y41" s="828">
        <v>9.8116469287672331E-4</v>
      </c>
      <c r="Z41" s="829"/>
      <c r="AA41" s="830"/>
      <c r="AB41" s="756"/>
      <c r="AC41" s="754"/>
      <c r="AD41" s="754"/>
      <c r="AE41" s="754"/>
      <c r="AF41" s="754"/>
      <c r="AG41" s="754"/>
      <c r="AH41" s="754"/>
      <c r="AI41" s="754"/>
      <c r="AJ41" s="754"/>
      <c r="AK41" s="754"/>
      <c r="AL41" s="754"/>
      <c r="AM41" s="753">
        <f t="shared" si="5"/>
        <v>38</v>
      </c>
      <c r="AN41" s="328">
        <f t="shared" si="19"/>
        <v>5</v>
      </c>
      <c r="AO41" s="856">
        <f t="shared" si="17"/>
        <v>0.4</v>
      </c>
      <c r="AP41" s="889">
        <f t="shared" si="2"/>
        <v>48.491400000000006</v>
      </c>
      <c r="AQ41" s="857">
        <f t="shared" ca="1" si="4"/>
        <v>48.647434486191415</v>
      </c>
      <c r="AR41" s="857">
        <f t="shared" ca="1" si="29"/>
        <v>48.517788379277327</v>
      </c>
      <c r="AS41" s="857">
        <f t="shared" ca="1" si="29"/>
        <v>48.391684827099617</v>
      </c>
      <c r="AT41" s="857">
        <f t="shared" ca="1" si="29"/>
        <v>48.47013402308955</v>
      </c>
      <c r="AU41" s="857">
        <f t="shared" ca="1" si="29"/>
        <v>48.672499172909703</v>
      </c>
      <c r="AV41" s="857">
        <f t="shared" ca="1" si="29"/>
        <v>48.615533606597182</v>
      </c>
      <c r="AW41" s="857">
        <f t="shared" ca="1" si="29"/>
        <v>48.46550494494231</v>
      </c>
      <c r="AX41" s="857">
        <f t="shared" ca="1" si="29"/>
        <v>48.578716766434027</v>
      </c>
      <c r="AY41" s="857">
        <f t="shared" ca="1" si="29"/>
        <v>48.357531184195437</v>
      </c>
      <c r="AZ41" s="857">
        <f t="shared" ca="1" si="29"/>
        <v>48.422607059326133</v>
      </c>
      <c r="BA41" s="857">
        <f t="shared" ca="1" si="29"/>
        <v>48.363748053238922</v>
      </c>
      <c r="BB41" s="857">
        <f t="shared" ca="1" si="29"/>
        <v>48.46366760891641</v>
      </c>
      <c r="BC41" s="857">
        <f t="shared" ca="1" si="29"/>
        <v>48.717665898675811</v>
      </c>
      <c r="BD41" s="857">
        <f t="shared" ca="1" si="29"/>
        <v>48.428741415516733</v>
      </c>
      <c r="BE41" s="857">
        <f t="shared" ca="1" si="29"/>
        <v>48.410174502305289</v>
      </c>
      <c r="BF41" s="857">
        <f t="shared" ca="1" si="29"/>
        <v>48.411219568843237</v>
      </c>
      <c r="BG41" s="857">
        <f t="shared" ca="1" si="29"/>
        <v>48.313512568205418</v>
      </c>
      <c r="BH41" s="857">
        <f t="shared" ca="1" si="29"/>
        <v>48.257812045116012</v>
      </c>
      <c r="BI41" s="857">
        <f t="shared" ca="1" si="29"/>
        <v>48.32781408101134</v>
      </c>
      <c r="BJ41" s="857">
        <f t="shared" ca="1" si="29"/>
        <v>48.634926316345783</v>
      </c>
      <c r="BK41" s="857">
        <f t="shared" ca="1" si="29"/>
        <v>48.510670732829844</v>
      </c>
      <c r="BL41" s="857">
        <f t="shared" ca="1" si="29"/>
        <v>48.50761890505575</v>
      </c>
      <c r="BM41" s="857">
        <f t="shared" ca="1" si="29"/>
        <v>48.474492654378288</v>
      </c>
      <c r="BN41" s="857">
        <f t="shared" ca="1" si="29"/>
        <v>48.544886475563892</v>
      </c>
      <c r="BO41" s="857">
        <f t="shared" ca="1" si="29"/>
        <v>48.525614511064241</v>
      </c>
      <c r="BP41" s="857">
        <f t="shared" ca="1" si="29"/>
        <v>48.464763852626426</v>
      </c>
      <c r="BQ41" s="857">
        <f t="shared" ca="1" si="29"/>
        <v>48.398416747416825</v>
      </c>
      <c r="BR41" s="857">
        <f t="shared" ca="1" si="29"/>
        <v>48.261598440524018</v>
      </c>
      <c r="BS41" s="857">
        <f t="shared" ca="1" si="29"/>
        <v>48.64447109680814</v>
      </c>
      <c r="BT41" s="857">
        <f t="shared" ca="1" si="29"/>
        <v>48.664685607540534</v>
      </c>
      <c r="BU41" s="857">
        <f t="shared" ca="1" si="29"/>
        <v>48.580371839411825</v>
      </c>
      <c r="BV41" s="857">
        <f t="shared" ca="1" si="29"/>
        <v>48.572225097814183</v>
      </c>
      <c r="BW41" s="857">
        <f t="shared" ca="1" si="29"/>
        <v>48.406096828371219</v>
      </c>
      <c r="BX41" s="857">
        <f t="shared" ca="1" si="29"/>
        <v>48.621915703733443</v>
      </c>
      <c r="BY41" s="857">
        <f t="shared" ca="1" si="29"/>
        <v>48.579888000376897</v>
      </c>
      <c r="BZ41" s="857">
        <f t="shared" ca="1" si="29"/>
        <v>48.81974600630636</v>
      </c>
      <c r="CA41" s="857">
        <f t="shared" ca="1" si="29"/>
        <v>48.570099205317177</v>
      </c>
      <c r="CB41" s="857">
        <f t="shared" ca="1" si="29"/>
        <v>48.574227291123833</v>
      </c>
      <c r="CC41" s="857">
        <f t="shared" ca="1" si="29"/>
        <v>48.539180609065831</v>
      </c>
      <c r="CD41" s="857">
        <f t="shared" ca="1" si="29"/>
        <v>48.502155447657977</v>
      </c>
      <c r="CE41" s="857">
        <f t="shared" ca="1" si="29"/>
        <v>48.38941796321987</v>
      </c>
      <c r="CF41" s="857">
        <f t="shared" ca="1" si="29"/>
        <v>48.70334519574876</v>
      </c>
      <c r="CG41" s="857">
        <f t="shared" ca="1" si="29"/>
        <v>48.717492197728888</v>
      </c>
      <c r="CH41" s="857">
        <f t="shared" ca="1" si="29"/>
        <v>48.470346551485733</v>
      </c>
      <c r="CI41" s="857">
        <f t="shared" ca="1" si="29"/>
        <v>48.563686605949947</v>
      </c>
      <c r="CJ41" s="857">
        <f t="shared" ca="1" si="29"/>
        <v>48.531414358170814</v>
      </c>
      <c r="CK41" s="857">
        <f t="shared" ca="1" si="29"/>
        <v>48.361181080992587</v>
      </c>
      <c r="CL41" s="857">
        <f t="shared" ca="1" si="29"/>
        <v>48.545123729908809</v>
      </c>
      <c r="CM41" s="857">
        <f t="shared" ca="1" si="29"/>
        <v>48.535165108935466</v>
      </c>
      <c r="CN41" s="857">
        <f t="shared" ca="1" si="29"/>
        <v>48.597548149878996</v>
      </c>
      <c r="CO41" s="359"/>
      <c r="DF41" s="7"/>
      <c r="DG41" s="7"/>
      <c r="DH41" s="7"/>
      <c r="DI41" s="7"/>
      <c r="DJ41" s="7"/>
      <c r="DK41" s="7"/>
      <c r="DL41" s="7"/>
      <c r="DM41" s="101"/>
      <c r="DN41" s="7"/>
      <c r="DO41" s="63"/>
      <c r="DP41" s="67"/>
      <c r="DQ41" s="67"/>
    </row>
    <row r="42" spans="1:121" s="35" customFormat="1">
      <c r="A42" s="246"/>
      <c r="B42" s="702"/>
      <c r="C42" s="702"/>
      <c r="D42" s="702"/>
      <c r="E42" s="645"/>
      <c r="F42" s="130"/>
      <c r="G42" s="556"/>
      <c r="H42" s="687"/>
      <c r="I42" s="374"/>
      <c r="L42" s="7"/>
      <c r="M42" s="351"/>
      <c r="N42" s="679"/>
      <c r="O42" s="758"/>
      <c r="P42" s="800">
        <f t="shared" si="28"/>
        <v>32</v>
      </c>
      <c r="Q42" s="808">
        <f t="shared" si="14"/>
        <v>0.58547887100373008</v>
      </c>
      <c r="R42" s="799">
        <f t="shared" si="15"/>
        <v>133</v>
      </c>
      <c r="S42" s="756"/>
      <c r="T42" s="825">
        <v>5</v>
      </c>
      <c r="U42" s="823">
        <v>1575</v>
      </c>
      <c r="X42" s="828">
        <v>5.8191688964173878E-4</v>
      </c>
      <c r="Y42" s="828">
        <v>7.9840377355963154E-4</v>
      </c>
      <c r="Z42" s="829"/>
      <c r="AA42" s="830"/>
      <c r="AB42" s="756"/>
      <c r="AC42" s="754"/>
      <c r="AD42" s="754"/>
      <c r="AE42" s="754"/>
      <c r="AF42" s="754"/>
      <c r="AG42" s="754"/>
      <c r="AH42" s="754"/>
      <c r="AI42" s="754"/>
      <c r="AJ42" s="754"/>
      <c r="AK42" s="754"/>
      <c r="AL42" s="754"/>
      <c r="AM42" s="753">
        <f t="shared" si="5"/>
        <v>39</v>
      </c>
      <c r="AN42" s="328">
        <f t="shared" si="19"/>
        <v>5</v>
      </c>
      <c r="AO42" s="856">
        <f t="shared" si="17"/>
        <v>0.4</v>
      </c>
      <c r="AP42" s="889">
        <f t="shared" si="2"/>
        <v>48.491400000000006</v>
      </c>
      <c r="AQ42" s="857">
        <f t="shared" ca="1" si="4"/>
        <v>48.61376066677235</v>
      </c>
      <c r="AR42" s="857">
        <f t="shared" ca="1" si="29"/>
        <v>48.553512034321059</v>
      </c>
      <c r="AS42" s="857">
        <f t="shared" ca="1" si="29"/>
        <v>48.383388769207038</v>
      </c>
      <c r="AT42" s="857">
        <f t="shared" ca="1" si="29"/>
        <v>48.155527048808203</v>
      </c>
      <c r="AU42" s="857">
        <f t="shared" ca="1" si="29"/>
        <v>48.557145866681154</v>
      </c>
      <c r="AV42" s="857">
        <f t="shared" ca="1" si="29"/>
        <v>48.463122567623927</v>
      </c>
      <c r="AW42" s="857">
        <f t="shared" ca="1" si="29"/>
        <v>48.429286995169498</v>
      </c>
      <c r="AX42" s="857">
        <f t="shared" ca="1" si="29"/>
        <v>48.365077572840562</v>
      </c>
      <c r="AY42" s="857">
        <f t="shared" ca="1" si="29"/>
        <v>48.381417382112602</v>
      </c>
      <c r="AZ42" s="857">
        <f t="shared" ca="1" si="29"/>
        <v>48.391065836651194</v>
      </c>
      <c r="BA42" s="857">
        <f t="shared" ca="1" si="29"/>
        <v>48.53784163350565</v>
      </c>
      <c r="BB42" s="857">
        <f t="shared" ca="1" si="29"/>
        <v>48.609667940216212</v>
      </c>
      <c r="BC42" s="857">
        <f t="shared" ca="1" si="29"/>
        <v>48.851818761964559</v>
      </c>
      <c r="BD42" s="857">
        <f t="shared" ca="1" si="29"/>
        <v>48.604819760421407</v>
      </c>
      <c r="BE42" s="857">
        <f t="shared" ca="1" si="29"/>
        <v>48.370685047794275</v>
      </c>
      <c r="BF42" s="857">
        <f t="shared" ca="1" si="29"/>
        <v>48.490685044973127</v>
      </c>
      <c r="BG42" s="857">
        <f t="shared" ca="1" si="29"/>
        <v>48.432959774289351</v>
      </c>
      <c r="BH42" s="857">
        <f t="shared" ca="1" si="29"/>
        <v>48.486627643830033</v>
      </c>
      <c r="BI42" s="857">
        <f t="shared" ca="1" si="29"/>
        <v>48.38263701614332</v>
      </c>
      <c r="BJ42" s="857">
        <f t="shared" ca="1" si="29"/>
        <v>48.694819329263623</v>
      </c>
      <c r="BK42" s="857">
        <f t="shared" ca="1" si="29"/>
        <v>48.438614724940976</v>
      </c>
      <c r="BL42" s="857">
        <f t="shared" ca="1" si="29"/>
        <v>48.513702196521074</v>
      </c>
      <c r="BM42" s="857">
        <f t="shared" ca="1" si="29"/>
        <v>48.547702906040705</v>
      </c>
      <c r="BN42" s="857">
        <f t="shared" ca="1" si="29"/>
        <v>48.541300427499124</v>
      </c>
      <c r="BO42" s="857">
        <f t="shared" ca="1" si="29"/>
        <v>48.651667434050047</v>
      </c>
      <c r="BP42" s="857">
        <f t="shared" ca="1" si="29"/>
        <v>48.360259237019861</v>
      </c>
      <c r="BQ42" s="857">
        <f t="shared" ca="1" si="29"/>
        <v>48.35626395440233</v>
      </c>
      <c r="BR42" s="857">
        <f t="shared" ca="1" si="29"/>
        <v>48.479656703614033</v>
      </c>
      <c r="BS42" s="857">
        <f t="shared" ca="1" si="29"/>
        <v>48.505973332001304</v>
      </c>
      <c r="BT42" s="857">
        <f t="shared" ca="1" si="29"/>
        <v>48.40161604055352</v>
      </c>
      <c r="BU42" s="857">
        <f t="shared" ca="1" si="29"/>
        <v>48.484509798674161</v>
      </c>
      <c r="BV42" s="857">
        <f t="shared" ca="1" si="29"/>
        <v>48.584418812520745</v>
      </c>
      <c r="BW42" s="857">
        <f t="shared" ca="1" si="29"/>
        <v>48.816614388231422</v>
      </c>
      <c r="BX42" s="857">
        <f t="shared" ca="1" si="29"/>
        <v>48.544228555650669</v>
      </c>
      <c r="BY42" s="857">
        <f t="shared" ca="1" si="29"/>
        <v>48.359156546257189</v>
      </c>
      <c r="BZ42" s="857">
        <f t="shared" ca="1" si="29"/>
        <v>48.671473154914871</v>
      </c>
      <c r="CA42" s="857">
        <f t="shared" ca="1" si="29"/>
        <v>48.426145683731271</v>
      </c>
      <c r="CB42" s="857">
        <f t="shared" ca="1" si="29"/>
        <v>48.456960680481885</v>
      </c>
      <c r="CC42" s="857">
        <f t="shared" ca="1" si="29"/>
        <v>48.256904742713992</v>
      </c>
      <c r="CD42" s="857">
        <f t="shared" ca="1" si="29"/>
        <v>48.661912645013174</v>
      </c>
      <c r="CE42" s="857">
        <f t="shared" ca="1" si="29"/>
        <v>48.390129614001225</v>
      </c>
      <c r="CF42" s="857">
        <f t="shared" ca="1" si="29"/>
        <v>48.541168479236674</v>
      </c>
      <c r="CG42" s="857">
        <f t="shared" ca="1" si="29"/>
        <v>48.532625717095947</v>
      </c>
      <c r="CH42" s="857">
        <f t="shared" ca="1" si="29"/>
        <v>48.429792148330392</v>
      </c>
      <c r="CI42" s="857">
        <f t="shared" ca="1" si="29"/>
        <v>48.401750569440971</v>
      </c>
      <c r="CJ42" s="857">
        <f t="shared" ca="1" si="29"/>
        <v>48.445156957273653</v>
      </c>
      <c r="CK42" s="857">
        <f t="shared" ca="1" si="29"/>
        <v>48.380109851632255</v>
      </c>
      <c r="CL42" s="857">
        <f t="shared" ca="1" si="29"/>
        <v>48.560797151607041</v>
      </c>
      <c r="CM42" s="857">
        <f t="shared" ca="1" si="29"/>
        <v>48.575187669234033</v>
      </c>
      <c r="CN42" s="857">
        <f t="shared" ca="1" si="29"/>
        <v>48.466694241514197</v>
      </c>
      <c r="CO42" s="359"/>
      <c r="DF42" s="7"/>
      <c r="DG42" s="7"/>
      <c r="DH42" s="7"/>
      <c r="DI42" s="7"/>
      <c r="DJ42" s="7"/>
      <c r="DK42" s="7"/>
      <c r="DL42" s="7"/>
      <c r="DM42" s="101"/>
      <c r="DN42" s="7"/>
      <c r="DO42" s="63"/>
      <c r="DP42" s="67"/>
      <c r="DQ42" s="67"/>
    </row>
    <row r="43" spans="1:121" s="35" customFormat="1">
      <c r="A43" s="246"/>
      <c r="B43" s="702"/>
      <c r="C43" s="702"/>
      <c r="D43" s="702"/>
      <c r="E43" s="645"/>
      <c r="F43" s="130"/>
      <c r="G43" s="556"/>
      <c r="H43" s="687"/>
      <c r="I43" s="374"/>
      <c r="L43" s="7"/>
      <c r="M43" s="351"/>
      <c r="N43" s="679"/>
      <c r="O43" s="758"/>
      <c r="P43" s="800">
        <f t="shared" si="28"/>
        <v>33</v>
      </c>
      <c r="Q43" s="808">
        <f t="shared" si="14"/>
        <v>0.57653973734996444</v>
      </c>
      <c r="R43" s="799">
        <f t="shared" ref="R43:R60" si="30">$S$5+P43*$S$3</f>
        <v>137</v>
      </c>
      <c r="S43" s="756"/>
      <c r="T43" s="825">
        <v>6</v>
      </c>
      <c r="U43" s="823">
        <v>1890</v>
      </c>
      <c r="X43" s="828">
        <v>4.7518494330738307E-4</v>
      </c>
      <c r="Y43" s="828">
        <v>6.8180480028611986E-4</v>
      </c>
      <c r="Z43" s="829"/>
      <c r="AA43" s="830"/>
      <c r="AB43" s="756"/>
      <c r="AC43" s="754"/>
      <c r="AD43" s="754"/>
      <c r="AE43" s="754"/>
      <c r="AF43" s="754"/>
      <c r="AG43" s="754"/>
      <c r="AH43" s="754"/>
      <c r="AI43" s="754"/>
      <c r="AJ43" s="754"/>
      <c r="AK43" s="754"/>
      <c r="AL43" s="754"/>
      <c r="AM43" s="753">
        <f t="shared" si="5"/>
        <v>40</v>
      </c>
      <c r="AN43" s="328">
        <f t="shared" si="19"/>
        <v>5</v>
      </c>
      <c r="AO43" s="856">
        <f t="shared" si="17"/>
        <v>0.4</v>
      </c>
      <c r="AP43" s="889">
        <f t="shared" si="2"/>
        <v>48.491400000000006</v>
      </c>
      <c r="AQ43" s="857">
        <f t="shared" ca="1" si="4"/>
        <v>48.426904149004642</v>
      </c>
      <c r="AR43" s="857">
        <f t="shared" ca="1" si="29"/>
        <v>48.447733045007944</v>
      </c>
      <c r="AS43" s="857">
        <f t="shared" ca="1" si="29"/>
        <v>48.693683439716906</v>
      </c>
      <c r="AT43" s="857">
        <f t="shared" ca="1" si="29"/>
        <v>48.701723407238276</v>
      </c>
      <c r="AU43" s="857">
        <f t="shared" ca="1" si="29"/>
        <v>48.378718841170311</v>
      </c>
      <c r="AV43" s="857">
        <f t="shared" ca="1" si="29"/>
        <v>48.342731324586815</v>
      </c>
      <c r="AW43" s="857">
        <f t="shared" ca="1" si="29"/>
        <v>48.508291685790475</v>
      </c>
      <c r="AX43" s="857">
        <f t="shared" ca="1" si="29"/>
        <v>48.400161373787832</v>
      </c>
      <c r="AY43" s="857">
        <f t="shared" ca="1" si="29"/>
        <v>48.476891470057332</v>
      </c>
      <c r="AZ43" s="857">
        <f t="shared" ca="1" si="29"/>
        <v>48.501203330993441</v>
      </c>
      <c r="BA43" s="857">
        <f t="shared" ca="1" si="29"/>
        <v>48.465406898122652</v>
      </c>
      <c r="BB43" s="857">
        <f t="shared" ca="1" si="29"/>
        <v>48.412140270850749</v>
      </c>
      <c r="BC43" s="857">
        <f t="shared" ca="1" si="29"/>
        <v>48.291113763822544</v>
      </c>
      <c r="BD43" s="857">
        <f t="shared" ca="1" si="29"/>
        <v>48.52985530614631</v>
      </c>
      <c r="BE43" s="857">
        <f t="shared" ca="1" si="29"/>
        <v>48.307821202320433</v>
      </c>
      <c r="BF43" s="857">
        <f t="shared" ca="1" si="29"/>
        <v>48.27708772001688</v>
      </c>
      <c r="BG43" s="857">
        <f t="shared" ca="1" si="29"/>
        <v>48.539963797339524</v>
      </c>
      <c r="BH43" s="857">
        <f t="shared" ca="1" si="29"/>
        <v>48.284550507439825</v>
      </c>
      <c r="BI43" s="857">
        <f t="shared" ca="1" si="29"/>
        <v>48.486967549435377</v>
      </c>
      <c r="BJ43" s="857">
        <f t="shared" ca="1" si="29"/>
        <v>48.464847756225183</v>
      </c>
      <c r="BK43" s="857">
        <f t="shared" ca="1" si="29"/>
        <v>48.682640544440751</v>
      </c>
      <c r="BL43" s="857">
        <f t="shared" ca="1" si="29"/>
        <v>48.447512682591451</v>
      </c>
      <c r="BM43" s="857">
        <f t="shared" ca="1" si="29"/>
        <v>48.402747159291195</v>
      </c>
      <c r="BN43" s="857">
        <f t="shared" ca="1" si="29"/>
        <v>48.704901462187252</v>
      </c>
      <c r="BO43" s="857">
        <f t="shared" ca="1" si="29"/>
        <v>48.298403663416885</v>
      </c>
      <c r="BP43" s="857">
        <f t="shared" ca="1" si="29"/>
        <v>48.300717874212495</v>
      </c>
      <c r="BQ43" s="857">
        <f t="shared" ca="1" si="29"/>
        <v>48.558424390116599</v>
      </c>
      <c r="BR43" s="857">
        <f t="shared" ca="1" si="29"/>
        <v>48.306893579389438</v>
      </c>
      <c r="BS43" s="857">
        <f t="shared" ca="1" si="29"/>
        <v>48.453748193685421</v>
      </c>
      <c r="BT43" s="857">
        <f t="shared" ca="1" si="29"/>
        <v>48.432540256777436</v>
      </c>
      <c r="BU43" s="857">
        <f t="shared" ca="1" si="29"/>
        <v>48.507896328427407</v>
      </c>
      <c r="BV43" s="857">
        <f t="shared" ca="1" si="29"/>
        <v>48.63165240631983</v>
      </c>
      <c r="BW43" s="857">
        <f t="shared" ca="1" si="29"/>
        <v>48.706968320022447</v>
      </c>
      <c r="BX43" s="857">
        <f t="shared" ca="1" si="29"/>
        <v>48.573946698103839</v>
      </c>
      <c r="BY43" s="857">
        <f t="shared" ca="1" si="29"/>
        <v>48.640294635809646</v>
      </c>
      <c r="BZ43" s="857">
        <f t="shared" ca="1" si="29"/>
        <v>48.454207693723802</v>
      </c>
      <c r="CA43" s="857">
        <f t="shared" ca="1" si="29"/>
        <v>48.542410241303564</v>
      </c>
      <c r="CB43" s="857">
        <f t="shared" ca="1" si="29"/>
        <v>48.573220593226729</v>
      </c>
      <c r="CC43" s="857">
        <f t="shared" ca="1" si="29"/>
        <v>48.597937471854465</v>
      </c>
      <c r="CD43" s="857">
        <f t="shared" ca="1" si="29"/>
        <v>48.653044758039961</v>
      </c>
      <c r="CE43" s="857">
        <f t="shared" ca="1" si="29"/>
        <v>48.428473416010206</v>
      </c>
      <c r="CF43" s="857">
        <f t="shared" ca="1" si="29"/>
        <v>48.707627259126461</v>
      </c>
      <c r="CG43" s="857">
        <f t="shared" ca="1" si="29"/>
        <v>48.318521232126223</v>
      </c>
      <c r="CH43" s="857">
        <f t="shared" ca="1" si="29"/>
        <v>48.547788745899105</v>
      </c>
      <c r="CI43" s="857">
        <f t="shared" ca="1" si="29"/>
        <v>48.732156130153115</v>
      </c>
      <c r="CJ43" s="857">
        <f t="shared" ca="1" si="29"/>
        <v>48.546447592416399</v>
      </c>
      <c r="CK43" s="857">
        <f t="shared" ca="1" si="29"/>
        <v>48.39627786345892</v>
      </c>
      <c r="CL43" s="857">
        <f t="shared" ca="1" si="29"/>
        <v>48.314279351256268</v>
      </c>
      <c r="CM43" s="857">
        <f t="shared" ca="1" si="29"/>
        <v>48.636395051150252</v>
      </c>
      <c r="CN43" s="857">
        <f t="shared" ca="1" si="29"/>
        <v>48.425244380894299</v>
      </c>
      <c r="CO43" s="359"/>
      <c r="DF43" s="7"/>
      <c r="DG43" s="7"/>
      <c r="DH43" s="7"/>
      <c r="DI43" s="7"/>
      <c r="DJ43" s="7"/>
      <c r="DK43" s="7"/>
      <c r="DL43" s="7"/>
      <c r="DM43" s="101"/>
      <c r="DN43" s="7"/>
      <c r="DO43" s="63"/>
      <c r="DP43" s="67"/>
      <c r="DQ43" s="67"/>
    </row>
    <row r="44" spans="1:121" s="35" customFormat="1">
      <c r="A44" s="246"/>
      <c r="B44" s="702"/>
      <c r="C44" s="702"/>
      <c r="D44" s="702"/>
      <c r="E44" s="645"/>
      <c r="F44" s="130"/>
      <c r="G44" s="556"/>
      <c r="H44" s="687"/>
      <c r="I44" s="374"/>
      <c r="L44" s="7"/>
      <c r="M44" s="351"/>
      <c r="N44" s="679"/>
      <c r="O44" s="758"/>
      <c r="P44" s="800">
        <f t="shared" si="28"/>
        <v>34</v>
      </c>
      <c r="Q44" s="808">
        <f t="shared" si="14"/>
        <v>0.56799793569782497</v>
      </c>
      <c r="R44" s="799">
        <f t="shared" si="30"/>
        <v>141</v>
      </c>
      <c r="S44" s="756"/>
      <c r="T44" s="825">
        <v>7</v>
      </c>
      <c r="U44" s="823">
        <v>2205</v>
      </c>
      <c r="X44" s="828">
        <v>4.016483445264782E-4</v>
      </c>
      <c r="Y44" s="828">
        <v>6.0044617198393093E-4</v>
      </c>
      <c r="Z44" s="829"/>
      <c r="AA44" s="830"/>
      <c r="AB44" s="756"/>
      <c r="AC44" s="754"/>
      <c r="AD44" s="754"/>
      <c r="AE44" s="754"/>
      <c r="AF44" s="754"/>
      <c r="AG44" s="754"/>
      <c r="AH44" s="754"/>
      <c r="AI44" s="754"/>
      <c r="AJ44" s="754"/>
      <c r="AK44" s="754"/>
      <c r="AL44" s="754"/>
      <c r="AM44" s="753">
        <f t="shared" si="5"/>
        <v>41</v>
      </c>
      <c r="AN44" s="328">
        <f t="shared" si="19"/>
        <v>6</v>
      </c>
      <c r="AO44" s="856">
        <f t="shared" si="17"/>
        <v>0.5</v>
      </c>
      <c r="AP44" s="889">
        <f t="shared" si="2"/>
        <v>60.562000000000005</v>
      </c>
      <c r="AQ44" s="857">
        <f t="shared" ca="1" si="4"/>
        <v>60.53903145250667</v>
      </c>
      <c r="AR44" s="857">
        <f t="shared" ca="1" si="29"/>
        <v>60.460620130447062</v>
      </c>
      <c r="AS44" s="857">
        <f t="shared" ca="1" si="29"/>
        <v>60.605530749794504</v>
      </c>
      <c r="AT44" s="857">
        <f t="shared" ca="1" si="29"/>
        <v>60.623066649154936</v>
      </c>
      <c r="AU44" s="857">
        <f t="shared" ca="1" si="29"/>
        <v>60.69760198573168</v>
      </c>
      <c r="AV44" s="857">
        <f t="shared" ca="1" si="29"/>
        <v>60.474333752053077</v>
      </c>
      <c r="AW44" s="857">
        <f t="shared" ca="1" si="29"/>
        <v>60.562844624566075</v>
      </c>
      <c r="AX44" s="857">
        <f t="shared" ca="1" si="29"/>
        <v>60.56878894208328</v>
      </c>
      <c r="AY44" s="857">
        <f t="shared" ca="1" si="29"/>
        <v>60.558464966666627</v>
      </c>
      <c r="AZ44" s="857">
        <f t="shared" ca="1" si="29"/>
        <v>60.541834033051217</v>
      </c>
      <c r="BA44" s="857">
        <f t="shared" ca="1" si="29"/>
        <v>60.808994708784965</v>
      </c>
      <c r="BB44" s="857">
        <f t="shared" ca="1" si="29"/>
        <v>60.368499938347675</v>
      </c>
      <c r="BC44" s="857">
        <f t="shared" ca="1" si="29"/>
        <v>60.585147486271332</v>
      </c>
      <c r="BD44" s="857">
        <f t="shared" ca="1" si="29"/>
        <v>60.307946793888767</v>
      </c>
      <c r="BE44" s="857">
        <f t="shared" ca="1" si="29"/>
        <v>60.716870761029753</v>
      </c>
      <c r="BF44" s="857">
        <f t="shared" ca="1" si="29"/>
        <v>60.700755606084236</v>
      </c>
      <c r="BG44" s="857">
        <f t="shared" ca="1" si="29"/>
        <v>60.684906605298544</v>
      </c>
      <c r="BH44" s="857">
        <f t="shared" ca="1" si="29"/>
        <v>60.355064765331804</v>
      </c>
      <c r="BI44" s="857">
        <f t="shared" ca="1" si="29"/>
        <v>60.522097486334694</v>
      </c>
      <c r="BJ44" s="857">
        <f t="shared" ca="1" si="29"/>
        <v>60.33477484698335</v>
      </c>
      <c r="BK44" s="857">
        <f t="shared" ca="1" si="29"/>
        <v>60.618852559959912</v>
      </c>
      <c r="BL44" s="857">
        <f t="shared" ca="1" si="29"/>
        <v>60.557513451977179</v>
      </c>
      <c r="BM44" s="857">
        <f t="shared" ca="1" si="29"/>
        <v>60.576387181098276</v>
      </c>
      <c r="BN44" s="857">
        <f t="shared" ca="1" si="29"/>
        <v>60.504715063726181</v>
      </c>
      <c r="BO44" s="857">
        <f t="shared" ca="1" si="29"/>
        <v>60.417828652646094</v>
      </c>
      <c r="BP44" s="857">
        <f t="shared" ca="1" si="29"/>
        <v>60.380601137732697</v>
      </c>
      <c r="BQ44" s="857">
        <f t="shared" ca="1" si="29"/>
        <v>60.634022165231748</v>
      </c>
      <c r="BR44" s="857">
        <f t="shared" ca="1" si="29"/>
        <v>60.65489742949088</v>
      </c>
      <c r="BS44" s="857">
        <f t="shared" ca="1" si="29"/>
        <v>60.775198832113333</v>
      </c>
      <c r="BT44" s="857">
        <f t="shared" ca="1" si="29"/>
        <v>60.433704782606142</v>
      </c>
      <c r="BU44" s="857">
        <f t="shared" ca="1" si="29"/>
        <v>60.626579144825342</v>
      </c>
      <c r="BV44" s="857">
        <f t="shared" ca="1" si="29"/>
        <v>60.570868008092049</v>
      </c>
      <c r="BW44" s="857">
        <f t="shared" ca="1" si="29"/>
        <v>60.451582404406523</v>
      </c>
      <c r="BX44" s="857">
        <f t="shared" ca="1" si="29"/>
        <v>60.476627970489155</v>
      </c>
      <c r="BY44" s="857">
        <f t="shared" ca="1" si="29"/>
        <v>60.395822919248296</v>
      </c>
      <c r="BZ44" s="857">
        <f t="shared" ca="1" si="29"/>
        <v>60.593508959034487</v>
      </c>
      <c r="CA44" s="857">
        <f t="shared" ca="1" si="29"/>
        <v>60.459659739858232</v>
      </c>
      <c r="CB44" s="857">
        <f t="shared" ca="1" si="29"/>
        <v>60.380156351653973</v>
      </c>
      <c r="CC44" s="857">
        <f t="shared" ca="1" si="29"/>
        <v>60.447000479326327</v>
      </c>
      <c r="CD44" s="857">
        <f t="shared" ca="1" si="29"/>
        <v>60.772777510548977</v>
      </c>
      <c r="CE44" s="857">
        <f t="shared" ca="1" si="29"/>
        <v>60.591379622333172</v>
      </c>
      <c r="CF44" s="857">
        <f t="shared" ca="1" si="29"/>
        <v>60.664817942187462</v>
      </c>
      <c r="CG44" s="857">
        <f t="shared" ca="1" si="29"/>
        <v>60.424222609576105</v>
      </c>
      <c r="CH44" s="857">
        <f t="shared" ca="1" si="29"/>
        <v>60.6202036828006</v>
      </c>
      <c r="CI44" s="857">
        <f t="shared" ca="1" si="29"/>
        <v>60.390032527112155</v>
      </c>
      <c r="CJ44" s="857">
        <f t="shared" ca="1" si="29"/>
        <v>60.836178651264191</v>
      </c>
      <c r="CK44" s="857">
        <f t="shared" ca="1" si="29"/>
        <v>60.459801879623839</v>
      </c>
      <c r="CL44" s="857">
        <f t="shared" ca="1" si="29"/>
        <v>60.564572478437334</v>
      </c>
      <c r="CM44" s="857">
        <f t="shared" ca="1" si="29"/>
        <v>60.628755909680351</v>
      </c>
      <c r="CN44" s="857">
        <f t="shared" ca="1" si="29"/>
        <v>60.509679721098365</v>
      </c>
      <c r="CO44" s="359"/>
      <c r="DF44" s="7"/>
      <c r="DG44" s="7"/>
      <c r="DH44" s="7"/>
      <c r="DI44" s="7"/>
      <c r="DJ44" s="7"/>
      <c r="DK44" s="7"/>
      <c r="DL44" s="7"/>
      <c r="DM44" s="101"/>
      <c r="DN44" s="7"/>
      <c r="DO44" s="63"/>
      <c r="DP44" s="67"/>
      <c r="DQ44" s="67"/>
    </row>
    <row r="45" spans="1:121" s="35" customFormat="1">
      <c r="A45" s="246"/>
      <c r="B45" s="702"/>
      <c r="C45" s="702"/>
      <c r="D45" s="702"/>
      <c r="E45" s="645"/>
      <c r="F45" s="130"/>
      <c r="G45" s="556"/>
      <c r="H45" s="687"/>
      <c r="I45" s="374"/>
      <c r="L45" s="7"/>
      <c r="M45" s="351"/>
      <c r="N45" s="679"/>
      <c r="O45" s="758"/>
      <c r="P45" s="800">
        <f t="shared" si="28"/>
        <v>35</v>
      </c>
      <c r="Q45" s="808">
        <f t="shared" si="14"/>
        <v>0.55982487742756737</v>
      </c>
      <c r="R45" s="799">
        <f t="shared" si="30"/>
        <v>145</v>
      </c>
      <c r="S45" s="756"/>
      <c r="T45" s="825">
        <v>8</v>
      </c>
      <c r="U45" s="823">
        <v>2520</v>
      </c>
      <c r="X45" s="828">
        <v>3.4787556973751046E-4</v>
      </c>
      <c r="Y45" s="828">
        <v>5.4015965376347729E-4</v>
      </c>
      <c r="Z45" s="829"/>
      <c r="AA45" s="830"/>
      <c r="AB45" s="756"/>
      <c r="AC45" s="754"/>
      <c r="AD45" s="754"/>
      <c r="AE45" s="754"/>
      <c r="AF45" s="754"/>
      <c r="AG45" s="754"/>
      <c r="AH45" s="754"/>
      <c r="AI45" s="754"/>
      <c r="AJ45" s="754"/>
      <c r="AK45" s="754"/>
      <c r="AL45" s="754"/>
      <c r="AM45" s="753">
        <f t="shared" si="5"/>
        <v>42</v>
      </c>
      <c r="AN45" s="328">
        <f t="shared" si="19"/>
        <v>6</v>
      </c>
      <c r="AO45" s="856">
        <f t="shared" si="17"/>
        <v>0.5</v>
      </c>
      <c r="AP45" s="889">
        <f t="shared" si="2"/>
        <v>60.562000000000005</v>
      </c>
      <c r="AQ45" s="857">
        <f t="shared" ca="1" si="4"/>
        <v>60.693387229381855</v>
      </c>
      <c r="AR45" s="857">
        <f t="shared" ca="1" si="29"/>
        <v>60.401981144228749</v>
      </c>
      <c r="AS45" s="857">
        <f t="shared" ca="1" si="29"/>
        <v>60.641723446564626</v>
      </c>
      <c r="AT45" s="857">
        <f t="shared" ca="1" si="29"/>
        <v>60.51035295109422</v>
      </c>
      <c r="AU45" s="857">
        <f t="shared" ca="1" si="29"/>
        <v>60.673643172539499</v>
      </c>
      <c r="AV45" s="857">
        <f t="shared" ca="1" si="29"/>
        <v>60.46796505226812</v>
      </c>
      <c r="AW45" s="857">
        <f t="shared" ca="1" si="29"/>
        <v>60.692747160589839</v>
      </c>
      <c r="AX45" s="857">
        <f t="shared" ca="1" si="29"/>
        <v>60.56806764518501</v>
      </c>
      <c r="AY45" s="857">
        <f t="shared" ca="1" si="29"/>
        <v>60.390764282676678</v>
      </c>
      <c r="AZ45" s="857">
        <f t="shared" ca="1" si="29"/>
        <v>60.681876136923584</v>
      </c>
      <c r="BA45" s="857">
        <f t="shared" ca="1" si="29"/>
        <v>60.481024564710005</v>
      </c>
      <c r="BB45" s="857">
        <f t="shared" ca="1" si="29"/>
        <v>60.745493315713418</v>
      </c>
      <c r="BC45" s="857">
        <f t="shared" ca="1" si="29"/>
        <v>60.553259047532102</v>
      </c>
      <c r="BD45" s="857">
        <f t="shared" ca="1" si="29"/>
        <v>60.523149828028167</v>
      </c>
      <c r="BE45" s="857">
        <f t="shared" ca="1" si="29"/>
        <v>60.437952285764354</v>
      </c>
      <c r="BF45" s="857">
        <f t="shared" ca="1" si="29"/>
        <v>60.730629074795168</v>
      </c>
      <c r="BG45" s="857">
        <f t="shared" ca="1" si="29"/>
        <v>60.639798942989231</v>
      </c>
      <c r="BH45" s="857">
        <f t="shared" ca="1" si="29"/>
        <v>60.666011818056965</v>
      </c>
      <c r="BI45" s="857">
        <f t="shared" ca="1" si="29"/>
        <v>60.610690090453879</v>
      </c>
      <c r="BJ45" s="857">
        <f t="shared" ca="1" si="29"/>
        <v>60.554635332081887</v>
      </c>
      <c r="BK45" s="857">
        <f t="shared" ca="1" si="29"/>
        <v>60.428351770284877</v>
      </c>
      <c r="BL45" s="857">
        <f t="shared" ca="1" si="29"/>
        <v>60.428199625453964</v>
      </c>
      <c r="BM45" s="857">
        <f t="shared" ca="1" si="29"/>
        <v>60.647435608340928</v>
      </c>
      <c r="BN45" s="857">
        <f t="shared" ca="1" si="29"/>
        <v>60.169343896357617</v>
      </c>
      <c r="BO45" s="857">
        <f t="shared" ca="1" si="29"/>
        <v>60.640531748154132</v>
      </c>
      <c r="BP45" s="857">
        <f t="shared" ca="1" si="29"/>
        <v>60.636681644490949</v>
      </c>
      <c r="BQ45" s="857">
        <f t="shared" ca="1" si="29"/>
        <v>60.361203318408975</v>
      </c>
      <c r="BR45" s="857">
        <f t="shared" ca="1" si="29"/>
        <v>60.431980623806844</v>
      </c>
      <c r="BS45" s="857">
        <f t="shared" ca="1" si="29"/>
        <v>60.697463672218106</v>
      </c>
      <c r="BT45" s="857">
        <f t="shared" ca="1" si="29"/>
        <v>60.212641619693727</v>
      </c>
      <c r="BU45" s="857">
        <f t="shared" ca="1" si="29"/>
        <v>60.540486116132698</v>
      </c>
      <c r="BV45" s="857">
        <f t="shared" ca="1" si="29"/>
        <v>60.447930095495195</v>
      </c>
      <c r="BW45" s="857">
        <f t="shared" ca="1" si="29"/>
        <v>60.3795975619717</v>
      </c>
      <c r="BX45" s="857">
        <f t="shared" ca="1" si="29"/>
        <v>60.501553563011413</v>
      </c>
      <c r="BY45" s="857">
        <f t="shared" ca="1" si="29"/>
        <v>60.387377197660911</v>
      </c>
      <c r="BZ45" s="857">
        <f t="shared" ca="1" si="29"/>
        <v>60.51568092509094</v>
      </c>
      <c r="CA45" s="857">
        <f t="shared" ca="1" si="29"/>
        <v>60.493623167821319</v>
      </c>
      <c r="CB45" s="857">
        <f t="shared" ca="1" si="29"/>
        <v>60.628076540447559</v>
      </c>
      <c r="CC45" s="857">
        <f t="shared" ca="1" si="29"/>
        <v>60.728278660110227</v>
      </c>
      <c r="CD45" s="857">
        <f t="shared" ca="1" si="29"/>
        <v>60.593918917673065</v>
      </c>
      <c r="CE45" s="857">
        <f t="shared" ca="1" si="29"/>
        <v>60.726268439102419</v>
      </c>
      <c r="CF45" s="857">
        <f t="shared" ca="1" si="29"/>
        <v>60.654568523354129</v>
      </c>
      <c r="CG45" s="857">
        <f t="shared" ca="1" si="29"/>
        <v>60.492390964712676</v>
      </c>
      <c r="CH45" s="857">
        <f t="shared" ca="1" si="29"/>
        <v>60.656751797661052</v>
      </c>
      <c r="CI45" s="857">
        <f t="shared" ca="1" si="29"/>
        <v>60.532280268526172</v>
      </c>
      <c r="CJ45" s="857">
        <f t="shared" ca="1" si="29"/>
        <v>60.576690113776344</v>
      </c>
      <c r="CK45" s="857">
        <f t="shared" ca="1" si="29"/>
        <v>60.478722262946221</v>
      </c>
      <c r="CL45" s="857">
        <f t="shared" ref="AR45:CN51" ca="1" si="31">NORMINV(RAND(),$AP45,$H$18)</f>
        <v>60.538749742923763</v>
      </c>
      <c r="CM45" s="857">
        <f t="shared" ca="1" si="31"/>
        <v>60.556152982026582</v>
      </c>
      <c r="CN45" s="857">
        <f t="shared" ca="1" si="31"/>
        <v>60.496135207535879</v>
      </c>
      <c r="CO45" s="359"/>
      <c r="DF45" s="7"/>
      <c r="DG45" s="7"/>
      <c r="DH45" s="7"/>
      <c r="DI45" s="7"/>
      <c r="DJ45" s="7"/>
      <c r="DK45" s="7"/>
      <c r="DL45" s="7"/>
      <c r="DM45" s="101"/>
      <c r="DN45" s="7"/>
      <c r="DO45" s="63"/>
      <c r="DP45" s="67"/>
      <c r="DQ45" s="67"/>
    </row>
    <row r="46" spans="1:121" s="35" customFormat="1">
      <c r="A46" s="246"/>
      <c r="B46" s="702"/>
      <c r="C46" s="702"/>
      <c r="D46" s="702"/>
      <c r="E46" s="645"/>
      <c r="F46" s="130"/>
      <c r="G46" s="556"/>
      <c r="H46" s="687"/>
      <c r="I46" s="374"/>
      <c r="L46" s="7"/>
      <c r="M46" s="351"/>
      <c r="N46" s="679"/>
      <c r="O46" s="758"/>
      <c r="P46" s="800">
        <f t="shared" si="28"/>
        <v>36</v>
      </c>
      <c r="Q46" s="808">
        <f t="shared" si="14"/>
        <v>0.55199477323757529</v>
      </c>
      <c r="R46" s="799">
        <f t="shared" si="30"/>
        <v>149</v>
      </c>
      <c r="S46" s="756"/>
      <c r="T46" s="825">
        <v>9</v>
      </c>
      <c r="U46" s="823">
        <v>2835</v>
      </c>
      <c r="X46" s="828">
        <v>3.0683083591474065E-4</v>
      </c>
      <c r="Y46" s="828">
        <v>4.9351375002132456E-4</v>
      </c>
      <c r="Z46" s="829"/>
      <c r="AA46" s="830"/>
      <c r="AB46" s="756"/>
      <c r="AC46" s="754"/>
      <c r="AD46" s="754"/>
      <c r="AE46" s="754"/>
      <c r="AF46" s="754"/>
      <c r="AG46" s="754"/>
      <c r="AH46" s="754"/>
      <c r="AI46" s="754"/>
      <c r="AJ46" s="754"/>
      <c r="AK46" s="754"/>
      <c r="AL46" s="754"/>
      <c r="AM46" s="753">
        <f t="shared" si="5"/>
        <v>43</v>
      </c>
      <c r="AN46" s="328">
        <f t="shared" si="19"/>
        <v>6</v>
      </c>
      <c r="AO46" s="856">
        <f t="shared" si="17"/>
        <v>0.5</v>
      </c>
      <c r="AP46" s="889">
        <f t="shared" si="2"/>
        <v>60.562000000000005</v>
      </c>
      <c r="AQ46" s="857">
        <f t="shared" ca="1" si="4"/>
        <v>60.232622460371857</v>
      </c>
      <c r="AR46" s="857">
        <f t="shared" ca="1" si="31"/>
        <v>60.578715430205804</v>
      </c>
      <c r="AS46" s="857">
        <f t="shared" ca="1" si="31"/>
        <v>60.606023005744703</v>
      </c>
      <c r="AT46" s="857">
        <f t="shared" ca="1" si="31"/>
        <v>60.387165399242868</v>
      </c>
      <c r="AU46" s="857">
        <f t="shared" ca="1" si="31"/>
        <v>60.462276721599828</v>
      </c>
      <c r="AV46" s="857">
        <f t="shared" ca="1" si="31"/>
        <v>60.361166776234896</v>
      </c>
      <c r="AW46" s="857">
        <f t="shared" ca="1" si="31"/>
        <v>60.515344873686011</v>
      </c>
      <c r="AX46" s="857">
        <f t="shared" ca="1" si="31"/>
        <v>60.615821821584753</v>
      </c>
      <c r="AY46" s="857">
        <f t="shared" ca="1" si="31"/>
        <v>60.638367076846436</v>
      </c>
      <c r="AZ46" s="857">
        <f t="shared" ca="1" si="31"/>
        <v>60.776429282324017</v>
      </c>
      <c r="BA46" s="857">
        <f t="shared" ca="1" si="31"/>
        <v>60.609358295140744</v>
      </c>
      <c r="BB46" s="857">
        <f t="shared" ca="1" si="31"/>
        <v>60.225653654282119</v>
      </c>
      <c r="BC46" s="857">
        <f t="shared" ca="1" si="31"/>
        <v>60.578309064529741</v>
      </c>
      <c r="BD46" s="857">
        <f t="shared" ca="1" si="31"/>
        <v>60.737932338790834</v>
      </c>
      <c r="BE46" s="857">
        <f t="shared" ca="1" si="31"/>
        <v>60.803209460813378</v>
      </c>
      <c r="BF46" s="857">
        <f t="shared" ca="1" si="31"/>
        <v>60.664694522781723</v>
      </c>
      <c r="BG46" s="857">
        <f t="shared" ca="1" si="31"/>
        <v>60.746934047043986</v>
      </c>
      <c r="BH46" s="857">
        <f t="shared" ca="1" si="31"/>
        <v>60.701859561614718</v>
      </c>
      <c r="BI46" s="857">
        <f t="shared" ca="1" si="31"/>
        <v>60.344468019328239</v>
      </c>
      <c r="BJ46" s="857">
        <f t="shared" ca="1" si="31"/>
        <v>60.583270749542343</v>
      </c>
      <c r="BK46" s="857">
        <f t="shared" ca="1" si="31"/>
        <v>60.518199290503645</v>
      </c>
      <c r="BL46" s="857">
        <f t="shared" ca="1" si="31"/>
        <v>60.529493996401577</v>
      </c>
      <c r="BM46" s="857">
        <f t="shared" ca="1" si="31"/>
        <v>60.474712752904345</v>
      </c>
      <c r="BN46" s="857">
        <f t="shared" ca="1" si="31"/>
        <v>60.450634202278316</v>
      </c>
      <c r="BO46" s="857">
        <f t="shared" ca="1" si="31"/>
        <v>60.428767103965868</v>
      </c>
      <c r="BP46" s="857">
        <f t="shared" ca="1" si="31"/>
        <v>60.60539121224928</v>
      </c>
      <c r="BQ46" s="857">
        <f t="shared" ca="1" si="31"/>
        <v>60.490938913870693</v>
      </c>
      <c r="BR46" s="857">
        <f t="shared" ca="1" si="31"/>
        <v>60.650004030169796</v>
      </c>
      <c r="BS46" s="857">
        <f t="shared" ca="1" si="31"/>
        <v>60.494062552030307</v>
      </c>
      <c r="BT46" s="857">
        <f t="shared" ca="1" si="31"/>
        <v>60.488412291964181</v>
      </c>
      <c r="BU46" s="857">
        <f t="shared" ca="1" si="31"/>
        <v>60.515819321664111</v>
      </c>
      <c r="BV46" s="857">
        <f t="shared" ca="1" si="31"/>
        <v>60.40043401420094</v>
      </c>
      <c r="BW46" s="857">
        <f t="shared" ca="1" si="31"/>
        <v>60.576781181290954</v>
      </c>
      <c r="BX46" s="857">
        <f t="shared" ca="1" si="31"/>
        <v>60.378514862183174</v>
      </c>
      <c r="BY46" s="857">
        <f t="shared" ca="1" si="31"/>
        <v>60.721804489717009</v>
      </c>
      <c r="BZ46" s="857">
        <f t="shared" ca="1" si="31"/>
        <v>60.66694077476081</v>
      </c>
      <c r="CA46" s="857">
        <f t="shared" ca="1" si="31"/>
        <v>60.562051436611149</v>
      </c>
      <c r="CB46" s="857">
        <f t="shared" ca="1" si="31"/>
        <v>60.743579961865457</v>
      </c>
      <c r="CC46" s="857">
        <f t="shared" ca="1" si="31"/>
        <v>60.405416721293378</v>
      </c>
      <c r="CD46" s="857">
        <f t="shared" ca="1" si="31"/>
        <v>60.413283190899683</v>
      </c>
      <c r="CE46" s="857">
        <f t="shared" ca="1" si="31"/>
        <v>60.813532559712201</v>
      </c>
      <c r="CF46" s="857">
        <f t="shared" ca="1" si="31"/>
        <v>60.481962011657231</v>
      </c>
      <c r="CG46" s="857">
        <f t="shared" ca="1" si="31"/>
        <v>60.545690731470785</v>
      </c>
      <c r="CH46" s="857">
        <f t="shared" ca="1" si="31"/>
        <v>60.645771556797584</v>
      </c>
      <c r="CI46" s="857">
        <f t="shared" ca="1" si="31"/>
        <v>60.517328977182117</v>
      </c>
      <c r="CJ46" s="857">
        <f t="shared" ca="1" si="31"/>
        <v>60.622764014079614</v>
      </c>
      <c r="CK46" s="857">
        <f t="shared" ca="1" si="31"/>
        <v>60.582532360493843</v>
      </c>
      <c r="CL46" s="857">
        <f t="shared" ca="1" si="31"/>
        <v>60.313870780135225</v>
      </c>
      <c r="CM46" s="857">
        <f t="shared" ca="1" si="31"/>
        <v>60.67431838787855</v>
      </c>
      <c r="CN46" s="857">
        <f t="shared" ca="1" si="31"/>
        <v>60.667675947205012</v>
      </c>
      <c r="CO46" s="359"/>
      <c r="DF46" s="7"/>
      <c r="DG46" s="7"/>
      <c r="DH46" s="7"/>
      <c r="DI46" s="7"/>
      <c r="DJ46" s="7"/>
      <c r="DK46" s="7"/>
      <c r="DL46" s="7"/>
      <c r="DM46" s="101"/>
      <c r="DN46" s="7"/>
      <c r="DO46" s="63"/>
      <c r="DP46" s="67"/>
      <c r="DQ46" s="67"/>
    </row>
    <row r="47" spans="1:121" s="35" customFormat="1">
      <c r="A47" s="246"/>
      <c r="B47" s="702"/>
      <c r="C47" s="702"/>
      <c r="D47" s="702"/>
      <c r="E47" s="645"/>
      <c r="F47" s="130"/>
      <c r="G47" s="556"/>
      <c r="H47" s="687"/>
      <c r="I47" s="374"/>
      <c r="L47" s="7"/>
      <c r="M47" s="351"/>
      <c r="N47" s="679"/>
      <c r="O47" s="758"/>
      <c r="P47" s="800">
        <f t="shared" si="28"/>
        <v>37</v>
      </c>
      <c r="Q47" s="808">
        <f t="shared" si="14"/>
        <v>0.54448429030864631</v>
      </c>
      <c r="R47" s="799">
        <f t="shared" si="30"/>
        <v>153</v>
      </c>
      <c r="S47" s="756"/>
      <c r="T47" s="825">
        <v>10</v>
      </c>
      <c r="U47" s="823">
        <v>3150</v>
      </c>
      <c r="X47" s="828">
        <v>2.7446773208199195E-4</v>
      </c>
      <c r="Y47" s="828">
        <v>4.5622583349378185E-4</v>
      </c>
      <c r="Z47" s="829"/>
      <c r="AA47" s="830"/>
      <c r="AB47" s="756"/>
      <c r="AC47" s="754"/>
      <c r="AD47" s="754"/>
      <c r="AE47" s="754"/>
      <c r="AF47" s="754"/>
      <c r="AG47" s="754"/>
      <c r="AH47" s="754"/>
      <c r="AI47" s="754"/>
      <c r="AJ47" s="754"/>
      <c r="AK47" s="754"/>
      <c r="AL47" s="754"/>
      <c r="AM47" s="753">
        <f t="shared" si="5"/>
        <v>44</v>
      </c>
      <c r="AN47" s="328">
        <f t="shared" si="19"/>
        <v>6</v>
      </c>
      <c r="AO47" s="856">
        <f t="shared" si="17"/>
        <v>0.5</v>
      </c>
      <c r="AP47" s="889">
        <f t="shared" si="2"/>
        <v>60.562000000000005</v>
      </c>
      <c r="AQ47" s="857">
        <f t="shared" ca="1" si="4"/>
        <v>60.504455119110396</v>
      </c>
      <c r="AR47" s="857">
        <f t="shared" ca="1" si="31"/>
        <v>60.695716821317525</v>
      </c>
      <c r="AS47" s="857">
        <f t="shared" ca="1" si="31"/>
        <v>60.664412399606796</v>
      </c>
      <c r="AT47" s="857">
        <f t="shared" ca="1" si="31"/>
        <v>60.521185888641952</v>
      </c>
      <c r="AU47" s="857">
        <f t="shared" ca="1" si="31"/>
        <v>60.581958478020582</v>
      </c>
      <c r="AV47" s="857">
        <f t="shared" ca="1" si="31"/>
        <v>60.585092090441698</v>
      </c>
      <c r="AW47" s="857">
        <f t="shared" ca="1" si="31"/>
        <v>60.390523324774477</v>
      </c>
      <c r="AX47" s="857">
        <f t="shared" ca="1" si="31"/>
        <v>60.518061406632398</v>
      </c>
      <c r="AY47" s="857">
        <f t="shared" ca="1" si="31"/>
        <v>60.644360451593691</v>
      </c>
      <c r="AZ47" s="857">
        <f t="shared" ca="1" si="31"/>
        <v>60.594261867415248</v>
      </c>
      <c r="BA47" s="857">
        <f t="shared" ca="1" si="31"/>
        <v>60.636529684807158</v>
      </c>
      <c r="BB47" s="857">
        <f t="shared" ca="1" si="31"/>
        <v>60.482459771306473</v>
      </c>
      <c r="BC47" s="857">
        <f t="shared" ca="1" si="31"/>
        <v>60.413343316622033</v>
      </c>
      <c r="BD47" s="857">
        <f t="shared" ca="1" si="31"/>
        <v>60.385441281004468</v>
      </c>
      <c r="BE47" s="857">
        <f t="shared" ca="1" si="31"/>
        <v>60.365063573765781</v>
      </c>
      <c r="BF47" s="857">
        <f t="shared" ca="1" si="31"/>
        <v>60.601417090637739</v>
      </c>
      <c r="BG47" s="857">
        <f t="shared" ca="1" si="31"/>
        <v>60.476792149613381</v>
      </c>
      <c r="BH47" s="857">
        <f t="shared" ca="1" si="31"/>
        <v>60.460513947454778</v>
      </c>
      <c r="BI47" s="857">
        <f t="shared" ca="1" si="31"/>
        <v>60.568971413831378</v>
      </c>
      <c r="BJ47" s="857">
        <f t="shared" ca="1" si="31"/>
        <v>60.499825420612801</v>
      </c>
      <c r="BK47" s="857">
        <f t="shared" ca="1" si="31"/>
        <v>60.491913376174658</v>
      </c>
      <c r="BL47" s="857">
        <f t="shared" ca="1" si="31"/>
        <v>60.674920016755891</v>
      </c>
      <c r="BM47" s="857">
        <f t="shared" ca="1" si="31"/>
        <v>60.500337544141246</v>
      </c>
      <c r="BN47" s="857">
        <f t="shared" ca="1" si="31"/>
        <v>60.572501498854102</v>
      </c>
      <c r="BO47" s="857">
        <f t="shared" ca="1" si="31"/>
        <v>60.472832094735779</v>
      </c>
      <c r="BP47" s="857">
        <f t="shared" ca="1" si="31"/>
        <v>60.52946313009835</v>
      </c>
      <c r="BQ47" s="857">
        <f t="shared" ca="1" si="31"/>
        <v>60.55914859934655</v>
      </c>
      <c r="BR47" s="857">
        <f t="shared" ca="1" si="31"/>
        <v>60.857850661266077</v>
      </c>
      <c r="BS47" s="857">
        <f t="shared" ca="1" si="31"/>
        <v>60.700048432841598</v>
      </c>
      <c r="BT47" s="857">
        <f t="shared" ca="1" si="31"/>
        <v>60.310125787863704</v>
      </c>
      <c r="BU47" s="857">
        <f t="shared" ca="1" si="31"/>
        <v>60.572214455227744</v>
      </c>
      <c r="BV47" s="857">
        <f t="shared" ca="1" si="31"/>
        <v>60.34269928147345</v>
      </c>
      <c r="BW47" s="857">
        <f t="shared" ca="1" si="31"/>
        <v>60.609820257309799</v>
      </c>
      <c r="BX47" s="857">
        <f t="shared" ca="1" si="31"/>
        <v>60.775558770102236</v>
      </c>
      <c r="BY47" s="857">
        <f t="shared" ca="1" si="31"/>
        <v>60.501728144216393</v>
      </c>
      <c r="BZ47" s="857">
        <f t="shared" ca="1" si="31"/>
        <v>60.559138164247003</v>
      </c>
      <c r="CA47" s="857">
        <f t="shared" ca="1" si="31"/>
        <v>60.700165704120124</v>
      </c>
      <c r="CB47" s="857">
        <f t="shared" ca="1" si="31"/>
        <v>60.626822370285517</v>
      </c>
      <c r="CC47" s="857">
        <f t="shared" ca="1" si="31"/>
        <v>60.622843448878335</v>
      </c>
      <c r="CD47" s="857">
        <f t="shared" ca="1" si="31"/>
        <v>60.846888421913071</v>
      </c>
      <c r="CE47" s="857">
        <f t="shared" ca="1" si="31"/>
        <v>60.51374100344848</v>
      </c>
      <c r="CF47" s="857">
        <f t="shared" ca="1" si="31"/>
        <v>60.526158289305357</v>
      </c>
      <c r="CG47" s="857">
        <f t="shared" ca="1" si="31"/>
        <v>60.554277443415721</v>
      </c>
      <c r="CH47" s="857">
        <f t="shared" ca="1" si="31"/>
        <v>60.359831129531386</v>
      </c>
      <c r="CI47" s="857">
        <f t="shared" ca="1" si="31"/>
        <v>60.779567913615097</v>
      </c>
      <c r="CJ47" s="857">
        <f t="shared" ca="1" si="31"/>
        <v>60.545266253097751</v>
      </c>
      <c r="CK47" s="857">
        <f t="shared" ca="1" si="31"/>
        <v>60.645015287481087</v>
      </c>
      <c r="CL47" s="857">
        <f t="shared" ca="1" si="31"/>
        <v>60.776180097338418</v>
      </c>
      <c r="CM47" s="857">
        <f t="shared" ca="1" si="31"/>
        <v>60.604583497759549</v>
      </c>
      <c r="CN47" s="857">
        <f t="shared" ca="1" si="31"/>
        <v>60.568164776481048</v>
      </c>
      <c r="CO47" s="359"/>
      <c r="DF47" s="7"/>
      <c r="DG47" s="7"/>
      <c r="DH47" s="7"/>
      <c r="DI47" s="7"/>
      <c r="DJ47" s="7"/>
      <c r="DK47" s="7"/>
      <c r="DL47" s="7"/>
      <c r="DM47" s="101"/>
      <c r="DN47" s="7"/>
      <c r="DO47" s="63"/>
      <c r="DP47" s="67"/>
      <c r="DQ47" s="67"/>
    </row>
    <row r="48" spans="1:121" s="35" customFormat="1">
      <c r="A48" s="246"/>
      <c r="B48" s="702"/>
      <c r="C48" s="702"/>
      <c r="D48" s="702"/>
      <c r="E48" s="645"/>
      <c r="F48" s="130"/>
      <c r="G48" s="556"/>
      <c r="H48" s="687"/>
      <c r="I48" s="374"/>
      <c r="L48" s="7"/>
      <c r="M48" s="351"/>
      <c r="N48" s="679"/>
      <c r="O48" s="758"/>
      <c r="P48" s="800">
        <f t="shared" si="28"/>
        <v>38</v>
      </c>
      <c r="Q48" s="808">
        <f t="shared" si="14"/>
        <v>0.53727225942811485</v>
      </c>
      <c r="R48" s="799">
        <f t="shared" si="30"/>
        <v>157</v>
      </c>
      <c r="S48" s="756"/>
      <c r="T48" s="825">
        <v>11</v>
      </c>
      <c r="U48" s="823">
        <v>3465</v>
      </c>
      <c r="X48" s="828">
        <v>2.4829243786778023E-4</v>
      </c>
      <c r="Y48" s="828">
        <v>4.2564969443886953E-4</v>
      </c>
      <c r="Z48" s="829"/>
      <c r="AA48" s="830"/>
      <c r="AB48" s="756"/>
      <c r="AC48" s="754"/>
      <c r="AD48" s="754"/>
      <c r="AE48" s="754"/>
      <c r="AF48" s="754"/>
      <c r="AG48" s="754"/>
      <c r="AH48" s="754"/>
      <c r="AI48" s="754"/>
      <c r="AJ48" s="754"/>
      <c r="AK48" s="754"/>
      <c r="AL48" s="754"/>
      <c r="AM48" s="753">
        <f t="shared" si="5"/>
        <v>45</v>
      </c>
      <c r="AN48" s="328">
        <f t="shared" si="19"/>
        <v>6</v>
      </c>
      <c r="AO48" s="856">
        <f t="shared" si="17"/>
        <v>0.5</v>
      </c>
      <c r="AP48" s="889">
        <f t="shared" si="2"/>
        <v>60.562000000000005</v>
      </c>
      <c r="AQ48" s="857">
        <f t="shared" ca="1" si="4"/>
        <v>60.692840246589022</v>
      </c>
      <c r="AR48" s="857">
        <f t="shared" ca="1" si="31"/>
        <v>60.527665117479678</v>
      </c>
      <c r="AS48" s="857">
        <f t="shared" ca="1" si="31"/>
        <v>60.549890726647277</v>
      </c>
      <c r="AT48" s="857">
        <f t="shared" ca="1" si="31"/>
        <v>60.597040150702895</v>
      </c>
      <c r="AU48" s="857">
        <f t="shared" ca="1" si="31"/>
        <v>60.60281055889817</v>
      </c>
      <c r="AV48" s="857">
        <f t="shared" ca="1" si="31"/>
        <v>60.530336123222185</v>
      </c>
      <c r="AW48" s="857">
        <f t="shared" ca="1" si="31"/>
        <v>60.585561159817743</v>
      </c>
      <c r="AX48" s="857">
        <f t="shared" ca="1" si="31"/>
        <v>60.438035551716759</v>
      </c>
      <c r="AY48" s="857">
        <f t="shared" ca="1" si="31"/>
        <v>60.654452561937603</v>
      </c>
      <c r="AZ48" s="857">
        <f t="shared" ca="1" si="31"/>
        <v>60.395749197123308</v>
      </c>
      <c r="BA48" s="857">
        <f t="shared" ca="1" si="31"/>
        <v>60.726391542936547</v>
      </c>
      <c r="BB48" s="857">
        <f t="shared" ca="1" si="31"/>
        <v>60.747505109382132</v>
      </c>
      <c r="BC48" s="857">
        <f t="shared" ca="1" si="31"/>
        <v>60.690432434423755</v>
      </c>
      <c r="BD48" s="857">
        <f t="shared" ca="1" si="31"/>
        <v>60.644888972332424</v>
      </c>
      <c r="BE48" s="857">
        <f t="shared" ca="1" si="31"/>
        <v>60.525843603490358</v>
      </c>
      <c r="BF48" s="857">
        <f t="shared" ca="1" si="31"/>
        <v>60.822266287924379</v>
      </c>
      <c r="BG48" s="857">
        <f t="shared" ca="1" si="31"/>
        <v>60.568074755934383</v>
      </c>
      <c r="BH48" s="857">
        <f t="shared" ca="1" si="31"/>
        <v>60.673468088789029</v>
      </c>
      <c r="BI48" s="857">
        <f t="shared" ca="1" si="31"/>
        <v>60.394772281928226</v>
      </c>
      <c r="BJ48" s="857">
        <f t="shared" ca="1" si="31"/>
        <v>60.597649839656619</v>
      </c>
      <c r="BK48" s="857">
        <f t="shared" ca="1" si="31"/>
        <v>60.659202516928637</v>
      </c>
      <c r="BL48" s="857">
        <f t="shared" ca="1" si="31"/>
        <v>60.711357056094876</v>
      </c>
      <c r="BM48" s="857">
        <f t="shared" ca="1" si="31"/>
        <v>60.553234498097879</v>
      </c>
      <c r="BN48" s="857">
        <f t="shared" ca="1" si="31"/>
        <v>60.331809407969835</v>
      </c>
      <c r="BO48" s="857">
        <f t="shared" ca="1" si="31"/>
        <v>60.815756513879137</v>
      </c>
      <c r="BP48" s="857">
        <f t="shared" ca="1" si="31"/>
        <v>60.551532693413122</v>
      </c>
      <c r="BQ48" s="857">
        <f t="shared" ca="1" si="31"/>
        <v>60.645023351643438</v>
      </c>
      <c r="BR48" s="857">
        <f t="shared" ca="1" si="31"/>
        <v>60.489626721244484</v>
      </c>
      <c r="BS48" s="857">
        <f t="shared" ca="1" si="31"/>
        <v>60.492468035044233</v>
      </c>
      <c r="BT48" s="857">
        <f t="shared" ca="1" si="31"/>
        <v>60.531054221472331</v>
      </c>
      <c r="BU48" s="857">
        <f t="shared" ca="1" si="31"/>
        <v>60.532819332715917</v>
      </c>
      <c r="BV48" s="857">
        <f t="shared" ca="1" si="31"/>
        <v>60.194620872748139</v>
      </c>
      <c r="BW48" s="857">
        <f t="shared" ca="1" si="31"/>
        <v>60.746020149460634</v>
      </c>
      <c r="BX48" s="857">
        <f t="shared" ca="1" si="31"/>
        <v>60.666295670300414</v>
      </c>
      <c r="BY48" s="857">
        <f t="shared" ca="1" si="31"/>
        <v>60.400691500913354</v>
      </c>
      <c r="BZ48" s="857">
        <f t="shared" ca="1" si="31"/>
        <v>60.503709436886005</v>
      </c>
      <c r="CA48" s="857">
        <f t="shared" ca="1" si="31"/>
        <v>60.616036567915955</v>
      </c>
      <c r="CB48" s="857">
        <f t="shared" ca="1" si="31"/>
        <v>60.761304823164949</v>
      </c>
      <c r="CC48" s="857">
        <f t="shared" ca="1" si="31"/>
        <v>60.876123904857096</v>
      </c>
      <c r="CD48" s="857">
        <f t="shared" ca="1" si="31"/>
        <v>60.683332431128541</v>
      </c>
      <c r="CE48" s="857">
        <f t="shared" ca="1" si="31"/>
        <v>60.449475355739665</v>
      </c>
      <c r="CF48" s="857">
        <f t="shared" ca="1" si="31"/>
        <v>60.509862683816195</v>
      </c>
      <c r="CG48" s="857">
        <f t="shared" ca="1" si="31"/>
        <v>60.625337003427063</v>
      </c>
      <c r="CH48" s="857">
        <f t="shared" ca="1" si="31"/>
        <v>60.485980061873938</v>
      </c>
      <c r="CI48" s="857">
        <f t="shared" ca="1" si="31"/>
        <v>60.794937114022886</v>
      </c>
      <c r="CJ48" s="857">
        <f t="shared" ca="1" si="31"/>
        <v>60.59928875656707</v>
      </c>
      <c r="CK48" s="857">
        <f t="shared" ca="1" si="31"/>
        <v>60.616996901405301</v>
      </c>
      <c r="CL48" s="857">
        <f t="shared" ca="1" si="31"/>
        <v>60.661006101161384</v>
      </c>
      <c r="CM48" s="857">
        <f t="shared" ca="1" si="31"/>
        <v>60.548730563177465</v>
      </c>
      <c r="CN48" s="857">
        <f t="shared" ca="1" si="31"/>
        <v>60.514692180164722</v>
      </c>
      <c r="CO48" s="359"/>
      <c r="DF48" s="7"/>
      <c r="DG48" s="7"/>
      <c r="DH48" s="7"/>
      <c r="DI48" s="7"/>
      <c r="DJ48" s="7"/>
      <c r="DK48" s="7"/>
      <c r="DL48" s="7"/>
      <c r="DM48" s="101"/>
      <c r="DN48" s="7"/>
      <c r="DO48" s="63"/>
      <c r="DP48" s="67"/>
      <c r="DQ48" s="67"/>
    </row>
    <row r="49" spans="1:121" s="35" customFormat="1">
      <c r="A49" s="246"/>
      <c r="B49" s="702"/>
      <c r="C49" s="702"/>
      <c r="D49" s="702"/>
      <c r="E49" s="645"/>
      <c r="F49" s="130"/>
      <c r="G49" s="556"/>
      <c r="H49" s="687"/>
      <c r="I49" s="374"/>
      <c r="L49" s="7"/>
      <c r="M49" s="351"/>
      <c r="N49" s="679"/>
      <c r="O49" s="758"/>
      <c r="P49" s="800">
        <f t="shared" si="28"/>
        <v>39</v>
      </c>
      <c r="Q49" s="808">
        <f t="shared" si="14"/>
        <v>0.53033942369154385</v>
      </c>
      <c r="R49" s="799">
        <f t="shared" si="30"/>
        <v>161</v>
      </c>
      <c r="S49" s="756"/>
      <c r="T49" s="825">
        <v>12</v>
      </c>
      <c r="U49" s="823">
        <v>3780</v>
      </c>
      <c r="X49" s="828">
        <v>2.2668362345158911E-4</v>
      </c>
      <c r="Y49" s="828">
        <v>4.0005969932775318E-4</v>
      </c>
      <c r="Z49" s="829"/>
      <c r="AA49" s="830"/>
      <c r="AB49" s="756"/>
      <c r="AC49" s="754"/>
      <c r="AD49" s="754"/>
      <c r="AE49" s="754"/>
      <c r="AF49" s="754"/>
      <c r="AG49" s="754"/>
      <c r="AH49" s="754"/>
      <c r="AI49" s="754"/>
      <c r="AJ49" s="754"/>
      <c r="AK49" s="754"/>
      <c r="AL49" s="754"/>
      <c r="AM49" s="753">
        <f t="shared" si="5"/>
        <v>46</v>
      </c>
      <c r="AN49" s="328">
        <f t="shared" si="19"/>
        <v>6</v>
      </c>
      <c r="AO49" s="856">
        <f t="shared" si="17"/>
        <v>0.5</v>
      </c>
      <c r="AP49" s="889">
        <f t="shared" si="2"/>
        <v>60.562000000000005</v>
      </c>
      <c r="AQ49" s="857">
        <f t="shared" ca="1" si="4"/>
        <v>60.662940462858096</v>
      </c>
      <c r="AR49" s="857">
        <f t="shared" ca="1" si="31"/>
        <v>60.374954918633136</v>
      </c>
      <c r="AS49" s="857">
        <f t="shared" ca="1" si="31"/>
        <v>60.579881880671273</v>
      </c>
      <c r="AT49" s="857">
        <f t="shared" ca="1" si="31"/>
        <v>60.529068522135837</v>
      </c>
      <c r="AU49" s="857">
        <f t="shared" ca="1" si="31"/>
        <v>60.436203483323219</v>
      </c>
      <c r="AV49" s="857">
        <f t="shared" ca="1" si="31"/>
        <v>60.47290535941864</v>
      </c>
      <c r="AW49" s="857">
        <f t="shared" ca="1" si="31"/>
        <v>60.594731704468096</v>
      </c>
      <c r="AX49" s="857">
        <f t="shared" ca="1" si="31"/>
        <v>60.502747924183808</v>
      </c>
      <c r="AY49" s="857">
        <f t="shared" ca="1" si="31"/>
        <v>60.366999466555484</v>
      </c>
      <c r="AZ49" s="857">
        <f t="shared" ca="1" si="31"/>
        <v>60.675551783537188</v>
      </c>
      <c r="BA49" s="857">
        <f t="shared" ca="1" si="31"/>
        <v>60.451711112723835</v>
      </c>
      <c r="BB49" s="857">
        <f t="shared" ca="1" si="31"/>
        <v>60.586104604026801</v>
      </c>
      <c r="BC49" s="857">
        <f t="shared" ca="1" si="31"/>
        <v>60.60115020081092</v>
      </c>
      <c r="BD49" s="857">
        <f t="shared" ca="1" si="31"/>
        <v>60.410309801805091</v>
      </c>
      <c r="BE49" s="857">
        <f t="shared" ca="1" si="31"/>
        <v>60.446943725192831</v>
      </c>
      <c r="BF49" s="857">
        <f t="shared" ca="1" si="31"/>
        <v>60.497256474169369</v>
      </c>
      <c r="BG49" s="857">
        <f t="shared" ca="1" si="31"/>
        <v>60.514701487415401</v>
      </c>
      <c r="BH49" s="857">
        <f t="shared" ca="1" si="31"/>
        <v>60.548259503078768</v>
      </c>
      <c r="BI49" s="857">
        <f t="shared" ca="1" si="31"/>
        <v>60.591595357852164</v>
      </c>
      <c r="BJ49" s="857">
        <f t="shared" ca="1" si="31"/>
        <v>60.71342456470235</v>
      </c>
      <c r="BK49" s="857">
        <f t="shared" ca="1" si="31"/>
        <v>60.724859368245141</v>
      </c>
      <c r="BL49" s="857">
        <f t="shared" ca="1" si="31"/>
        <v>60.847588534627455</v>
      </c>
      <c r="BM49" s="857">
        <f t="shared" ca="1" si="31"/>
        <v>60.63046670088832</v>
      </c>
      <c r="BN49" s="857">
        <f t="shared" ca="1" si="31"/>
        <v>60.546959985645742</v>
      </c>
      <c r="BO49" s="857">
        <f t="shared" ca="1" si="31"/>
        <v>60.432047062905021</v>
      </c>
      <c r="BP49" s="857">
        <f t="shared" ca="1" si="31"/>
        <v>60.35057951021134</v>
      </c>
      <c r="BQ49" s="857">
        <f t="shared" ca="1" si="31"/>
        <v>60.599163024416583</v>
      </c>
      <c r="BR49" s="857">
        <f t="shared" ca="1" si="31"/>
        <v>60.499583971386549</v>
      </c>
      <c r="BS49" s="857">
        <f t="shared" ca="1" si="31"/>
        <v>60.638412739275275</v>
      </c>
      <c r="BT49" s="857">
        <f t="shared" ca="1" si="31"/>
        <v>60.752404216230453</v>
      </c>
      <c r="BU49" s="857">
        <f t="shared" ca="1" si="31"/>
        <v>60.630065283032238</v>
      </c>
      <c r="BV49" s="857">
        <f t="shared" ca="1" si="31"/>
        <v>60.726855918719409</v>
      </c>
      <c r="BW49" s="857">
        <f t="shared" ca="1" si="31"/>
        <v>60.512366195355895</v>
      </c>
      <c r="BX49" s="857">
        <f t="shared" ca="1" si="31"/>
        <v>60.366546201808625</v>
      </c>
      <c r="BY49" s="857">
        <f t="shared" ca="1" si="31"/>
        <v>60.722288885391769</v>
      </c>
      <c r="BZ49" s="857">
        <f t="shared" ca="1" si="31"/>
        <v>60.462909369175236</v>
      </c>
      <c r="CA49" s="857">
        <f t="shared" ca="1" si="31"/>
        <v>60.452414152696882</v>
      </c>
      <c r="CB49" s="857">
        <f t="shared" ca="1" si="31"/>
        <v>60.388142829688547</v>
      </c>
      <c r="CC49" s="857">
        <f t="shared" ca="1" si="31"/>
        <v>60.545367628567689</v>
      </c>
      <c r="CD49" s="857">
        <f t="shared" ca="1" si="31"/>
        <v>60.6659475020979</v>
      </c>
      <c r="CE49" s="857">
        <f t="shared" ca="1" si="31"/>
        <v>60.657879311736693</v>
      </c>
      <c r="CF49" s="857">
        <f t="shared" ca="1" si="31"/>
        <v>60.38400267707712</v>
      </c>
      <c r="CG49" s="857">
        <f t="shared" ca="1" si="31"/>
        <v>60.66799990538302</v>
      </c>
      <c r="CH49" s="857">
        <f t="shared" ca="1" si="31"/>
        <v>60.703149086743771</v>
      </c>
      <c r="CI49" s="857">
        <f t="shared" ca="1" si="31"/>
        <v>60.522435135134529</v>
      </c>
      <c r="CJ49" s="857">
        <f t="shared" ca="1" si="31"/>
        <v>60.679615458582433</v>
      </c>
      <c r="CK49" s="857">
        <f t="shared" ca="1" si="31"/>
        <v>60.459684558279754</v>
      </c>
      <c r="CL49" s="857">
        <f t="shared" ca="1" si="31"/>
        <v>60.575888804470274</v>
      </c>
      <c r="CM49" s="857">
        <f t="shared" ca="1" si="31"/>
        <v>60.810819376858866</v>
      </c>
      <c r="CN49" s="857">
        <f t="shared" ca="1" si="31"/>
        <v>60.617778395467944</v>
      </c>
      <c r="CO49" s="359"/>
      <c r="DF49" s="7"/>
      <c r="DG49" s="7"/>
      <c r="DH49" s="7"/>
      <c r="DI49" s="7"/>
      <c r="DJ49" s="7"/>
      <c r="DK49" s="7"/>
      <c r="DL49" s="7"/>
      <c r="DM49" s="101"/>
      <c r="DN49" s="7"/>
      <c r="DO49" s="63"/>
      <c r="DP49" s="67"/>
      <c r="DQ49" s="67"/>
    </row>
    <row r="50" spans="1:121" s="35" customFormat="1">
      <c r="A50" s="246"/>
      <c r="B50" s="702"/>
      <c r="C50" s="702"/>
      <c r="D50" s="702"/>
      <c r="E50" s="645"/>
      <c r="F50" s="130"/>
      <c r="G50" s="556"/>
      <c r="H50" s="687"/>
      <c r="I50" s="374"/>
      <c r="L50" s="7"/>
      <c r="M50" s="351"/>
      <c r="N50" s="679"/>
      <c r="O50" s="758"/>
      <c r="P50" s="800">
        <f t="shared" si="28"/>
        <v>40</v>
      </c>
      <c r="Q50" s="808">
        <f t="shared" si="14"/>
        <v>0.5236682219816684</v>
      </c>
      <c r="R50" s="799">
        <f t="shared" si="30"/>
        <v>165</v>
      </c>
      <c r="S50" s="756"/>
      <c r="T50" s="825">
        <v>2</v>
      </c>
      <c r="U50" s="823">
        <v>1750</v>
      </c>
      <c r="X50" s="829"/>
      <c r="Y50" s="828"/>
      <c r="Z50" s="828">
        <v>1.0606592427378429E-3</v>
      </c>
      <c r="AA50" s="828">
        <v>1.2338392611700312E-3</v>
      </c>
      <c r="AB50" s="756"/>
      <c r="AC50" s="754"/>
      <c r="AD50" s="754"/>
      <c r="AE50" s="754"/>
      <c r="AF50" s="754"/>
      <c r="AG50" s="754"/>
      <c r="AH50" s="754"/>
      <c r="AI50" s="754"/>
      <c r="AJ50" s="754"/>
      <c r="AK50" s="754"/>
      <c r="AL50" s="754"/>
      <c r="AM50" s="753">
        <f t="shared" si="5"/>
        <v>47</v>
      </c>
      <c r="AN50" s="328">
        <f t="shared" si="19"/>
        <v>6</v>
      </c>
      <c r="AO50" s="856">
        <f t="shared" si="17"/>
        <v>0.5</v>
      </c>
      <c r="AP50" s="889">
        <f t="shared" si="2"/>
        <v>60.562000000000005</v>
      </c>
      <c r="AQ50" s="857">
        <f t="shared" ca="1" si="4"/>
        <v>60.81095201660905</v>
      </c>
      <c r="AR50" s="857">
        <f t="shared" ca="1" si="31"/>
        <v>60.699191792937597</v>
      </c>
      <c r="AS50" s="857">
        <f t="shared" ca="1" si="31"/>
        <v>60.442819418586183</v>
      </c>
      <c r="AT50" s="857">
        <f t="shared" ca="1" si="31"/>
        <v>60.501377531814434</v>
      </c>
      <c r="AU50" s="857">
        <f t="shared" ca="1" si="31"/>
        <v>60.534108623157103</v>
      </c>
      <c r="AV50" s="857">
        <f t="shared" ca="1" si="31"/>
        <v>60.54904565013419</v>
      </c>
      <c r="AW50" s="857">
        <f t="shared" ca="1" si="31"/>
        <v>60.608223383590804</v>
      </c>
      <c r="AX50" s="857">
        <f t="shared" ca="1" si="31"/>
        <v>60.728605966328885</v>
      </c>
      <c r="AY50" s="857">
        <f t="shared" ca="1" si="31"/>
        <v>60.744077932631839</v>
      </c>
      <c r="AZ50" s="857">
        <f t="shared" ca="1" si="31"/>
        <v>60.635581698367858</v>
      </c>
      <c r="BA50" s="857">
        <f t="shared" ca="1" si="31"/>
        <v>60.753174939521806</v>
      </c>
      <c r="BB50" s="857">
        <f t="shared" ca="1" si="31"/>
        <v>60.370327029872293</v>
      </c>
      <c r="BC50" s="857">
        <f t="shared" ca="1" si="31"/>
        <v>60.558591820630653</v>
      </c>
      <c r="BD50" s="857">
        <f t="shared" ca="1" si="31"/>
        <v>60.808269088856555</v>
      </c>
      <c r="BE50" s="857">
        <f t="shared" ca="1" si="31"/>
        <v>60.765494207955278</v>
      </c>
      <c r="BF50" s="857">
        <f t="shared" ca="1" si="31"/>
        <v>60.446205156837223</v>
      </c>
      <c r="BG50" s="857">
        <f t="shared" ca="1" si="31"/>
        <v>60.427107231685341</v>
      </c>
      <c r="BH50" s="857">
        <f t="shared" ca="1" si="31"/>
        <v>60.55461456990615</v>
      </c>
      <c r="BI50" s="857">
        <f t="shared" ca="1" si="31"/>
        <v>60.506780054319634</v>
      </c>
      <c r="BJ50" s="857">
        <f t="shared" ca="1" si="31"/>
        <v>60.498348900241425</v>
      </c>
      <c r="BK50" s="857">
        <f t="shared" ca="1" si="31"/>
        <v>60.762785362832425</v>
      </c>
      <c r="BL50" s="857">
        <f t="shared" ca="1" si="31"/>
        <v>60.397119957251</v>
      </c>
      <c r="BM50" s="857">
        <f t="shared" ca="1" si="31"/>
        <v>60.630199424198075</v>
      </c>
      <c r="BN50" s="857">
        <f t="shared" ca="1" si="31"/>
        <v>60.497687862335077</v>
      </c>
      <c r="BO50" s="857">
        <f t="shared" ca="1" si="31"/>
        <v>60.520692971097425</v>
      </c>
      <c r="BP50" s="857">
        <f t="shared" ca="1" si="31"/>
        <v>60.626233061190128</v>
      </c>
      <c r="BQ50" s="857">
        <f t="shared" ca="1" si="31"/>
        <v>60.743680552546543</v>
      </c>
      <c r="BR50" s="857">
        <f t="shared" ca="1" si="31"/>
        <v>60.414985675772151</v>
      </c>
      <c r="BS50" s="857">
        <f t="shared" ca="1" si="31"/>
        <v>60.399829360376742</v>
      </c>
      <c r="BT50" s="857">
        <f t="shared" ca="1" si="31"/>
        <v>60.789417937057898</v>
      </c>
      <c r="BU50" s="857">
        <f t="shared" ca="1" si="31"/>
        <v>60.561439241725637</v>
      </c>
      <c r="BV50" s="857">
        <f t="shared" ca="1" si="31"/>
        <v>60.588927393294121</v>
      </c>
      <c r="BW50" s="857">
        <f t="shared" ca="1" si="31"/>
        <v>60.546440188842496</v>
      </c>
      <c r="BX50" s="857">
        <f t="shared" ca="1" si="31"/>
        <v>60.4000707657326</v>
      </c>
      <c r="BY50" s="857">
        <f t="shared" ca="1" si="31"/>
        <v>60.604638519303343</v>
      </c>
      <c r="BZ50" s="857">
        <f t="shared" ca="1" si="31"/>
        <v>60.513256821835533</v>
      </c>
      <c r="CA50" s="857">
        <f t="shared" ca="1" si="31"/>
        <v>60.424767959820912</v>
      </c>
      <c r="CB50" s="857">
        <f t="shared" ca="1" si="31"/>
        <v>60.587719425281236</v>
      </c>
      <c r="CC50" s="857">
        <f t="shared" ca="1" si="31"/>
        <v>60.744061741617656</v>
      </c>
      <c r="CD50" s="857">
        <f t="shared" ca="1" si="31"/>
        <v>60.614016728831942</v>
      </c>
      <c r="CE50" s="857">
        <f t="shared" ca="1" si="31"/>
        <v>60.532940261810118</v>
      </c>
      <c r="CF50" s="857">
        <f t="shared" ca="1" si="31"/>
        <v>60.643824446383157</v>
      </c>
      <c r="CG50" s="857">
        <f t="shared" ca="1" si="31"/>
        <v>60.76441589458684</v>
      </c>
      <c r="CH50" s="857">
        <f t="shared" ca="1" si="31"/>
        <v>60.2936430885715</v>
      </c>
      <c r="CI50" s="857">
        <f t="shared" ca="1" si="31"/>
        <v>60.575178059067312</v>
      </c>
      <c r="CJ50" s="857">
        <f t="shared" ca="1" si="31"/>
        <v>60.537550713512857</v>
      </c>
      <c r="CK50" s="857">
        <f t="shared" ca="1" si="31"/>
        <v>60.591970959426099</v>
      </c>
      <c r="CL50" s="857">
        <f t="shared" ca="1" si="31"/>
        <v>60.656010063360945</v>
      </c>
      <c r="CM50" s="857">
        <f t="shared" ca="1" si="31"/>
        <v>60.523107594298132</v>
      </c>
      <c r="CN50" s="857">
        <f t="shared" ca="1" si="31"/>
        <v>60.605340081623027</v>
      </c>
      <c r="CO50" s="359"/>
      <c r="DF50" s="7"/>
      <c r="DG50" s="7"/>
      <c r="DH50" s="7"/>
      <c r="DI50" s="7"/>
      <c r="DJ50" s="7"/>
      <c r="DK50" s="7"/>
      <c r="DL50" s="7"/>
      <c r="DM50" s="101"/>
      <c r="DN50" s="7"/>
      <c r="DO50" s="63"/>
      <c r="DP50" s="67"/>
      <c r="DQ50" s="67"/>
    </row>
    <row r="51" spans="1:121" s="35" customFormat="1">
      <c r="A51" s="246"/>
      <c r="B51" s="702"/>
      <c r="C51" s="702"/>
      <c r="D51" s="702"/>
      <c r="E51" s="645"/>
      <c r="F51" s="130"/>
      <c r="G51" s="556"/>
      <c r="H51" s="687"/>
      <c r="I51" s="374"/>
      <c r="L51" s="7"/>
      <c r="M51" s="351"/>
      <c r="N51" s="679"/>
      <c r="O51" s="758"/>
      <c r="P51" s="800">
        <f t="shared" si="28"/>
        <v>41</v>
      </c>
      <c r="Q51" s="808">
        <f t="shared" si="14"/>
        <v>0.5172426016761611</v>
      </c>
      <c r="R51" s="799">
        <f t="shared" si="30"/>
        <v>169</v>
      </c>
      <c r="S51" s="756"/>
      <c r="T51" s="825">
        <v>3</v>
      </c>
      <c r="U51" s="823">
        <v>2625</v>
      </c>
      <c r="X51" s="829"/>
      <c r="Y51" s="828"/>
      <c r="Z51" s="828">
        <v>6.124386954263043E-4</v>
      </c>
      <c r="AA51" s="828">
        <v>7.5747066098639788E-4</v>
      </c>
      <c r="AB51" s="756"/>
      <c r="AC51" s="754"/>
      <c r="AD51" s="754"/>
      <c r="AE51" s="754"/>
      <c r="AF51" s="754"/>
      <c r="AG51" s="754"/>
      <c r="AH51" s="754"/>
      <c r="AI51" s="754"/>
      <c r="AJ51" s="754"/>
      <c r="AK51" s="754"/>
      <c r="AL51" s="754"/>
      <c r="AM51" s="753">
        <f t="shared" si="5"/>
        <v>48</v>
      </c>
      <c r="AN51" s="328">
        <f t="shared" si="19"/>
        <v>6</v>
      </c>
      <c r="AO51" s="856">
        <f t="shared" si="17"/>
        <v>0.5</v>
      </c>
      <c r="AP51" s="889">
        <f t="shared" si="2"/>
        <v>60.562000000000005</v>
      </c>
      <c r="AQ51" s="857">
        <f t="shared" ca="1" si="4"/>
        <v>60.445789402908233</v>
      </c>
      <c r="AR51" s="857">
        <f t="shared" ca="1" si="31"/>
        <v>60.620157601272787</v>
      </c>
      <c r="AS51" s="857">
        <f t="shared" ca="1" si="31"/>
        <v>60.68331730962273</v>
      </c>
      <c r="AT51" s="857">
        <f t="shared" ca="1" si="31"/>
        <v>60.623014053524038</v>
      </c>
      <c r="AU51" s="857">
        <f t="shared" ca="1" si="31"/>
        <v>60.529118512072678</v>
      </c>
      <c r="AV51" s="857">
        <f t="shared" ca="1" si="31"/>
        <v>60.49948515223462</v>
      </c>
      <c r="AW51" s="857">
        <f t="shared" ca="1" si="31"/>
        <v>60.597403693017469</v>
      </c>
      <c r="AX51" s="857">
        <f t="shared" ca="1" si="31"/>
        <v>60.551648647960633</v>
      </c>
      <c r="AY51" s="857">
        <f t="shared" ref="AY51:CN51" ca="1" si="32">NORMINV(RAND(),$AP51,$H$18)</f>
        <v>60.682237853274103</v>
      </c>
      <c r="AZ51" s="857">
        <f t="shared" ca="1" si="32"/>
        <v>60.509334611381497</v>
      </c>
      <c r="BA51" s="857">
        <f t="shared" ca="1" si="32"/>
        <v>60.725551079678361</v>
      </c>
      <c r="BB51" s="857">
        <f t="shared" ca="1" si="32"/>
        <v>60.67748826079125</v>
      </c>
      <c r="BC51" s="857">
        <f t="shared" ca="1" si="32"/>
        <v>60.724756319437027</v>
      </c>
      <c r="BD51" s="857">
        <f t="shared" ca="1" si="32"/>
        <v>60.599368473315565</v>
      </c>
      <c r="BE51" s="857">
        <f t="shared" ca="1" si="32"/>
        <v>60.436591035426815</v>
      </c>
      <c r="BF51" s="857">
        <f t="shared" ca="1" si="32"/>
        <v>60.584925132726795</v>
      </c>
      <c r="BG51" s="857">
        <f t="shared" ca="1" si="32"/>
        <v>60.737316898735763</v>
      </c>
      <c r="BH51" s="857">
        <f t="shared" ca="1" si="32"/>
        <v>60.727157972841347</v>
      </c>
      <c r="BI51" s="857">
        <f t="shared" ca="1" si="32"/>
        <v>60.671508090733184</v>
      </c>
      <c r="BJ51" s="857">
        <f t="shared" ca="1" si="32"/>
        <v>60.557772640513718</v>
      </c>
      <c r="BK51" s="857">
        <f t="shared" ca="1" si="32"/>
        <v>60.607897616848021</v>
      </c>
      <c r="BL51" s="857">
        <f t="shared" ca="1" si="32"/>
        <v>60.590274091984888</v>
      </c>
      <c r="BM51" s="857">
        <f t="shared" ca="1" si="32"/>
        <v>60.571322087668847</v>
      </c>
      <c r="BN51" s="857">
        <f t="shared" ca="1" si="32"/>
        <v>60.737860276500768</v>
      </c>
      <c r="BO51" s="857">
        <f t="shared" ca="1" si="32"/>
        <v>60.526455184682838</v>
      </c>
      <c r="BP51" s="857">
        <f t="shared" ca="1" si="32"/>
        <v>60.39981642783286</v>
      </c>
      <c r="BQ51" s="857">
        <f t="shared" ca="1" si="32"/>
        <v>60.678875280854598</v>
      </c>
      <c r="BR51" s="857">
        <f t="shared" ca="1" si="32"/>
        <v>60.374355914728653</v>
      </c>
      <c r="BS51" s="857">
        <f t="shared" ca="1" si="32"/>
        <v>60.659231931060376</v>
      </c>
      <c r="BT51" s="857">
        <f t="shared" ca="1" si="32"/>
        <v>60.811895878332152</v>
      </c>
      <c r="BU51" s="857">
        <f t="shared" ca="1" si="32"/>
        <v>60.67691323659249</v>
      </c>
      <c r="BV51" s="857">
        <f t="shared" ca="1" si="32"/>
        <v>60.502082492556191</v>
      </c>
      <c r="BW51" s="857">
        <f t="shared" ca="1" si="32"/>
        <v>60.727333158847777</v>
      </c>
      <c r="BX51" s="857">
        <f t="shared" ca="1" si="32"/>
        <v>60.45307962828916</v>
      </c>
      <c r="BY51" s="857">
        <f t="shared" ca="1" si="32"/>
        <v>60.460335682661444</v>
      </c>
      <c r="BZ51" s="857">
        <f t="shared" ca="1" si="32"/>
        <v>60.615761499763984</v>
      </c>
      <c r="CA51" s="857">
        <f t="shared" ca="1" si="32"/>
        <v>60.654591064048716</v>
      </c>
      <c r="CB51" s="857">
        <f t="shared" ca="1" si="32"/>
        <v>60.589097360174449</v>
      </c>
      <c r="CC51" s="857">
        <f t="shared" ca="1" si="32"/>
        <v>60.718613172536017</v>
      </c>
      <c r="CD51" s="857">
        <f t="shared" ca="1" si="32"/>
        <v>60.4246151093961</v>
      </c>
      <c r="CE51" s="857">
        <f t="shared" ca="1" si="32"/>
        <v>60.652633941479365</v>
      </c>
      <c r="CF51" s="857">
        <f t="shared" ca="1" si="32"/>
        <v>60.559398146013045</v>
      </c>
      <c r="CG51" s="857">
        <f t="shared" ca="1" si="32"/>
        <v>60.54531673059801</v>
      </c>
      <c r="CH51" s="857">
        <f t="shared" ca="1" si="32"/>
        <v>60.597893111730983</v>
      </c>
      <c r="CI51" s="857">
        <f t="shared" ca="1" si="32"/>
        <v>60.564178190142314</v>
      </c>
      <c r="CJ51" s="857">
        <f t="shared" ca="1" si="32"/>
        <v>60.642068141927346</v>
      </c>
      <c r="CK51" s="857">
        <f t="shared" ca="1" si="32"/>
        <v>60.560659209867687</v>
      </c>
      <c r="CL51" s="857">
        <f t="shared" ca="1" si="32"/>
        <v>60.71411178703616</v>
      </c>
      <c r="CM51" s="857">
        <f t="shared" ca="1" si="32"/>
        <v>60.602216972168719</v>
      </c>
      <c r="CN51" s="857">
        <f t="shared" ca="1" si="32"/>
        <v>60.351796365987695</v>
      </c>
      <c r="CO51" s="359"/>
      <c r="DF51" s="7"/>
      <c r="DG51" s="7"/>
      <c r="DH51" s="7"/>
      <c r="DI51" s="7"/>
      <c r="DJ51" s="7"/>
      <c r="DK51" s="7"/>
      <c r="DL51" s="7"/>
      <c r="DM51" s="101"/>
      <c r="DN51" s="7"/>
      <c r="DO51" s="63"/>
      <c r="DP51" s="67"/>
      <c r="DQ51" s="67"/>
    </row>
    <row r="52" spans="1:121" s="35" customFormat="1">
      <c r="A52" s="246"/>
      <c r="B52" s="702"/>
      <c r="C52" s="702"/>
      <c r="D52" s="702"/>
      <c r="E52" s="645"/>
      <c r="F52" s="130"/>
      <c r="G52" s="556"/>
      <c r="H52" s="687"/>
      <c r="I52" s="374"/>
      <c r="L52" s="7"/>
      <c r="M52" s="351"/>
      <c r="N52" s="679"/>
      <c r="O52" s="758"/>
      <c r="P52" s="800">
        <f t="shared" si="28"/>
        <v>42</v>
      </c>
      <c r="Q52" s="808">
        <f t="shared" si="14"/>
        <v>0.51104785603273895</v>
      </c>
      <c r="R52" s="799">
        <f t="shared" si="30"/>
        <v>173</v>
      </c>
      <c r="S52" s="756"/>
      <c r="T52" s="825">
        <v>4</v>
      </c>
      <c r="U52" s="823">
        <v>3500</v>
      </c>
      <c r="X52" s="829"/>
      <c r="Y52" s="828"/>
      <c r="Z52" s="828">
        <v>4.3310678143071283E-4</v>
      </c>
      <c r="AA52" s="828">
        <v>5.6571657967666915E-4</v>
      </c>
      <c r="AB52" s="756"/>
      <c r="AC52" s="754"/>
      <c r="AD52" s="754"/>
      <c r="AE52" s="754"/>
      <c r="AF52" s="754"/>
      <c r="AG52" s="754"/>
      <c r="AH52" s="754"/>
      <c r="AI52" s="754"/>
      <c r="AJ52" s="754"/>
      <c r="AK52" s="754"/>
      <c r="AL52" s="754"/>
      <c r="AM52" s="755"/>
      <c r="AN52" s="328"/>
      <c r="AO52" s="856"/>
      <c r="AP52" s="859"/>
      <c r="AQ52" s="859"/>
      <c r="AR52" s="858"/>
      <c r="AS52" s="859"/>
      <c r="AT52" s="859"/>
      <c r="AU52" s="859"/>
      <c r="AV52" s="859"/>
      <c r="AW52" s="859"/>
      <c r="AX52" s="859"/>
      <c r="AY52" s="859"/>
      <c r="AZ52" s="859"/>
      <c r="BA52" s="859"/>
      <c r="BB52" s="859"/>
      <c r="BC52" s="859"/>
      <c r="BD52" s="859"/>
      <c r="BE52" s="859"/>
      <c r="BF52" s="859"/>
      <c r="BG52" s="859"/>
      <c r="BH52" s="859"/>
      <c r="BI52" s="859"/>
      <c r="BJ52" s="859"/>
      <c r="BK52" s="859"/>
      <c r="BL52" s="859"/>
      <c r="BM52" s="859"/>
      <c r="BN52" s="859"/>
      <c r="BO52" s="859"/>
      <c r="BP52" s="859"/>
      <c r="BQ52" s="859"/>
      <c r="BR52" s="859"/>
      <c r="BS52" s="859"/>
      <c r="BT52" s="859"/>
      <c r="BU52" s="859"/>
      <c r="BV52" s="859"/>
      <c r="BW52" s="859"/>
      <c r="BX52" s="859"/>
      <c r="BY52" s="859"/>
      <c r="BZ52" s="859"/>
      <c r="CA52" s="859"/>
      <c r="CB52" s="859"/>
      <c r="CC52" s="859"/>
      <c r="CD52" s="859"/>
      <c r="CE52" s="859"/>
      <c r="CF52" s="859"/>
      <c r="CG52" s="859"/>
      <c r="CH52" s="859"/>
      <c r="CI52" s="859"/>
      <c r="CJ52" s="859"/>
      <c r="CK52" s="859"/>
      <c r="CL52" s="859"/>
      <c r="CM52" s="859"/>
      <c r="CN52" s="859"/>
      <c r="CO52" s="359"/>
      <c r="DF52" s="7"/>
      <c r="DG52" s="7"/>
      <c r="DH52" s="7"/>
      <c r="DI52" s="7"/>
      <c r="DJ52" s="7"/>
      <c r="DK52" s="7"/>
      <c r="DL52" s="7"/>
      <c r="DM52" s="101"/>
      <c r="DN52" s="7"/>
      <c r="DO52" s="63"/>
      <c r="DP52" s="67"/>
      <c r="DQ52" s="67"/>
    </row>
    <row r="53" spans="1:121" s="35" customFormat="1">
      <c r="A53" s="246"/>
      <c r="B53" s="702"/>
      <c r="C53" s="702"/>
      <c r="D53" s="702"/>
      <c r="E53" s="645"/>
      <c r="F53" s="130"/>
      <c r="G53" s="556"/>
      <c r="H53" s="687"/>
      <c r="I53" s="374"/>
      <c r="L53" s="7"/>
      <c r="M53" s="351"/>
      <c r="N53" s="679"/>
      <c r="O53" s="758"/>
      <c r="P53" s="800">
        <f t="shared" si="28"/>
        <v>43</v>
      </c>
      <c r="Q53" s="808">
        <f t="shared" si="14"/>
        <v>0.50507048249880326</v>
      </c>
      <c r="R53" s="799">
        <f t="shared" si="30"/>
        <v>177</v>
      </c>
      <c r="S53" s="756"/>
      <c r="T53" s="825">
        <v>5</v>
      </c>
      <c r="U53" s="823">
        <v>4375</v>
      </c>
      <c r="X53" s="829"/>
      <c r="Y53" s="828"/>
      <c r="Z53" s="828">
        <v>3.3551964808172321E-4</v>
      </c>
      <c r="AA53" s="828">
        <v>4.6034091448483253E-4</v>
      </c>
      <c r="AB53" s="756"/>
      <c r="AC53" s="754"/>
      <c r="AD53" s="754"/>
      <c r="AE53" s="754"/>
      <c r="AF53" s="754"/>
      <c r="AG53" s="754"/>
      <c r="AH53" s="754"/>
      <c r="AI53" s="754"/>
      <c r="AJ53" s="754"/>
      <c r="AK53" s="754"/>
      <c r="AL53" s="754"/>
      <c r="AM53" s="755"/>
      <c r="AN53" s="328"/>
      <c r="AO53" s="856"/>
      <c r="AP53" s="859"/>
      <c r="AQ53" s="859"/>
      <c r="AR53" s="858"/>
      <c r="AS53" s="859"/>
      <c r="AT53" s="859"/>
      <c r="AU53" s="859"/>
      <c r="AV53" s="859"/>
      <c r="AW53" s="859"/>
      <c r="AX53" s="859"/>
      <c r="AY53" s="859"/>
      <c r="AZ53" s="859"/>
      <c r="BA53" s="859"/>
      <c r="BB53" s="859"/>
      <c r="BC53" s="859"/>
      <c r="BD53" s="859"/>
      <c r="BE53" s="859"/>
      <c r="BF53" s="859"/>
      <c r="BG53" s="859"/>
      <c r="BH53" s="859"/>
      <c r="BI53" s="859"/>
      <c r="BJ53" s="859"/>
      <c r="BK53" s="859"/>
      <c r="BL53" s="859"/>
      <c r="BM53" s="859"/>
      <c r="BN53" s="859"/>
      <c r="BO53" s="859"/>
      <c r="BP53" s="859"/>
      <c r="BQ53" s="859"/>
      <c r="BR53" s="859"/>
      <c r="BS53" s="859"/>
      <c r="BT53" s="859"/>
      <c r="BU53" s="859"/>
      <c r="BV53" s="859"/>
      <c r="BW53" s="859"/>
      <c r="BX53" s="859"/>
      <c r="BY53" s="859"/>
      <c r="BZ53" s="859"/>
      <c r="CA53" s="859"/>
      <c r="CB53" s="859"/>
      <c r="CC53" s="859"/>
      <c r="CD53" s="859"/>
      <c r="CE53" s="859"/>
      <c r="CF53" s="859"/>
      <c r="CG53" s="859"/>
      <c r="CH53" s="859"/>
      <c r="CI53" s="859"/>
      <c r="CJ53" s="859"/>
      <c r="CK53" s="859"/>
      <c r="CL53" s="859"/>
      <c r="CM53" s="859"/>
      <c r="CN53" s="859"/>
      <c r="CO53" s="359"/>
      <c r="DF53" s="7"/>
      <c r="DG53" s="7"/>
      <c r="DH53" s="7"/>
      <c r="DI53" s="7"/>
      <c r="DJ53" s="7"/>
      <c r="DK53" s="7"/>
      <c r="DL53" s="7"/>
      <c r="DM53" s="101"/>
      <c r="DN53" s="7"/>
      <c r="DO53" s="63"/>
      <c r="DP53" s="67"/>
      <c r="DQ53" s="67"/>
    </row>
    <row r="54" spans="1:121" s="35" customFormat="1">
      <c r="A54" s="246"/>
      <c r="B54" s="702"/>
      <c r="C54" s="702"/>
      <c r="D54" s="702"/>
      <c r="E54" s="645"/>
      <c r="F54" s="130"/>
      <c r="G54" s="556"/>
      <c r="H54" s="687"/>
      <c r="I54" s="374"/>
      <c r="L54" s="7"/>
      <c r="M54" s="351"/>
      <c r="N54" s="679"/>
      <c r="O54" s="758"/>
      <c r="P54" s="800">
        <f t="shared" si="28"/>
        <v>44</v>
      </c>
      <c r="Q54" s="808">
        <f t="shared" si="14"/>
        <v>0.49929805883627715</v>
      </c>
      <c r="R54" s="799">
        <f t="shared" si="30"/>
        <v>181</v>
      </c>
      <c r="S54" s="756"/>
      <c r="T54" s="825">
        <v>6</v>
      </c>
      <c r="U54" s="823">
        <v>5250</v>
      </c>
      <c r="X54" s="829"/>
      <c r="Y54" s="828"/>
      <c r="Z54" s="828">
        <v>2.7398050785290557E-4</v>
      </c>
      <c r="AA54" s="828">
        <v>3.9311267764244746E-4</v>
      </c>
      <c r="AB54" s="756"/>
      <c r="AC54" s="754"/>
      <c r="AD54" s="754"/>
      <c r="AE54" s="754"/>
      <c r="AF54" s="754"/>
      <c r="AG54" s="754"/>
      <c r="AH54" s="754"/>
      <c r="AI54" s="754"/>
      <c r="AJ54" s="754"/>
      <c r="AK54" s="754"/>
      <c r="AL54" s="754"/>
      <c r="AM54" s="755"/>
      <c r="AN54" s="875"/>
      <c r="AO54" s="856"/>
      <c r="AP54" s="359"/>
      <c r="AQ54" s="359">
        <f ca="1">STEYX(AQ4:AQ51,$AO4:$AO51)</f>
        <v>0.13955834409112253</v>
      </c>
      <c r="AR54" s="359">
        <f ca="1">STEYX(AR4:AR51,$AO4:$AO51)</f>
        <v>0.13169217701633973</v>
      </c>
      <c r="AS54" s="359">
        <f t="shared" ref="AS54:CN54" ca="1" si="33">STEYX(AS4:AS51,$AO4:$AO51)</f>
        <v>0.1121500677841015</v>
      </c>
      <c r="AT54" s="359">
        <f t="shared" ca="1" si="33"/>
        <v>0.13698011106346855</v>
      </c>
      <c r="AU54" s="359">
        <f t="shared" ca="1" si="33"/>
        <v>0.10794705485375906</v>
      </c>
      <c r="AV54" s="359">
        <f t="shared" ca="1" si="33"/>
        <v>0.10427510024903074</v>
      </c>
      <c r="AW54" s="359">
        <f t="shared" ca="1" si="33"/>
        <v>0.11153078962695934</v>
      </c>
      <c r="AX54" s="359">
        <f t="shared" ca="1" si="33"/>
        <v>0.12197988121942013</v>
      </c>
      <c r="AY54" s="359">
        <f t="shared" ca="1" si="33"/>
        <v>0.12027691612059695</v>
      </c>
      <c r="AZ54" s="359">
        <f t="shared" ca="1" si="33"/>
        <v>0.13434511808002536</v>
      </c>
      <c r="BA54" s="359">
        <f t="shared" ca="1" si="33"/>
        <v>0.11373460593490102</v>
      </c>
      <c r="BB54" s="359">
        <f t="shared" ca="1" si="33"/>
        <v>0.14254415300615458</v>
      </c>
      <c r="BC54" s="359">
        <f t="shared" ca="1" si="33"/>
        <v>0.13834494605709224</v>
      </c>
      <c r="BD54" s="359">
        <f t="shared" ca="1" si="33"/>
        <v>0.13030850779893413</v>
      </c>
      <c r="BE54" s="359">
        <f t="shared" ca="1" si="33"/>
        <v>0.1250913108525282</v>
      </c>
      <c r="BF54" s="359">
        <f t="shared" ca="1" si="33"/>
        <v>0.13340844460088225</v>
      </c>
      <c r="BG54" s="359">
        <f t="shared" ca="1" si="33"/>
        <v>0.10521004836257318</v>
      </c>
      <c r="BH54" s="359">
        <f t="shared" ca="1" si="33"/>
        <v>0.12892603052355575</v>
      </c>
      <c r="BI54" s="359">
        <f t="shared" ca="1" si="33"/>
        <v>0.11890837019413129</v>
      </c>
      <c r="BJ54" s="359">
        <f t="shared" ca="1" si="33"/>
        <v>0.13119710183603298</v>
      </c>
      <c r="BK54" s="359">
        <f t="shared" ca="1" si="33"/>
        <v>0.12611732975704967</v>
      </c>
      <c r="BL54" s="359">
        <f t="shared" ca="1" si="33"/>
        <v>0.12078832045744066</v>
      </c>
      <c r="BM54" s="359">
        <f t="shared" ca="1" si="33"/>
        <v>0.11610542837163319</v>
      </c>
      <c r="BN54" s="359">
        <f t="shared" ca="1" si="33"/>
        <v>0.1416978222796455</v>
      </c>
      <c r="BO54" s="359">
        <f t="shared" ca="1" si="33"/>
        <v>0.11352168874141004</v>
      </c>
      <c r="BP54" s="359">
        <f t="shared" ca="1" si="33"/>
        <v>0.12860262665848216</v>
      </c>
      <c r="BQ54" s="359">
        <f t="shared" ca="1" si="33"/>
        <v>0.12722361962309819</v>
      </c>
      <c r="BR54" s="359">
        <f t="shared" ca="1" si="33"/>
        <v>0.14809388030705034</v>
      </c>
      <c r="BS54" s="359">
        <f t="shared" ca="1" si="33"/>
        <v>0.10833685731648521</v>
      </c>
      <c r="BT54" s="359">
        <f t="shared" ca="1" si="33"/>
        <v>0.15206946633642232</v>
      </c>
      <c r="BU54" s="359">
        <f t="shared" ca="1" si="33"/>
        <v>0.106513731451956</v>
      </c>
      <c r="BV54" s="359">
        <f t="shared" ca="1" si="33"/>
        <v>0.12614503976804964</v>
      </c>
      <c r="BW54" s="359">
        <f t="shared" ca="1" si="33"/>
        <v>0.15427096158884079</v>
      </c>
      <c r="BX54" s="359">
        <f t="shared" ca="1" si="33"/>
        <v>0.14680076922414484</v>
      </c>
      <c r="BY54" s="359">
        <f t="shared" ca="1" si="33"/>
        <v>0.1227025040275133</v>
      </c>
      <c r="BZ54" s="359">
        <f t="shared" ca="1" si="33"/>
        <v>0.14464462318527638</v>
      </c>
      <c r="CA54" s="359">
        <f t="shared" ca="1" si="33"/>
        <v>0.12135282075698395</v>
      </c>
      <c r="CB54" s="359">
        <f t="shared" ca="1" si="33"/>
        <v>0.13701374981035266</v>
      </c>
      <c r="CC54" s="359">
        <f t="shared" ca="1" si="33"/>
        <v>0.11827963664850456</v>
      </c>
      <c r="CD54" s="359">
        <f t="shared" ca="1" si="33"/>
        <v>0.12145272103081216</v>
      </c>
      <c r="CE54" s="359">
        <f t="shared" ca="1" si="33"/>
        <v>0.13006668890644915</v>
      </c>
      <c r="CF54" s="359">
        <f t="shared" ca="1" si="33"/>
        <v>0.11463380913264541</v>
      </c>
      <c r="CG54" s="359">
        <f t="shared" ca="1" si="33"/>
        <v>0.12050341763803582</v>
      </c>
      <c r="CH54" s="359">
        <f t="shared" ca="1" si="33"/>
        <v>0.12510446014856566</v>
      </c>
      <c r="CI54" s="359">
        <f t="shared" ca="1" si="33"/>
        <v>0.14682064833125133</v>
      </c>
      <c r="CJ54" s="359">
        <f t="shared" ca="1" si="33"/>
        <v>0.11898037652171177</v>
      </c>
      <c r="CK54" s="359">
        <f t="shared" ca="1" si="33"/>
        <v>0.15054220063004847</v>
      </c>
      <c r="CL54" s="359">
        <f t="shared" ca="1" si="33"/>
        <v>0.14813806889780903</v>
      </c>
      <c r="CM54" s="359">
        <f t="shared" ca="1" si="33"/>
        <v>0.12034349439043056</v>
      </c>
      <c r="CN54" s="359">
        <f t="shared" ca="1" si="33"/>
        <v>0.12205227815151519</v>
      </c>
      <c r="CO54" s="853">
        <f ca="1">AVERAGE(AR54:CN54)</f>
        <v>0.12709734235245107</v>
      </c>
      <c r="DF54" s="7"/>
      <c r="DG54" s="7"/>
      <c r="DH54" s="7"/>
      <c r="DI54" s="7"/>
      <c r="DJ54" s="7"/>
      <c r="DK54" s="7"/>
      <c r="DL54" s="7"/>
      <c r="DM54" s="101"/>
      <c r="DN54" s="7"/>
      <c r="DO54" s="63"/>
      <c r="DP54" s="67"/>
      <c r="DQ54" s="67"/>
    </row>
    <row r="55" spans="1:121" s="35" customFormat="1">
      <c r="A55" s="246"/>
      <c r="B55" s="702"/>
      <c r="C55" s="702"/>
      <c r="D55" s="702"/>
      <c r="E55" s="645"/>
      <c r="F55" s="130"/>
      <c r="G55" s="556"/>
      <c r="H55" s="687"/>
      <c r="I55" s="374"/>
      <c r="L55" s="7"/>
      <c r="M55" s="351"/>
      <c r="N55" s="679"/>
      <c r="O55" s="758"/>
      <c r="P55" s="800">
        <f t="shared" si="28"/>
        <v>45</v>
      </c>
      <c r="Q55" s="808">
        <f t="shared" si="14"/>
        <v>0.49371913447352</v>
      </c>
      <c r="R55" s="799">
        <f t="shared" si="30"/>
        <v>185</v>
      </c>
      <c r="S55" s="756"/>
      <c r="T55" s="825">
        <v>7</v>
      </c>
      <c r="U55" s="823">
        <v>6125</v>
      </c>
      <c r="X55" s="829"/>
      <c r="Y55" s="828"/>
      <c r="Z55" s="828">
        <v>2.3158102747472618E-4</v>
      </c>
      <c r="AA55" s="828">
        <v>3.4620319826100522E-4</v>
      </c>
      <c r="AB55" s="756"/>
      <c r="AC55" s="754"/>
      <c r="AD55" s="754"/>
      <c r="AE55" s="754"/>
      <c r="AF55" s="754"/>
      <c r="AG55" s="754"/>
      <c r="AH55" s="754"/>
      <c r="AI55" s="754"/>
      <c r="AJ55" s="754"/>
      <c r="AK55" s="754"/>
      <c r="AL55" s="754"/>
      <c r="AM55" s="755"/>
      <c r="AN55" s="875"/>
      <c r="AO55" s="856"/>
      <c r="AP55" s="859"/>
      <c r="AQ55" s="359">
        <f ca="1">RSQ(AQ4:AQ51,$AO4:$AO51)</f>
        <v>0.99995612524054389</v>
      </c>
      <c r="AR55" s="359">
        <f t="shared" ref="AR55:CN55" ca="1" si="34">RSQ(AR4:AR51,$AO4:$AO51)</f>
        <v>0.99996083040098305</v>
      </c>
      <c r="AS55" s="359">
        <f t="shared" ca="1" si="34"/>
        <v>0.99997169594020086</v>
      </c>
      <c r="AT55" s="359">
        <f t="shared" ca="1" si="34"/>
        <v>0.99995759443297294</v>
      </c>
      <c r="AU55" s="359">
        <f t="shared" ca="1" si="34"/>
        <v>0.99997376525011472</v>
      </c>
      <c r="AV55" s="359">
        <f t="shared" ca="1" si="34"/>
        <v>0.99997538331046143</v>
      </c>
      <c r="AW55" s="359">
        <f t="shared" ca="1" si="34"/>
        <v>0.99997196393016552</v>
      </c>
      <c r="AX55" s="359">
        <f t="shared" ca="1" si="34"/>
        <v>0.99996644496923115</v>
      </c>
      <c r="AY55" s="359">
        <f t="shared" ca="1" si="34"/>
        <v>0.99996738665942397</v>
      </c>
      <c r="AZ55" s="359">
        <f t="shared" ca="1" si="34"/>
        <v>0.9999592998397685</v>
      </c>
      <c r="BA55" s="359">
        <f t="shared" ca="1" si="34"/>
        <v>0.99997088938555012</v>
      </c>
      <c r="BB55" s="359">
        <f t="shared" ca="1" si="34"/>
        <v>0.99995419259922991</v>
      </c>
      <c r="BC55" s="359">
        <f t="shared" ca="1" si="34"/>
        <v>0.99995693547226405</v>
      </c>
      <c r="BD55" s="359">
        <f t="shared" ca="1" si="34"/>
        <v>0.99996159041862531</v>
      </c>
      <c r="BE55" s="359">
        <f t="shared" ca="1" si="34"/>
        <v>0.99996472734818476</v>
      </c>
      <c r="BF55" s="359">
        <f t="shared" ca="1" si="34"/>
        <v>0.99995985553188615</v>
      </c>
      <c r="BG55" s="359">
        <f t="shared" ca="1" si="34"/>
        <v>0.99997505719251012</v>
      </c>
      <c r="BH55" s="359">
        <f t="shared" ca="1" si="34"/>
        <v>0.99996251735637953</v>
      </c>
      <c r="BI55" s="359">
        <f t="shared" ca="1" si="34"/>
        <v>0.99996807615438876</v>
      </c>
      <c r="BJ55" s="359">
        <f t="shared" ca="1" si="34"/>
        <v>0.99996127272319513</v>
      </c>
      <c r="BK55" s="359">
        <f t="shared" ca="1" si="34"/>
        <v>0.99996416937204013</v>
      </c>
      <c r="BL55" s="359">
        <f t="shared" ca="1" si="34"/>
        <v>0.99996722260053417</v>
      </c>
      <c r="BM55" s="359">
        <f t="shared" ca="1" si="34"/>
        <v>0.99996960092664611</v>
      </c>
      <c r="BN55" s="359">
        <f t="shared" ca="1" si="34"/>
        <v>0.99995473600705964</v>
      </c>
      <c r="BO55" s="359">
        <f t="shared" ca="1" si="34"/>
        <v>0.99997101434326696</v>
      </c>
      <c r="BP55" s="359">
        <f t="shared" ca="1" si="34"/>
        <v>0.99996254018365094</v>
      </c>
      <c r="BQ55" s="359">
        <f t="shared" ca="1" si="34"/>
        <v>0.99996349964589293</v>
      </c>
      <c r="BR55" s="359">
        <f t="shared" ca="1" si="34"/>
        <v>0.99995047044130725</v>
      </c>
      <c r="BS55" s="359">
        <f t="shared" ca="1" si="34"/>
        <v>0.99997355146125178</v>
      </c>
      <c r="BT55" s="359">
        <f t="shared" ca="1" si="34"/>
        <v>0.99994770238503217</v>
      </c>
      <c r="BU55" s="359">
        <f t="shared" ca="1" si="34"/>
        <v>0.99997445707591848</v>
      </c>
      <c r="BV55" s="359">
        <f t="shared" ca="1" si="34"/>
        <v>0.99996397875277554</v>
      </c>
      <c r="BW55" s="359">
        <f t="shared" ca="1" si="34"/>
        <v>0.99994636944586746</v>
      </c>
      <c r="BX55" s="359">
        <f t="shared" ca="1" si="34"/>
        <v>0.99995131673962345</v>
      </c>
      <c r="BY55" s="359">
        <f t="shared" ca="1" si="34"/>
        <v>0.99996600881287168</v>
      </c>
      <c r="BZ55" s="359">
        <f t="shared" ca="1" si="34"/>
        <v>0.99995284023748376</v>
      </c>
      <c r="CA55" s="359">
        <f t="shared" ca="1" si="34"/>
        <v>0.99996684385632961</v>
      </c>
      <c r="CB55" s="359">
        <f t="shared" ca="1" si="34"/>
        <v>0.9999576993147089</v>
      </c>
      <c r="CC55" s="359">
        <f t="shared" ca="1" si="34"/>
        <v>0.99996851930682473</v>
      </c>
      <c r="CD55" s="359">
        <f t="shared" ca="1" si="34"/>
        <v>0.99996678251387228</v>
      </c>
      <c r="CE55" s="359">
        <f t="shared" ca="1" si="34"/>
        <v>0.99996183332318289</v>
      </c>
      <c r="CF55" s="359">
        <f t="shared" ca="1" si="34"/>
        <v>0.99997039733626869</v>
      </c>
      <c r="CG55" s="359">
        <f t="shared" ca="1" si="34"/>
        <v>0.99996721661263888</v>
      </c>
      <c r="CH55" s="359">
        <f t="shared" ca="1" si="34"/>
        <v>0.99996464933501039</v>
      </c>
      <c r="CI55" s="359">
        <f t="shared" ca="1" si="34"/>
        <v>0.99995141405851662</v>
      </c>
      <c r="CJ55" s="359">
        <f t="shared" ca="1" si="34"/>
        <v>0.99996810764130462</v>
      </c>
      <c r="CK55" s="359">
        <f t="shared" ca="1" si="34"/>
        <v>0.99994881825213688</v>
      </c>
      <c r="CL55" s="359">
        <f t="shared" ca="1" si="34"/>
        <v>0.99995056740280985</v>
      </c>
      <c r="CM55" s="359">
        <f t="shared" ca="1" si="34"/>
        <v>0.99996739658145106</v>
      </c>
      <c r="CN55" s="359">
        <f t="shared" ca="1" si="34"/>
        <v>0.99996643892939863</v>
      </c>
      <c r="CO55" s="853">
        <f ca="1">AVERAGE(AR55:CN55)</f>
        <v>0.99996317636349408</v>
      </c>
      <c r="DF55" s="7"/>
      <c r="DG55" s="7"/>
      <c r="DH55" s="7"/>
      <c r="DI55" s="7"/>
      <c r="DJ55" s="7"/>
      <c r="DK55" s="7"/>
      <c r="DL55" s="7"/>
      <c r="DM55" s="101"/>
      <c r="DN55" s="7"/>
      <c r="DO55" s="63"/>
      <c r="DP55" s="67"/>
      <c r="DQ55" s="67"/>
    </row>
    <row r="56" spans="1:121" s="35" customFormat="1">
      <c r="A56" s="246"/>
      <c r="B56" s="702"/>
      <c r="C56" s="702"/>
      <c r="D56" s="702"/>
      <c r="E56" s="645"/>
      <c r="F56" s="130"/>
      <c r="G56" s="556"/>
      <c r="H56" s="687"/>
      <c r="I56" s="374"/>
      <c r="L56" s="7"/>
      <c r="M56" s="351"/>
      <c r="N56" s="679"/>
      <c r="O56" s="758"/>
      <c r="P56" s="800">
        <f t="shared" si="28"/>
        <v>46</v>
      </c>
      <c r="Q56" s="808">
        <f t="shared" si="14"/>
        <v>0.48832313492056179</v>
      </c>
      <c r="R56" s="799">
        <f t="shared" si="30"/>
        <v>189</v>
      </c>
      <c r="S56" s="756"/>
      <c r="T56" s="825">
        <v>8</v>
      </c>
      <c r="U56" s="823">
        <v>7000</v>
      </c>
      <c r="X56" s="829"/>
      <c r="Y56" s="828"/>
      <c r="Z56" s="828">
        <v>2.0057690507387985E-4</v>
      </c>
      <c r="AA56" s="828">
        <v>3.114434039717346E-4</v>
      </c>
      <c r="AB56" s="756"/>
      <c r="AC56" s="754"/>
      <c r="AD56" s="754"/>
      <c r="AE56" s="754"/>
      <c r="AF56" s="754"/>
      <c r="AG56" s="754"/>
      <c r="AH56" s="754"/>
      <c r="AI56" s="754"/>
      <c r="AJ56" s="754"/>
      <c r="AK56" s="754"/>
      <c r="AL56" s="754"/>
      <c r="AM56" s="755"/>
      <c r="AN56" s="875"/>
      <c r="AO56" s="856"/>
      <c r="AP56" s="859"/>
      <c r="AQ56" s="859"/>
      <c r="AR56" s="858"/>
      <c r="AS56" s="859"/>
      <c r="AT56" s="859"/>
      <c r="AU56" s="859"/>
      <c r="AV56" s="859"/>
      <c r="AW56" s="859"/>
      <c r="AX56" s="859"/>
      <c r="AY56" s="859"/>
      <c r="AZ56" s="859"/>
      <c r="BA56" s="859"/>
      <c r="BB56" s="859"/>
      <c r="BC56" s="859"/>
      <c r="BD56" s="859"/>
      <c r="BE56" s="859"/>
      <c r="BF56" s="859"/>
      <c r="BG56" s="859"/>
      <c r="BH56" s="859"/>
      <c r="BI56" s="859"/>
      <c r="BJ56" s="859"/>
      <c r="BK56" s="859"/>
      <c r="BL56" s="859"/>
      <c r="BM56" s="859"/>
      <c r="BN56" s="859"/>
      <c r="BO56" s="859"/>
      <c r="BP56" s="859"/>
      <c r="BQ56" s="859"/>
      <c r="BR56" s="859"/>
      <c r="BS56" s="859"/>
      <c r="BT56" s="859"/>
      <c r="BU56" s="859"/>
      <c r="BV56" s="859"/>
      <c r="BW56" s="859"/>
      <c r="BX56" s="859"/>
      <c r="BY56" s="859"/>
      <c r="BZ56" s="859"/>
      <c r="CA56" s="859"/>
      <c r="CB56" s="859"/>
      <c r="CC56" s="859"/>
      <c r="CD56" s="859"/>
      <c r="CE56" s="859"/>
      <c r="CF56" s="859"/>
      <c r="CG56" s="859"/>
      <c r="CH56" s="859"/>
      <c r="CI56" s="859"/>
      <c r="CJ56" s="859"/>
      <c r="CK56" s="859"/>
      <c r="CL56" s="859"/>
      <c r="CM56" s="859"/>
      <c r="CN56" s="859"/>
      <c r="CO56" s="359"/>
      <c r="DF56" s="7"/>
      <c r="DG56" s="7"/>
      <c r="DH56" s="7"/>
      <c r="DI56" s="7"/>
      <c r="DJ56" s="7"/>
      <c r="DK56" s="7"/>
      <c r="DL56" s="7"/>
      <c r="DM56" s="101"/>
      <c r="DN56" s="7"/>
      <c r="DO56" s="63"/>
      <c r="DP56" s="67"/>
      <c r="DQ56" s="67"/>
    </row>
    <row r="57" spans="1:121" s="35" customFormat="1">
      <c r="A57" s="246"/>
      <c r="B57" s="702"/>
      <c r="C57" s="702"/>
      <c r="D57" s="702"/>
      <c r="E57" s="645"/>
      <c r="F57" s="130"/>
      <c r="G57" s="556"/>
      <c r="H57" s="687"/>
      <c r="I57" s="374"/>
      <c r="L57" s="7"/>
      <c r="M57" s="351"/>
      <c r="N57" s="679"/>
      <c r="O57" s="758"/>
      <c r="P57" s="800">
        <f t="shared" si="28"/>
        <v>47</v>
      </c>
      <c r="Q57" s="808">
        <f t="shared" si="14"/>
        <v>0.48310027743108691</v>
      </c>
      <c r="R57" s="799">
        <f t="shared" si="30"/>
        <v>193</v>
      </c>
      <c r="S57" s="756"/>
      <c r="T57" s="825">
        <v>9</v>
      </c>
      <c r="U57" s="823">
        <v>7875</v>
      </c>
      <c r="X57" s="829"/>
      <c r="Y57" s="828"/>
      <c r="Z57" s="828">
        <v>1.7691147295985046E-4</v>
      </c>
      <c r="AA57" s="828">
        <v>2.8454846848076365E-4</v>
      </c>
      <c r="AB57" s="756"/>
      <c r="AC57" s="754"/>
      <c r="AD57" s="754"/>
      <c r="AE57" s="754"/>
      <c r="AF57" s="754"/>
      <c r="AG57" s="754"/>
      <c r="AH57" s="754"/>
      <c r="AI57" s="754"/>
      <c r="AJ57" s="754"/>
      <c r="AK57" s="754"/>
      <c r="AL57" s="754"/>
      <c r="AM57" s="755"/>
      <c r="AN57" s="875"/>
      <c r="AO57" s="856"/>
      <c r="AP57" s="859"/>
      <c r="AQ57" s="859"/>
      <c r="AR57" s="858"/>
      <c r="AS57" s="859"/>
      <c r="AT57" s="859"/>
      <c r="AU57" s="859"/>
      <c r="AV57" s="859"/>
      <c r="AW57" s="859"/>
      <c r="AX57" s="859"/>
      <c r="AY57" s="859"/>
      <c r="AZ57" s="859"/>
      <c r="BA57" s="859"/>
      <c r="BB57" s="859"/>
      <c r="BC57" s="859"/>
      <c r="BD57" s="859"/>
      <c r="BE57" s="859"/>
      <c r="BF57" s="859"/>
      <c r="BG57" s="859"/>
      <c r="BH57" s="859"/>
      <c r="BI57" s="859"/>
      <c r="BJ57" s="859"/>
      <c r="BK57" s="859"/>
      <c r="BL57" s="859"/>
      <c r="BM57" s="859"/>
      <c r="BN57" s="859"/>
      <c r="BO57" s="859"/>
      <c r="BP57" s="859"/>
      <c r="BQ57" s="859"/>
      <c r="BR57" s="859"/>
      <c r="BS57" s="859"/>
      <c r="BT57" s="859"/>
      <c r="BU57" s="859"/>
      <c r="BV57" s="859"/>
      <c r="BW57" s="859"/>
      <c r="BX57" s="859"/>
      <c r="BY57" s="859"/>
      <c r="BZ57" s="859"/>
      <c r="CA57" s="859"/>
      <c r="CB57" s="859"/>
      <c r="CC57" s="859"/>
      <c r="CD57" s="859"/>
      <c r="CE57" s="859"/>
      <c r="CF57" s="859"/>
      <c r="CG57" s="859"/>
      <c r="CH57" s="859"/>
      <c r="CI57" s="859"/>
      <c r="CJ57" s="859"/>
      <c r="CK57" s="859"/>
      <c r="CL57" s="859"/>
      <c r="CM57" s="859"/>
      <c r="CN57" s="859"/>
      <c r="CO57" s="359"/>
      <c r="DF57" s="7"/>
      <c r="DG57" s="7"/>
      <c r="DH57" s="7"/>
      <c r="DI57" s="7"/>
      <c r="DJ57" s="7"/>
      <c r="DK57" s="7"/>
      <c r="DL57" s="7"/>
      <c r="DM57" s="101"/>
      <c r="DN57" s="7"/>
      <c r="DO57" s="63"/>
      <c r="DP57" s="67"/>
      <c r="DQ57" s="67"/>
    </row>
    <row r="58" spans="1:121" s="35" customFormat="1">
      <c r="A58" s="246"/>
      <c r="B58" s="702"/>
      <c r="C58" s="702"/>
      <c r="D58" s="702"/>
      <c r="E58" s="645"/>
      <c r="F58" s="130"/>
      <c r="G58" s="556"/>
      <c r="H58" s="687"/>
      <c r="I58" s="374"/>
      <c r="L58" s="7"/>
      <c r="M58" s="351"/>
      <c r="N58" s="679"/>
      <c r="O58" s="758"/>
      <c r="P58" s="800">
        <f t="shared" ref="P58:P59" si="35">1+P57</f>
        <v>48</v>
      </c>
      <c r="Q58" s="808">
        <f t="shared" si="14"/>
        <v>0.47804149637997079</v>
      </c>
      <c r="R58" s="799">
        <f t="shared" si="30"/>
        <v>197</v>
      </c>
      <c r="S58" s="756"/>
      <c r="T58" s="825">
        <v>10</v>
      </c>
      <c r="U58" s="823">
        <v>8750</v>
      </c>
      <c r="X58" s="829"/>
      <c r="Y58" s="828"/>
      <c r="Z58" s="828">
        <v>1.5825166534457193E-4</v>
      </c>
      <c r="AA58" s="828">
        <v>2.6304912922163996E-4</v>
      </c>
      <c r="AB58" s="756"/>
      <c r="AC58" s="754"/>
      <c r="AD58" s="754"/>
      <c r="AE58" s="754"/>
      <c r="AF58" s="754"/>
      <c r="AG58" s="754"/>
      <c r="AH58" s="754"/>
      <c r="AI58" s="754"/>
      <c r="AJ58" s="754"/>
      <c r="AK58" s="754"/>
      <c r="AL58" s="754"/>
      <c r="AM58" s="755"/>
      <c r="AN58" s="875"/>
      <c r="AO58" s="856"/>
      <c r="AP58" s="859"/>
      <c r="AQ58" s="859"/>
      <c r="AR58" s="858"/>
      <c r="AS58" s="859"/>
      <c r="AT58" s="859"/>
      <c r="AU58" s="859"/>
      <c r="AV58" s="859"/>
      <c r="AW58" s="859"/>
      <c r="AX58" s="859"/>
      <c r="AY58" s="859"/>
      <c r="AZ58" s="859"/>
      <c r="BA58" s="859"/>
      <c r="BB58" s="859"/>
      <c r="BC58" s="859"/>
      <c r="BD58" s="859"/>
      <c r="BE58" s="859"/>
      <c r="BF58" s="859"/>
      <c r="BG58" s="859"/>
      <c r="BH58" s="859"/>
      <c r="BI58" s="859"/>
      <c r="BJ58" s="859"/>
      <c r="BK58" s="859"/>
      <c r="BL58" s="859"/>
      <c r="BM58" s="859"/>
      <c r="BN58" s="859"/>
      <c r="BO58" s="859"/>
      <c r="BP58" s="859"/>
      <c r="BQ58" s="859"/>
      <c r="BR58" s="859"/>
      <c r="BS58" s="859"/>
      <c r="BT58" s="859"/>
      <c r="BU58" s="859"/>
      <c r="BV58" s="859"/>
      <c r="BW58" s="859"/>
      <c r="BX58" s="859"/>
      <c r="BY58" s="859"/>
      <c r="BZ58" s="859"/>
      <c r="CA58" s="859"/>
      <c r="CB58" s="859"/>
      <c r="CC58" s="859"/>
      <c r="CD58" s="859"/>
      <c r="CE58" s="859"/>
      <c r="CF58" s="859"/>
      <c r="CG58" s="859"/>
      <c r="CH58" s="859"/>
      <c r="CI58" s="859"/>
      <c r="CJ58" s="859"/>
      <c r="CK58" s="859"/>
      <c r="CL58" s="859"/>
      <c r="CM58" s="859"/>
      <c r="CN58" s="859"/>
      <c r="CO58" s="359"/>
      <c r="DF58" s="7"/>
      <c r="DG58" s="7"/>
      <c r="DH58" s="7"/>
      <c r="DI58" s="7"/>
      <c r="DJ58" s="7"/>
      <c r="DK58" s="7"/>
      <c r="DL58" s="7"/>
      <c r="DM58" s="101"/>
      <c r="DN58" s="7"/>
      <c r="DO58" s="63"/>
      <c r="DP58" s="67"/>
      <c r="DQ58" s="67"/>
    </row>
    <row r="59" spans="1:121" s="35" customFormat="1">
      <c r="A59" s="246"/>
      <c r="B59" s="702"/>
      <c r="C59" s="702"/>
      <c r="D59" s="702"/>
      <c r="E59" s="645"/>
      <c r="F59" s="130"/>
      <c r="G59" s="556"/>
      <c r="H59" s="687"/>
      <c r="I59" s="374"/>
      <c r="L59" s="7"/>
      <c r="M59" s="351"/>
      <c r="N59" s="679"/>
      <c r="O59" s="758"/>
      <c r="P59" s="800">
        <f t="shared" si="35"/>
        <v>49</v>
      </c>
      <c r="Q59" s="808">
        <f t="shared" si="14"/>
        <v>0.47313837706077883</v>
      </c>
      <c r="R59" s="799">
        <f t="shared" si="30"/>
        <v>201</v>
      </c>
      <c r="S59" s="756"/>
      <c r="T59" s="825">
        <v>11</v>
      </c>
      <c r="U59" s="823">
        <v>9625</v>
      </c>
      <c r="X59" s="829"/>
      <c r="Y59" s="828"/>
      <c r="Z59" s="828">
        <v>1.4315960381565705E-4</v>
      </c>
      <c r="AA59" s="828">
        <v>2.4541964364042929E-4</v>
      </c>
      <c r="AB59" s="756"/>
      <c r="AC59" s="754"/>
      <c r="AD59" s="754"/>
      <c r="AE59" s="754"/>
      <c r="AF59" s="754"/>
      <c r="AG59" s="754"/>
      <c r="AH59" s="754"/>
      <c r="AI59" s="754"/>
      <c r="AJ59" s="754"/>
      <c r="AK59" s="754"/>
      <c r="AL59" s="754"/>
      <c r="AM59" s="755"/>
      <c r="AN59" s="875"/>
      <c r="AO59" s="856"/>
      <c r="AP59" s="859"/>
      <c r="AQ59" s="859"/>
      <c r="AR59" s="858"/>
      <c r="AS59" s="859"/>
      <c r="AT59" s="859"/>
      <c r="AU59" s="859"/>
      <c r="AV59" s="859"/>
      <c r="AW59" s="859"/>
      <c r="AX59" s="859"/>
      <c r="AY59" s="859"/>
      <c r="AZ59" s="859"/>
      <c r="BA59" s="859"/>
      <c r="BB59" s="859"/>
      <c r="BC59" s="859"/>
      <c r="BD59" s="859"/>
      <c r="BE59" s="859"/>
      <c r="BF59" s="859"/>
      <c r="BG59" s="859"/>
      <c r="BH59" s="859"/>
      <c r="BI59" s="859"/>
      <c r="BJ59" s="859"/>
      <c r="BK59" s="859"/>
      <c r="BL59" s="859"/>
      <c r="BM59" s="859"/>
      <c r="BN59" s="859"/>
      <c r="BO59" s="859"/>
      <c r="BP59" s="859"/>
      <c r="BQ59" s="859"/>
      <c r="BR59" s="859"/>
      <c r="BS59" s="859"/>
      <c r="BT59" s="859"/>
      <c r="BU59" s="859"/>
      <c r="BV59" s="859"/>
      <c r="BW59" s="859"/>
      <c r="BX59" s="859"/>
      <c r="BY59" s="859"/>
      <c r="BZ59" s="859"/>
      <c r="CA59" s="859"/>
      <c r="CB59" s="859"/>
      <c r="CC59" s="859"/>
      <c r="CD59" s="859"/>
      <c r="CE59" s="859"/>
      <c r="CF59" s="859"/>
      <c r="CG59" s="859"/>
      <c r="CH59" s="859"/>
      <c r="CI59" s="859"/>
      <c r="CJ59" s="859"/>
      <c r="CK59" s="859"/>
      <c r="CL59" s="859"/>
      <c r="CM59" s="859"/>
      <c r="CN59" s="859"/>
      <c r="CO59" s="359"/>
      <c r="DF59" s="7"/>
      <c r="DG59" s="7"/>
      <c r="DH59" s="7"/>
      <c r="DI59" s="7"/>
      <c r="DJ59" s="7"/>
      <c r="DK59" s="7"/>
      <c r="DL59" s="7"/>
      <c r="DM59" s="101"/>
      <c r="DN59" s="7"/>
      <c r="DO59" s="63"/>
      <c r="DP59" s="67"/>
      <c r="DQ59" s="67"/>
    </row>
    <row r="60" spans="1:121" s="35" customFormat="1" ht="24" thickBot="1">
      <c r="A60" s="246"/>
      <c r="B60" s="702"/>
      <c r="C60" s="702"/>
      <c r="D60" s="702"/>
      <c r="E60" s="645"/>
      <c r="F60" s="130"/>
      <c r="G60" s="556"/>
      <c r="H60" s="687"/>
      <c r="I60" s="374"/>
      <c r="L60" s="7"/>
      <c r="M60" s="351"/>
      <c r="N60" s="679"/>
      <c r="O60" s="758"/>
      <c r="P60" s="800">
        <f t="shared" ref="P60" si="36">1+P59</f>
        <v>50</v>
      </c>
      <c r="Q60" s="808">
        <f t="shared" si="14"/>
        <v>0.46838309680298407</v>
      </c>
      <c r="R60" s="799">
        <f t="shared" si="30"/>
        <v>205</v>
      </c>
      <c r="S60" s="756"/>
      <c r="T60" s="831">
        <v>12</v>
      </c>
      <c r="U60" s="823">
        <v>10500</v>
      </c>
      <c r="X60" s="833"/>
      <c r="Y60" s="832"/>
      <c r="Z60" s="832">
        <v>1.3070046757569101E-4</v>
      </c>
      <c r="AA60" s="832">
        <v>2.3066505186465042E-4</v>
      </c>
      <c r="AB60" s="756"/>
      <c r="AC60" s="754"/>
      <c r="AD60" s="754"/>
      <c r="AE60" s="754"/>
      <c r="AF60" s="754"/>
      <c r="AG60" s="754"/>
      <c r="AH60" s="754"/>
      <c r="AI60" s="754"/>
      <c r="AJ60" s="754"/>
      <c r="AK60" s="754"/>
      <c r="AL60" s="754"/>
      <c r="AM60" s="755"/>
      <c r="AN60" s="875"/>
      <c r="AO60" s="856"/>
      <c r="AP60" s="859"/>
      <c r="AQ60" s="859"/>
      <c r="AR60" s="858"/>
      <c r="AS60" s="859"/>
      <c r="AT60" s="859"/>
      <c r="AU60" s="859"/>
      <c r="AV60" s="859"/>
      <c r="AW60" s="859"/>
      <c r="AX60" s="859"/>
      <c r="AY60" s="859"/>
      <c r="AZ60" s="859"/>
      <c r="BA60" s="859"/>
      <c r="BB60" s="859"/>
      <c r="BC60" s="859"/>
      <c r="BD60" s="859"/>
      <c r="BE60" s="859"/>
      <c r="BF60" s="859"/>
      <c r="BG60" s="859"/>
      <c r="BH60" s="859"/>
      <c r="BI60" s="859"/>
      <c r="BJ60" s="859"/>
      <c r="BK60" s="859"/>
      <c r="BL60" s="859"/>
      <c r="BM60" s="859"/>
      <c r="BN60" s="859"/>
      <c r="BO60" s="859"/>
      <c r="BP60" s="859"/>
      <c r="BQ60" s="859"/>
      <c r="BR60" s="859"/>
      <c r="BS60" s="859"/>
      <c r="BT60" s="859"/>
      <c r="BU60" s="859"/>
      <c r="BV60" s="859"/>
      <c r="BW60" s="859"/>
      <c r="BX60" s="859"/>
      <c r="BY60" s="859"/>
      <c r="BZ60" s="859"/>
      <c r="CA60" s="859"/>
      <c r="CB60" s="859"/>
      <c r="CC60" s="859"/>
      <c r="CD60" s="859"/>
      <c r="CE60" s="859"/>
      <c r="CF60" s="859"/>
      <c r="CG60" s="859"/>
      <c r="CH60" s="859"/>
      <c r="CI60" s="859"/>
      <c r="CJ60" s="859"/>
      <c r="CK60" s="859"/>
      <c r="CL60" s="859"/>
      <c r="CM60" s="859"/>
      <c r="CN60" s="859"/>
      <c r="CO60" s="359"/>
      <c r="DF60" s="7"/>
      <c r="DG60" s="7"/>
      <c r="DH60" s="7"/>
      <c r="DI60" s="7"/>
      <c r="DJ60" s="7"/>
      <c r="DK60" s="7"/>
      <c r="DL60" s="7"/>
      <c r="DM60" s="101"/>
      <c r="DN60" s="7"/>
      <c r="DO60" s="63"/>
      <c r="DP60" s="67"/>
      <c r="DQ60" s="67"/>
    </row>
    <row r="61" spans="1:121" s="35" customFormat="1">
      <c r="A61" s="246"/>
      <c r="B61" s="702"/>
      <c r="C61" s="702"/>
      <c r="D61" s="702"/>
      <c r="E61" s="645"/>
      <c r="F61" s="130"/>
      <c r="G61" s="556"/>
      <c r="H61" s="687"/>
      <c r="I61" s="374"/>
      <c r="L61" s="7"/>
      <c r="M61" s="351"/>
      <c r="N61" s="679"/>
      <c r="O61" s="758"/>
      <c r="P61" s="757"/>
      <c r="Q61" s="755"/>
      <c r="R61" s="754"/>
      <c r="S61" s="756"/>
      <c r="T61" s="755"/>
      <c r="U61" s="756"/>
      <c r="V61" s="756"/>
      <c r="W61" s="756"/>
      <c r="X61" s="756"/>
      <c r="Y61" s="756"/>
      <c r="Z61" s="756"/>
      <c r="AA61" s="756"/>
      <c r="AB61" s="754"/>
      <c r="AC61" s="754"/>
      <c r="AD61" s="754"/>
      <c r="AE61" s="754"/>
      <c r="AF61" s="754"/>
      <c r="AG61" s="754"/>
      <c r="AH61" s="754"/>
      <c r="AI61" s="754"/>
      <c r="AJ61" s="754"/>
      <c r="AK61" s="754"/>
      <c r="AL61" s="754"/>
      <c r="AM61" s="755"/>
      <c r="AN61" s="875"/>
      <c r="AO61" s="856"/>
      <c r="AP61" s="859"/>
      <c r="AQ61" s="859"/>
      <c r="AR61" s="858"/>
      <c r="AS61" s="859"/>
      <c r="AT61" s="859"/>
      <c r="AU61" s="859"/>
      <c r="AV61" s="859"/>
      <c r="AW61" s="859"/>
      <c r="AX61" s="859"/>
      <c r="AY61" s="859"/>
      <c r="AZ61" s="859"/>
      <c r="BA61" s="859"/>
      <c r="BB61" s="859"/>
      <c r="BC61" s="859"/>
      <c r="BD61" s="859"/>
      <c r="BE61" s="859"/>
      <c r="BF61" s="859"/>
      <c r="BG61" s="859"/>
      <c r="BH61" s="859"/>
      <c r="BI61" s="859"/>
      <c r="BJ61" s="859"/>
      <c r="BK61" s="859"/>
      <c r="BL61" s="859"/>
      <c r="BM61" s="859"/>
      <c r="BN61" s="859"/>
      <c r="BO61" s="859"/>
      <c r="BP61" s="859"/>
      <c r="BQ61" s="859"/>
      <c r="BR61" s="859"/>
      <c r="BS61" s="859"/>
      <c r="BT61" s="859"/>
      <c r="BU61" s="859"/>
      <c r="BV61" s="859"/>
      <c r="BW61" s="859"/>
      <c r="BX61" s="859"/>
      <c r="BY61" s="859"/>
      <c r="BZ61" s="859"/>
      <c r="CA61" s="859"/>
      <c r="CB61" s="859"/>
      <c r="CC61" s="859"/>
      <c r="CD61" s="859"/>
      <c r="CE61" s="859"/>
      <c r="CF61" s="859"/>
      <c r="CG61" s="859"/>
      <c r="CH61" s="859"/>
      <c r="CI61" s="859"/>
      <c r="CJ61" s="859"/>
      <c r="CK61" s="859"/>
      <c r="CL61" s="859"/>
      <c r="CM61" s="859"/>
      <c r="CN61" s="859"/>
      <c r="CO61" s="359"/>
      <c r="DF61" s="7"/>
      <c r="DG61" s="7"/>
      <c r="DH61" s="7"/>
      <c r="DI61" s="7"/>
      <c r="DJ61" s="7"/>
      <c r="DK61" s="7"/>
      <c r="DL61" s="7"/>
      <c r="DM61" s="101"/>
      <c r="DN61" s="7"/>
      <c r="DO61" s="63"/>
      <c r="DP61" s="67"/>
      <c r="DQ61" s="67"/>
    </row>
    <row r="62" spans="1:121" s="35" customFormat="1">
      <c r="A62" s="246"/>
      <c r="B62" s="702"/>
      <c r="C62" s="702"/>
      <c r="D62" s="702"/>
      <c r="E62" s="645"/>
      <c r="F62" s="130"/>
      <c r="G62" s="556"/>
      <c r="H62" s="687"/>
      <c r="I62" s="374"/>
      <c r="L62" s="7"/>
      <c r="M62" s="351"/>
      <c r="N62" s="679"/>
      <c r="O62" s="758"/>
      <c r="P62" s="757"/>
      <c r="Q62" s="755"/>
      <c r="R62" s="754"/>
      <c r="S62" s="756"/>
      <c r="T62" s="755"/>
      <c r="U62" s="756"/>
      <c r="V62" s="756"/>
      <c r="W62" s="756"/>
      <c r="X62" s="756"/>
      <c r="Y62" s="756"/>
      <c r="Z62" s="756"/>
      <c r="AA62" s="756"/>
      <c r="AB62" s="754"/>
      <c r="AD62" s="754" t="s">
        <v>336</v>
      </c>
      <c r="AE62" s="900">
        <f>MIN(V28:AA60)</f>
        <v>1.3070046757569101E-4</v>
      </c>
      <c r="AF62" s="754"/>
      <c r="AG62" s="754"/>
      <c r="AH62" s="754"/>
      <c r="AI62" s="754"/>
      <c r="AJ62" s="754"/>
      <c r="AK62" s="754"/>
      <c r="AL62" s="754"/>
      <c r="AM62" s="755"/>
      <c r="AN62" s="875"/>
      <c r="AO62" s="859"/>
      <c r="AP62" s="859"/>
      <c r="AQ62" s="859"/>
      <c r="AR62" s="858"/>
      <c r="AS62" s="859"/>
      <c r="AT62" s="859"/>
      <c r="AU62" s="859"/>
      <c r="AV62" s="859"/>
      <c r="AW62" s="859"/>
      <c r="AX62" s="859"/>
      <c r="AY62" s="859"/>
      <c r="AZ62" s="859"/>
      <c r="BA62" s="859"/>
      <c r="BB62" s="859"/>
      <c r="BC62" s="859"/>
      <c r="BD62" s="859"/>
      <c r="BE62" s="859"/>
      <c r="BF62" s="859"/>
      <c r="BG62" s="859"/>
      <c r="BH62" s="859"/>
      <c r="BI62" s="859"/>
      <c r="BJ62" s="859"/>
      <c r="BK62" s="859"/>
      <c r="BL62" s="859"/>
      <c r="BM62" s="859"/>
      <c r="BN62" s="859"/>
      <c r="BO62" s="859"/>
      <c r="BP62" s="859"/>
      <c r="BQ62" s="859"/>
      <c r="BR62" s="859"/>
      <c r="BS62" s="859"/>
      <c r="BT62" s="859"/>
      <c r="BU62" s="859"/>
      <c r="BV62" s="859"/>
      <c r="BW62" s="859"/>
      <c r="BX62" s="859"/>
      <c r="BY62" s="859"/>
      <c r="BZ62" s="859"/>
      <c r="CA62" s="859"/>
      <c r="CB62" s="859"/>
      <c r="CC62" s="859"/>
      <c r="CD62" s="859"/>
      <c r="CE62" s="859"/>
      <c r="CF62" s="859"/>
      <c r="CG62" s="859"/>
      <c r="CH62" s="859"/>
      <c r="CI62" s="859"/>
      <c r="CJ62" s="859"/>
      <c r="CK62" s="859"/>
      <c r="CL62" s="859"/>
      <c r="CM62" s="859"/>
      <c r="CN62" s="859"/>
      <c r="CO62" s="359"/>
      <c r="DF62" s="7"/>
      <c r="DG62" s="7"/>
      <c r="DH62" s="7"/>
      <c r="DI62" s="7"/>
      <c r="DJ62" s="7"/>
      <c r="DK62" s="7"/>
      <c r="DL62" s="7"/>
      <c r="DM62" s="101"/>
      <c r="DN62" s="7"/>
      <c r="DO62" s="63"/>
      <c r="DP62" s="67"/>
      <c r="DQ62" s="67"/>
    </row>
    <row r="63" spans="1:121" s="35" customFormat="1">
      <c r="A63" s="246"/>
      <c r="B63" s="702"/>
      <c r="C63" s="702"/>
      <c r="D63" s="702"/>
      <c r="E63" s="645"/>
      <c r="F63" s="130"/>
      <c r="G63" s="556"/>
      <c r="H63" s="687"/>
      <c r="I63" s="374"/>
      <c r="L63" s="7"/>
      <c r="M63" s="351"/>
      <c r="N63" s="679"/>
      <c r="O63" s="758"/>
      <c r="P63" s="757"/>
      <c r="Q63" s="755"/>
      <c r="R63" s="754"/>
      <c r="S63" s="756"/>
      <c r="T63" s="755"/>
      <c r="U63" s="754"/>
      <c r="V63" s="754"/>
      <c r="W63" s="754"/>
      <c r="X63" s="754"/>
      <c r="Y63" s="754"/>
      <c r="Z63" s="754"/>
      <c r="AA63" s="754"/>
      <c r="AB63" s="754"/>
      <c r="AC63" s="754"/>
      <c r="AD63" s="754" t="s">
        <v>337</v>
      </c>
      <c r="AE63" s="900">
        <f>MAX(V28:AA60)</f>
        <v>3.9135839065236929E-3</v>
      </c>
      <c r="AF63" s="754"/>
      <c r="AG63" s="754"/>
      <c r="AH63" s="754"/>
      <c r="AI63" s="754"/>
      <c r="AJ63" s="754"/>
      <c r="AK63" s="754"/>
      <c r="AL63" s="754"/>
      <c r="AM63" s="755"/>
      <c r="AN63" s="875"/>
      <c r="AO63" s="859"/>
      <c r="AP63" s="859"/>
      <c r="AQ63" s="859"/>
      <c r="AR63" s="858"/>
      <c r="AS63" s="859"/>
      <c r="AT63" s="859"/>
      <c r="AU63" s="859"/>
      <c r="AV63" s="859"/>
      <c r="AW63" s="859"/>
      <c r="AX63" s="859"/>
      <c r="AY63" s="859"/>
      <c r="AZ63" s="859"/>
      <c r="BA63" s="859"/>
      <c r="BB63" s="859"/>
      <c r="BC63" s="859"/>
      <c r="BD63" s="859"/>
      <c r="BE63" s="859"/>
      <c r="BF63" s="859"/>
      <c r="BG63" s="859"/>
      <c r="BH63" s="859"/>
      <c r="BI63" s="859"/>
      <c r="BJ63" s="859"/>
      <c r="BK63" s="859"/>
      <c r="BL63" s="859"/>
      <c r="BM63" s="859"/>
      <c r="BN63" s="859"/>
      <c r="BO63" s="859"/>
      <c r="BP63" s="859"/>
      <c r="BQ63" s="859"/>
      <c r="BR63" s="859"/>
      <c r="BS63" s="859"/>
      <c r="BT63" s="859"/>
      <c r="BU63" s="859"/>
      <c r="BV63" s="859"/>
      <c r="BW63" s="859"/>
      <c r="BX63" s="859"/>
      <c r="BY63" s="859"/>
      <c r="BZ63" s="859"/>
      <c r="CA63" s="859"/>
      <c r="CB63" s="859"/>
      <c r="CC63" s="859"/>
      <c r="CD63" s="859"/>
      <c r="CE63" s="859"/>
      <c r="CF63" s="859"/>
      <c r="CG63" s="859"/>
      <c r="CH63" s="859"/>
      <c r="CI63" s="859"/>
      <c r="CJ63" s="859"/>
      <c r="CK63" s="859"/>
      <c r="CL63" s="859"/>
      <c r="CM63" s="859"/>
      <c r="CN63" s="859"/>
      <c r="CO63" s="359"/>
      <c r="DF63" s="7"/>
      <c r="DG63" s="7"/>
      <c r="DH63" s="7"/>
      <c r="DI63" s="7"/>
      <c r="DJ63" s="7"/>
      <c r="DK63" s="7"/>
      <c r="DL63" s="7"/>
      <c r="DM63" s="101"/>
      <c r="DN63" s="7"/>
      <c r="DO63" s="63"/>
      <c r="DP63" s="67"/>
      <c r="DQ63" s="67"/>
    </row>
    <row r="64" spans="1:121" s="35" customFormat="1">
      <c r="A64" s="246"/>
      <c r="B64" s="702"/>
      <c r="C64" s="702"/>
      <c r="D64" s="702"/>
      <c r="E64" s="645"/>
      <c r="F64" s="130"/>
      <c r="G64" s="556"/>
      <c r="H64" s="687"/>
      <c r="I64" s="374"/>
      <c r="L64" s="7"/>
      <c r="M64" s="351"/>
      <c r="N64" s="679"/>
      <c r="O64" s="758"/>
      <c r="P64" s="757"/>
      <c r="Q64" s="755"/>
      <c r="R64" s="754"/>
      <c r="S64" s="756"/>
      <c r="T64" s="755"/>
      <c r="U64" s="754"/>
      <c r="V64" s="754"/>
      <c r="W64" s="754"/>
      <c r="X64" s="754"/>
      <c r="Y64" s="754"/>
      <c r="Z64" s="754"/>
      <c r="AA64" s="754"/>
      <c r="AB64" s="754"/>
      <c r="AC64" s="754"/>
      <c r="AD64" s="754"/>
      <c r="AE64" s="754"/>
      <c r="AF64" s="754"/>
      <c r="AG64" s="754"/>
      <c r="AH64" s="754"/>
      <c r="AI64" s="754"/>
      <c r="AJ64" s="754"/>
      <c r="AK64" s="754"/>
      <c r="AL64" s="754"/>
      <c r="AM64" s="755"/>
      <c r="AN64" s="875"/>
      <c r="AO64" s="859"/>
      <c r="AP64" s="859"/>
      <c r="AQ64" s="859"/>
      <c r="AR64" s="858"/>
      <c r="AS64" s="859"/>
      <c r="AT64" s="859"/>
      <c r="AU64" s="859"/>
      <c r="AV64" s="859"/>
      <c r="AW64" s="859"/>
      <c r="AX64" s="859"/>
      <c r="AY64" s="859"/>
      <c r="AZ64" s="859"/>
      <c r="BA64" s="859"/>
      <c r="BB64" s="859"/>
      <c r="BC64" s="859"/>
      <c r="BD64" s="859"/>
      <c r="BE64" s="859"/>
      <c r="BF64" s="859"/>
      <c r="BG64" s="859"/>
      <c r="BH64" s="859"/>
      <c r="BI64" s="859"/>
      <c r="BJ64" s="859"/>
      <c r="BK64" s="859"/>
      <c r="BL64" s="859"/>
      <c r="BM64" s="859"/>
      <c r="BN64" s="859"/>
      <c r="BO64" s="859"/>
      <c r="BP64" s="859"/>
      <c r="BQ64" s="859"/>
      <c r="BR64" s="859"/>
      <c r="BS64" s="859"/>
      <c r="BT64" s="859"/>
      <c r="BU64" s="859"/>
      <c r="BV64" s="859"/>
      <c r="BW64" s="859"/>
      <c r="BX64" s="859"/>
      <c r="BY64" s="859"/>
      <c r="BZ64" s="859"/>
      <c r="CA64" s="859"/>
      <c r="CB64" s="859"/>
      <c r="CC64" s="859"/>
      <c r="CD64" s="859"/>
      <c r="CE64" s="859"/>
      <c r="CF64" s="859"/>
      <c r="CG64" s="859"/>
      <c r="CH64" s="859"/>
      <c r="CI64" s="859"/>
      <c r="CJ64" s="859"/>
      <c r="CK64" s="859"/>
      <c r="CL64" s="859"/>
      <c r="CM64" s="859"/>
      <c r="CN64" s="859"/>
      <c r="CO64" s="359"/>
      <c r="DD64" s="7"/>
      <c r="DE64" s="7"/>
      <c r="DF64" s="7"/>
      <c r="DG64" s="7"/>
      <c r="DH64" s="7"/>
      <c r="DI64" s="7"/>
      <c r="DJ64" s="7"/>
      <c r="DK64" s="101"/>
      <c r="DL64" s="7"/>
      <c r="DM64" s="63"/>
      <c r="DN64" s="67"/>
      <c r="DO64" s="67"/>
    </row>
    <row r="65" spans="1:125" s="35" customFormat="1">
      <c r="A65" s="246"/>
      <c r="B65" s="702"/>
      <c r="C65" s="702"/>
      <c r="D65" s="702"/>
      <c r="E65" s="645"/>
      <c r="F65" s="130"/>
      <c r="G65" s="556"/>
      <c r="H65" s="687"/>
      <c r="I65" s="374"/>
      <c r="L65" s="7"/>
      <c r="M65" s="351"/>
      <c r="N65" s="679"/>
      <c r="O65" s="758"/>
      <c r="P65" s="757"/>
      <c r="Q65" s="755"/>
      <c r="R65" s="754"/>
      <c r="S65" s="756"/>
      <c r="T65" s="755"/>
      <c r="U65" s="754"/>
      <c r="V65" s="754"/>
      <c r="W65" s="754"/>
      <c r="X65" s="754"/>
      <c r="Y65" s="754"/>
      <c r="Z65" s="754"/>
      <c r="AA65" s="754"/>
      <c r="AB65" s="754"/>
      <c r="AC65" s="754"/>
      <c r="AD65" s="754"/>
      <c r="AE65" s="754"/>
      <c r="AF65" s="754"/>
      <c r="AG65" s="754"/>
      <c r="AH65" s="754"/>
      <c r="AI65" s="754"/>
      <c r="AJ65" s="754"/>
      <c r="AK65" s="754"/>
      <c r="AL65" s="754"/>
      <c r="AM65" s="755"/>
      <c r="AN65" s="875"/>
      <c r="AO65" s="859"/>
      <c r="AP65" s="859"/>
      <c r="AQ65" s="859"/>
      <c r="AR65" s="858"/>
      <c r="AS65" s="859"/>
      <c r="AT65" s="859"/>
      <c r="AU65" s="859"/>
      <c r="AV65" s="859"/>
      <c r="AW65" s="859"/>
      <c r="AX65" s="859"/>
      <c r="AY65" s="859"/>
      <c r="AZ65" s="859"/>
      <c r="BA65" s="859"/>
      <c r="BB65" s="859"/>
      <c r="BC65" s="859"/>
      <c r="BD65" s="859"/>
      <c r="BE65" s="859"/>
      <c r="BF65" s="859"/>
      <c r="BG65" s="859"/>
      <c r="BH65" s="859"/>
      <c r="BI65" s="859"/>
      <c r="BJ65" s="859"/>
      <c r="BK65" s="859"/>
      <c r="BL65" s="859"/>
      <c r="BM65" s="859"/>
      <c r="BN65" s="859"/>
      <c r="BO65" s="859"/>
      <c r="BP65" s="859"/>
      <c r="BQ65" s="859"/>
      <c r="BR65" s="859"/>
      <c r="BS65" s="859"/>
      <c r="BT65" s="859"/>
      <c r="BU65" s="859"/>
      <c r="BV65" s="859"/>
      <c r="BW65" s="859"/>
      <c r="BX65" s="859"/>
      <c r="BY65" s="859"/>
      <c r="BZ65" s="859"/>
      <c r="CA65" s="859"/>
      <c r="CB65" s="859"/>
      <c r="CC65" s="859"/>
      <c r="CD65" s="859"/>
      <c r="CE65" s="859"/>
      <c r="CF65" s="859"/>
      <c r="CG65" s="859"/>
      <c r="CH65" s="859"/>
      <c r="CI65" s="859"/>
      <c r="CJ65" s="859"/>
      <c r="CK65" s="859"/>
      <c r="CL65" s="859"/>
      <c r="CM65" s="859"/>
      <c r="CN65" s="859"/>
      <c r="CO65" s="359"/>
      <c r="DF65" s="7"/>
      <c r="DG65" s="7"/>
      <c r="DH65" s="7"/>
      <c r="DI65" s="7"/>
      <c r="DJ65" s="7"/>
      <c r="DK65" s="7"/>
      <c r="DL65" s="7"/>
      <c r="DM65" s="101"/>
      <c r="DN65" s="7"/>
      <c r="DO65" s="63"/>
      <c r="DP65" s="67"/>
      <c r="DQ65" s="67"/>
    </row>
    <row r="66" spans="1:125" s="35" customFormat="1">
      <c r="A66" s="246"/>
      <c r="B66" s="702"/>
      <c r="C66" s="702"/>
      <c r="D66" s="702"/>
      <c r="E66" s="645"/>
      <c r="F66" s="130"/>
      <c r="G66" s="556"/>
      <c r="H66" s="687"/>
      <c r="I66" s="374"/>
      <c r="L66" s="7"/>
      <c r="M66" s="351"/>
      <c r="N66" s="679"/>
      <c r="O66" s="758"/>
      <c r="P66" s="757"/>
      <c r="Q66" s="755"/>
      <c r="R66" s="754"/>
      <c r="S66" s="756"/>
      <c r="T66" s="755"/>
      <c r="U66" s="754"/>
      <c r="V66" s="754"/>
      <c r="W66" s="754"/>
      <c r="X66" s="754"/>
      <c r="Y66" s="754"/>
      <c r="Z66" s="754"/>
      <c r="AA66" s="754"/>
      <c r="AB66" s="754"/>
      <c r="AC66" s="754"/>
      <c r="AD66" s="754"/>
      <c r="AE66" s="754"/>
      <c r="AF66" s="754"/>
      <c r="AG66" s="754"/>
      <c r="AH66" s="754"/>
      <c r="AI66" s="754"/>
      <c r="AJ66" s="754"/>
      <c r="AK66" s="754"/>
      <c r="AL66" s="754"/>
      <c r="AM66" s="755"/>
      <c r="AN66" s="875"/>
      <c r="AO66" s="859"/>
      <c r="AP66" s="859"/>
      <c r="AQ66" s="859"/>
      <c r="AR66" s="858"/>
      <c r="AS66" s="859"/>
      <c r="AT66" s="859"/>
      <c r="AU66" s="859"/>
      <c r="AV66" s="859"/>
      <c r="AW66" s="859"/>
      <c r="AX66" s="859"/>
      <c r="AY66" s="859"/>
      <c r="AZ66" s="859"/>
      <c r="BA66" s="859"/>
      <c r="BB66" s="859"/>
      <c r="BC66" s="859"/>
      <c r="BD66" s="859"/>
      <c r="BE66" s="859"/>
      <c r="BF66" s="859"/>
      <c r="BG66" s="859"/>
      <c r="BH66" s="859"/>
      <c r="BI66" s="859"/>
      <c r="BJ66" s="859"/>
      <c r="BK66" s="859"/>
      <c r="BL66" s="859"/>
      <c r="BM66" s="859"/>
      <c r="BN66" s="859"/>
      <c r="BO66" s="859"/>
      <c r="BP66" s="859"/>
      <c r="BQ66" s="859"/>
      <c r="BR66" s="859"/>
      <c r="BS66" s="859"/>
      <c r="BT66" s="859"/>
      <c r="BU66" s="859"/>
      <c r="BV66" s="859"/>
      <c r="BW66" s="859"/>
      <c r="BX66" s="859"/>
      <c r="BY66" s="859"/>
      <c r="BZ66" s="859"/>
      <c r="CA66" s="859"/>
      <c r="CB66" s="859"/>
      <c r="CC66" s="859"/>
      <c r="CD66" s="859"/>
      <c r="CE66" s="859"/>
      <c r="CF66" s="859"/>
      <c r="CG66" s="859"/>
      <c r="CH66" s="859"/>
      <c r="CI66" s="859"/>
      <c r="CJ66" s="859"/>
      <c r="CK66" s="859"/>
      <c r="CL66" s="859"/>
      <c r="CM66" s="859"/>
      <c r="CN66" s="859"/>
      <c r="CO66" s="359"/>
      <c r="DF66" s="7"/>
      <c r="DG66" s="7"/>
      <c r="DH66" s="7"/>
      <c r="DI66" s="7"/>
      <c r="DJ66" s="7"/>
      <c r="DK66" s="7"/>
      <c r="DL66" s="7"/>
      <c r="DM66" s="101"/>
      <c r="DN66" s="7"/>
      <c r="DO66" s="63"/>
      <c r="DP66" s="67"/>
      <c r="DQ66" s="67"/>
    </row>
    <row r="67" spans="1:125" s="35" customFormat="1">
      <c r="A67" s="246"/>
      <c r="B67" s="702"/>
      <c r="C67" s="702"/>
      <c r="D67" s="702"/>
      <c r="E67" s="645"/>
      <c r="F67" s="130"/>
      <c r="G67" s="556"/>
      <c r="H67" s="687"/>
      <c r="I67" s="374"/>
      <c r="L67" s="7"/>
      <c r="M67" s="351"/>
      <c r="N67" s="679"/>
      <c r="O67" s="758"/>
      <c r="P67" s="757"/>
      <c r="Q67" s="755"/>
      <c r="R67" s="754"/>
      <c r="S67" s="756"/>
      <c r="T67" s="755"/>
      <c r="U67" s="754"/>
      <c r="V67" s="754"/>
      <c r="W67" s="754"/>
      <c r="X67" s="754"/>
      <c r="Y67" s="754"/>
      <c r="Z67" s="754"/>
      <c r="AA67" s="754"/>
      <c r="AB67" s="754"/>
      <c r="AC67" s="754"/>
      <c r="AD67" s="754"/>
      <c r="AE67" s="754"/>
      <c r="AF67" s="754"/>
      <c r="AG67" s="754"/>
      <c r="AH67" s="754"/>
      <c r="AI67" s="754"/>
      <c r="AJ67" s="754"/>
      <c r="AK67" s="754"/>
      <c r="AL67" s="754"/>
      <c r="AM67" s="755"/>
      <c r="AN67" s="875"/>
      <c r="AO67" s="859"/>
      <c r="AP67" s="859"/>
      <c r="AQ67" s="859"/>
      <c r="AR67" s="858"/>
      <c r="AS67" s="859"/>
      <c r="AT67" s="859"/>
      <c r="AU67" s="859"/>
      <c r="AV67" s="859"/>
      <c r="AW67" s="859"/>
      <c r="AX67" s="859"/>
      <c r="AY67" s="859"/>
      <c r="AZ67" s="859"/>
      <c r="BA67" s="859"/>
      <c r="BB67" s="859"/>
      <c r="BC67" s="859"/>
      <c r="BD67" s="859"/>
      <c r="BE67" s="859"/>
      <c r="BF67" s="859"/>
      <c r="BG67" s="859"/>
      <c r="BH67" s="859"/>
      <c r="BI67" s="859"/>
      <c r="BJ67" s="859"/>
      <c r="BK67" s="859"/>
      <c r="BL67" s="859"/>
      <c r="BM67" s="859"/>
      <c r="BN67" s="859"/>
      <c r="BO67" s="859"/>
      <c r="BP67" s="859"/>
      <c r="BQ67" s="859"/>
      <c r="BR67" s="859"/>
      <c r="BS67" s="859"/>
      <c r="BT67" s="859"/>
      <c r="BU67" s="859"/>
      <c r="BV67" s="859"/>
      <c r="BW67" s="859"/>
      <c r="BX67" s="859"/>
      <c r="BY67" s="859"/>
      <c r="BZ67" s="859"/>
      <c r="CA67" s="859"/>
      <c r="CB67" s="859"/>
      <c r="CC67" s="859"/>
      <c r="CD67" s="859"/>
      <c r="CE67" s="859"/>
      <c r="CF67" s="859"/>
      <c r="CG67" s="859"/>
      <c r="CH67" s="859"/>
      <c r="CI67" s="859"/>
      <c r="CJ67" s="859"/>
      <c r="CK67" s="859"/>
      <c r="CL67" s="859"/>
      <c r="CM67" s="859"/>
      <c r="CN67" s="859"/>
      <c r="CO67" s="359"/>
      <c r="DF67" s="7"/>
      <c r="DG67" s="7"/>
      <c r="DH67" s="7"/>
      <c r="DI67" s="7"/>
      <c r="DJ67" s="7"/>
      <c r="DK67" s="7"/>
      <c r="DL67" s="7"/>
      <c r="DM67" s="101"/>
      <c r="DN67" s="7"/>
      <c r="DO67" s="63"/>
      <c r="DP67" s="67"/>
      <c r="DQ67" s="67"/>
    </row>
    <row r="68" spans="1:125" s="35" customFormat="1">
      <c r="A68" s="246"/>
      <c r="B68" s="702"/>
      <c r="C68" s="702"/>
      <c r="D68" s="702"/>
      <c r="E68" s="645"/>
      <c r="F68" s="130"/>
      <c r="G68" s="556"/>
      <c r="H68" s="687"/>
      <c r="I68" s="374"/>
      <c r="L68" s="7"/>
      <c r="M68" s="351"/>
      <c r="N68" s="679"/>
      <c r="O68" s="758"/>
      <c r="P68" s="757"/>
      <c r="Q68" s="755"/>
      <c r="R68" s="754"/>
      <c r="S68" s="756"/>
      <c r="T68" s="761"/>
      <c r="U68" s="759"/>
      <c r="V68" s="759"/>
      <c r="W68" s="759"/>
      <c r="X68" s="754"/>
      <c r="Y68" s="754"/>
      <c r="Z68" s="754"/>
      <c r="AA68" s="754"/>
      <c r="AB68" s="754"/>
      <c r="AC68" s="754"/>
      <c r="AD68" s="754"/>
      <c r="AE68" s="754"/>
      <c r="AF68" s="754"/>
      <c r="AG68" s="754"/>
      <c r="AH68" s="754"/>
      <c r="AI68" s="754"/>
      <c r="AJ68" s="754"/>
      <c r="AK68" s="754"/>
      <c r="AL68" s="754"/>
      <c r="AM68" s="755"/>
      <c r="AN68" s="878"/>
      <c r="AO68" s="859"/>
      <c r="AP68" s="859"/>
      <c r="AQ68" s="859"/>
      <c r="AR68" s="858"/>
      <c r="AS68" s="859"/>
      <c r="AT68" s="859"/>
      <c r="AU68" s="859"/>
      <c r="AV68" s="859"/>
      <c r="AW68" s="859"/>
      <c r="AX68" s="859"/>
      <c r="AY68" s="859"/>
      <c r="AZ68" s="859"/>
      <c r="BA68" s="859"/>
      <c r="BB68" s="859"/>
      <c r="BC68" s="859"/>
      <c r="BD68" s="859"/>
      <c r="BE68" s="859"/>
      <c r="BF68" s="859"/>
      <c r="BG68" s="859"/>
      <c r="BH68" s="859"/>
      <c r="BI68" s="859"/>
      <c r="BJ68" s="859"/>
      <c r="BK68" s="859"/>
      <c r="BL68" s="859"/>
      <c r="BM68" s="859"/>
      <c r="BN68" s="859"/>
      <c r="BO68" s="859"/>
      <c r="BP68" s="859"/>
      <c r="BQ68" s="859"/>
      <c r="BR68" s="859"/>
      <c r="BS68" s="859"/>
      <c r="BT68" s="859"/>
      <c r="BU68" s="859"/>
      <c r="BV68" s="859"/>
      <c r="BW68" s="859"/>
      <c r="BX68" s="859"/>
      <c r="BY68" s="859"/>
      <c r="BZ68" s="859"/>
      <c r="CA68" s="859"/>
      <c r="CB68" s="859"/>
      <c r="CC68" s="859"/>
      <c r="CD68" s="859"/>
      <c r="CE68" s="859"/>
      <c r="CF68" s="859"/>
      <c r="CG68" s="859"/>
      <c r="CH68" s="859"/>
      <c r="CI68" s="859"/>
      <c r="CJ68" s="859"/>
      <c r="CK68" s="859"/>
      <c r="CL68" s="859"/>
      <c r="CM68" s="859"/>
      <c r="CN68" s="859"/>
      <c r="CO68" s="359"/>
      <c r="DF68" s="7"/>
      <c r="DG68" s="7"/>
      <c r="DH68" s="7"/>
      <c r="DI68" s="7"/>
      <c r="DJ68" s="7"/>
      <c r="DK68" s="7"/>
      <c r="DL68" s="7"/>
      <c r="DM68" s="101"/>
      <c r="DN68" s="7"/>
      <c r="DO68" s="63"/>
      <c r="DP68" s="67"/>
      <c r="DQ68" s="67"/>
    </row>
    <row r="69" spans="1:125" s="35" customFormat="1">
      <c r="A69" s="246"/>
      <c r="B69" s="702"/>
      <c r="C69" s="702"/>
      <c r="D69" s="702"/>
      <c r="E69" s="645"/>
      <c r="F69" s="130"/>
      <c r="G69" s="556"/>
      <c r="H69" s="687"/>
      <c r="I69" s="374"/>
      <c r="L69" s="7"/>
      <c r="M69" s="351"/>
      <c r="N69" s="679"/>
      <c r="O69" s="758"/>
      <c r="P69" s="757"/>
      <c r="Q69" s="755"/>
      <c r="R69" s="754"/>
      <c r="S69" s="756"/>
      <c r="T69" s="761"/>
      <c r="U69" s="759"/>
      <c r="V69" s="759"/>
      <c r="W69" s="759"/>
      <c r="X69" s="759"/>
      <c r="Y69" s="759"/>
      <c r="Z69" s="759"/>
      <c r="AA69" s="759"/>
      <c r="AB69" s="754"/>
      <c r="AC69" s="754"/>
      <c r="AD69" s="754"/>
      <c r="AE69" s="754"/>
      <c r="AF69" s="754"/>
      <c r="AG69" s="754"/>
      <c r="AH69" s="754"/>
      <c r="AI69" s="754"/>
      <c r="AJ69" s="754"/>
      <c r="AK69" s="754"/>
      <c r="AL69" s="754"/>
      <c r="AM69" s="755"/>
      <c r="AN69" s="875"/>
      <c r="AO69" s="875"/>
      <c r="AP69" s="385"/>
      <c r="AQ69" s="385"/>
      <c r="AR69" s="859"/>
      <c r="AS69" s="859"/>
      <c r="AT69" s="859"/>
      <c r="AU69" s="858"/>
      <c r="AV69" s="859"/>
      <c r="AW69" s="859"/>
      <c r="AX69" s="859"/>
      <c r="AY69" s="859"/>
      <c r="AZ69" s="859"/>
      <c r="BA69" s="859"/>
      <c r="BB69" s="859"/>
      <c r="BC69" s="859"/>
      <c r="BD69" s="859"/>
      <c r="BE69" s="859"/>
      <c r="BF69" s="859"/>
      <c r="BG69" s="859"/>
      <c r="BH69" s="859"/>
      <c r="BI69" s="859"/>
      <c r="BJ69" s="859"/>
      <c r="BK69" s="859"/>
      <c r="BL69" s="859"/>
      <c r="BM69" s="859"/>
      <c r="BN69" s="859"/>
      <c r="BO69" s="859"/>
      <c r="BP69" s="859"/>
      <c r="BQ69" s="859"/>
      <c r="BR69" s="859"/>
      <c r="BS69" s="859"/>
      <c r="BT69" s="859"/>
      <c r="BU69" s="859"/>
      <c r="BV69" s="859"/>
      <c r="BW69" s="859"/>
      <c r="BX69" s="859"/>
      <c r="BY69" s="859"/>
      <c r="BZ69" s="859"/>
      <c r="CA69" s="859"/>
      <c r="CB69" s="859"/>
      <c r="CC69" s="859"/>
      <c r="CD69" s="859"/>
      <c r="CE69" s="859"/>
      <c r="CF69" s="859"/>
      <c r="CG69" s="859"/>
      <c r="CH69" s="859"/>
      <c r="CI69" s="859"/>
      <c r="CJ69" s="859"/>
      <c r="CK69" s="859"/>
      <c r="CL69" s="859"/>
      <c r="CM69" s="859"/>
      <c r="CN69" s="859"/>
      <c r="CO69" s="859"/>
      <c r="CP69" s="160"/>
      <c r="CQ69" s="160"/>
      <c r="DF69" s="7"/>
      <c r="DG69" s="7"/>
      <c r="DH69" s="7"/>
      <c r="DI69" s="7"/>
      <c r="DJ69" s="7"/>
      <c r="DK69" s="7"/>
      <c r="DL69" s="7"/>
      <c r="DM69" s="101"/>
      <c r="DN69" s="7"/>
      <c r="DO69" s="63"/>
      <c r="DP69" s="67"/>
      <c r="DQ69" s="67"/>
    </row>
    <row r="70" spans="1:125" s="35" customFormat="1">
      <c r="A70" s="246"/>
      <c r="B70" s="702"/>
      <c r="C70" s="702"/>
      <c r="D70" s="702"/>
      <c r="E70" s="645"/>
      <c r="F70" s="130"/>
      <c r="G70" s="556"/>
      <c r="H70" s="687"/>
      <c r="I70" s="374"/>
      <c r="L70" s="7"/>
      <c r="M70" s="351"/>
      <c r="N70" s="679"/>
      <c r="O70" s="758"/>
      <c r="P70" s="757"/>
      <c r="Q70" s="755"/>
      <c r="R70" s="754"/>
      <c r="S70" s="756"/>
      <c r="T70" s="755"/>
      <c r="U70" s="754"/>
      <c r="V70" s="754"/>
      <c r="W70" s="754"/>
      <c r="X70" s="759"/>
      <c r="Y70" s="759"/>
      <c r="Z70" s="759"/>
      <c r="AA70" s="759"/>
      <c r="AB70" s="754"/>
      <c r="AC70" s="754"/>
      <c r="AD70" s="754"/>
      <c r="AE70" s="754"/>
      <c r="AF70" s="754"/>
      <c r="AG70" s="754"/>
      <c r="AH70" s="754"/>
      <c r="AI70" s="754"/>
      <c r="AJ70" s="754"/>
      <c r="AK70" s="754"/>
      <c r="AL70" s="754"/>
      <c r="AM70" s="755"/>
      <c r="AN70" s="875"/>
      <c r="AO70" s="875"/>
      <c r="AP70" s="385"/>
      <c r="AQ70" s="385"/>
      <c r="AR70" s="859"/>
      <c r="AS70" s="859"/>
      <c r="AT70" s="859"/>
      <c r="AU70" s="858"/>
      <c r="AV70" s="859"/>
      <c r="AW70" s="859"/>
      <c r="AX70" s="859"/>
      <c r="AY70" s="859"/>
      <c r="AZ70" s="859"/>
      <c r="BA70" s="859"/>
      <c r="BB70" s="859"/>
      <c r="BC70" s="859"/>
      <c r="BD70" s="859"/>
      <c r="BE70" s="859"/>
      <c r="BF70" s="859"/>
      <c r="BG70" s="859"/>
      <c r="BH70" s="859"/>
      <c r="BI70" s="859"/>
      <c r="BJ70" s="859"/>
      <c r="BK70" s="859"/>
      <c r="BL70" s="859"/>
      <c r="BM70" s="859"/>
      <c r="BN70" s="859"/>
      <c r="BO70" s="859"/>
      <c r="BP70" s="859"/>
      <c r="BQ70" s="859"/>
      <c r="BR70" s="859"/>
      <c r="BS70" s="859"/>
      <c r="BT70" s="859"/>
      <c r="BU70" s="859"/>
      <c r="BV70" s="859"/>
      <c r="BW70" s="859"/>
      <c r="BX70" s="859"/>
      <c r="BY70" s="859"/>
      <c r="BZ70" s="859"/>
      <c r="CA70" s="859"/>
      <c r="CB70" s="859"/>
      <c r="CC70" s="859"/>
      <c r="CD70" s="859"/>
      <c r="CE70" s="859"/>
      <c r="CF70" s="859"/>
      <c r="CG70" s="859"/>
      <c r="CH70" s="859"/>
      <c r="CI70" s="859"/>
      <c r="CJ70" s="859"/>
      <c r="CK70" s="859"/>
      <c r="CL70" s="859"/>
      <c r="CM70" s="859"/>
      <c r="CN70" s="859"/>
      <c r="CO70" s="859"/>
      <c r="CP70" s="160"/>
      <c r="CQ70" s="160"/>
      <c r="DF70" s="7"/>
      <c r="DG70" s="7"/>
      <c r="DH70" s="7"/>
      <c r="DI70" s="7"/>
      <c r="DJ70" s="7"/>
      <c r="DK70" s="7"/>
      <c r="DL70" s="7"/>
      <c r="DM70" s="101"/>
      <c r="DN70" s="7"/>
      <c r="DO70" s="63"/>
      <c r="DP70" s="67"/>
      <c r="DQ70" s="67"/>
    </row>
    <row r="71" spans="1:125" s="35" customFormat="1">
      <c r="A71" s="246"/>
      <c r="B71" s="702"/>
      <c r="C71" s="702"/>
      <c r="D71" s="702"/>
      <c r="E71" s="645"/>
      <c r="F71" s="130"/>
      <c r="G71" s="556"/>
      <c r="H71" s="687"/>
      <c r="I71" s="374"/>
      <c r="L71" s="7"/>
      <c r="M71" s="351"/>
      <c r="N71" s="679"/>
      <c r="O71" s="758"/>
      <c r="P71" s="757"/>
      <c r="Q71" s="755"/>
      <c r="R71" s="754"/>
      <c r="S71" s="756"/>
      <c r="T71" s="755"/>
      <c r="U71" s="754"/>
      <c r="V71" s="754"/>
      <c r="W71" s="754"/>
      <c r="X71" s="754"/>
      <c r="Y71" s="754"/>
      <c r="Z71" s="754"/>
      <c r="AA71" s="754"/>
      <c r="AB71" s="754"/>
      <c r="AC71" s="754"/>
      <c r="AD71" s="754"/>
      <c r="AE71" s="754"/>
      <c r="AF71" s="754"/>
      <c r="AG71" s="754"/>
      <c r="AH71" s="754"/>
      <c r="AI71" s="754"/>
      <c r="AJ71" s="754"/>
      <c r="AK71" s="754"/>
      <c r="AL71" s="754"/>
      <c r="AM71" s="755"/>
      <c r="AN71" s="875"/>
      <c r="AO71" s="875"/>
      <c r="AP71" s="385"/>
      <c r="AQ71" s="385"/>
      <c r="AR71" s="859"/>
      <c r="AS71" s="859"/>
      <c r="AT71" s="859"/>
      <c r="AU71" s="858"/>
      <c r="AV71" s="859"/>
      <c r="AW71" s="859"/>
      <c r="AX71" s="859"/>
      <c r="AY71" s="859"/>
      <c r="AZ71" s="859"/>
      <c r="BA71" s="859"/>
      <c r="BB71" s="859"/>
      <c r="BC71" s="859"/>
      <c r="BD71" s="859"/>
      <c r="BE71" s="859"/>
      <c r="BF71" s="859"/>
      <c r="BG71" s="859"/>
      <c r="BH71" s="859"/>
      <c r="BI71" s="859"/>
      <c r="BJ71" s="859"/>
      <c r="BK71" s="859"/>
      <c r="BL71" s="859"/>
      <c r="BM71" s="859"/>
      <c r="BN71" s="859"/>
      <c r="BO71" s="859"/>
      <c r="BP71" s="859"/>
      <c r="BQ71" s="859"/>
      <c r="BR71" s="859"/>
      <c r="BS71" s="859"/>
      <c r="BT71" s="859"/>
      <c r="BU71" s="859"/>
      <c r="BV71" s="859"/>
      <c r="BW71" s="859"/>
      <c r="BX71" s="859"/>
      <c r="BY71" s="859"/>
      <c r="BZ71" s="859"/>
      <c r="CA71" s="859"/>
      <c r="CB71" s="859"/>
      <c r="CC71" s="859"/>
      <c r="CD71" s="859"/>
      <c r="CE71" s="859"/>
      <c r="CF71" s="859"/>
      <c r="CG71" s="859"/>
      <c r="CH71" s="859"/>
      <c r="CI71" s="859"/>
      <c r="CJ71" s="859"/>
      <c r="CK71" s="859"/>
      <c r="CL71" s="859"/>
      <c r="CM71" s="859"/>
      <c r="CN71" s="859"/>
      <c r="CO71" s="859"/>
      <c r="CP71" s="160"/>
      <c r="CQ71" s="160"/>
      <c r="DF71" s="7"/>
      <c r="DG71" s="7"/>
      <c r="DH71" s="7"/>
      <c r="DI71" s="7"/>
      <c r="DJ71" s="7"/>
      <c r="DK71" s="7"/>
      <c r="DL71" s="7"/>
      <c r="DM71" s="101"/>
      <c r="DN71" s="7"/>
      <c r="DO71" s="63"/>
      <c r="DP71" s="67"/>
      <c r="DQ71" s="67"/>
    </row>
    <row r="72" spans="1:125" s="35" customFormat="1">
      <c r="A72" s="246"/>
      <c r="B72" s="702"/>
      <c r="C72" s="702"/>
      <c r="D72" s="702"/>
      <c r="E72" s="645"/>
      <c r="F72" s="130"/>
      <c r="G72" s="556"/>
      <c r="H72" s="687"/>
      <c r="I72" s="374"/>
      <c r="L72" s="7"/>
      <c r="M72" s="351"/>
      <c r="N72" s="679"/>
      <c r="O72" s="758"/>
      <c r="P72" s="757"/>
      <c r="Q72" s="755"/>
      <c r="R72" s="754"/>
      <c r="S72" s="756"/>
      <c r="T72" s="755"/>
      <c r="U72" s="754"/>
      <c r="V72" s="754"/>
      <c r="W72" s="754"/>
      <c r="X72" s="754"/>
      <c r="Y72" s="754"/>
      <c r="Z72" s="754"/>
      <c r="AA72" s="754"/>
      <c r="AB72" s="754"/>
      <c r="AC72" s="754"/>
      <c r="AD72" s="754"/>
      <c r="AE72" s="754"/>
      <c r="AF72" s="754"/>
      <c r="AG72" s="754"/>
      <c r="AH72" s="754"/>
      <c r="AI72" s="754"/>
      <c r="AJ72" s="754"/>
      <c r="AK72" s="754"/>
      <c r="AL72" s="754"/>
      <c r="AM72" s="755"/>
      <c r="AN72" s="875"/>
      <c r="AO72" s="875"/>
      <c r="AP72" s="385"/>
      <c r="AQ72" s="385"/>
      <c r="AR72" s="859"/>
      <c r="AS72" s="859"/>
      <c r="AT72" s="859"/>
      <c r="AU72" s="858"/>
      <c r="AV72" s="859"/>
      <c r="AW72" s="859"/>
      <c r="AX72" s="859"/>
      <c r="AY72" s="859"/>
      <c r="AZ72" s="859"/>
      <c r="BA72" s="859"/>
      <c r="BB72" s="859"/>
      <c r="BC72" s="859"/>
      <c r="BD72" s="859"/>
      <c r="BE72" s="859"/>
      <c r="BF72" s="859"/>
      <c r="BG72" s="859"/>
      <c r="BH72" s="859"/>
      <c r="BI72" s="859"/>
      <c r="BJ72" s="859"/>
      <c r="BK72" s="859"/>
      <c r="BL72" s="859"/>
      <c r="BM72" s="859"/>
      <c r="BN72" s="859"/>
      <c r="BO72" s="859"/>
      <c r="BP72" s="859"/>
      <c r="BQ72" s="859"/>
      <c r="BR72" s="859"/>
      <c r="BS72" s="859"/>
      <c r="BT72" s="859"/>
      <c r="BU72" s="859"/>
      <c r="BV72" s="859"/>
      <c r="BW72" s="859"/>
      <c r="BX72" s="859"/>
      <c r="BY72" s="859"/>
      <c r="BZ72" s="859"/>
      <c r="CA72" s="859"/>
      <c r="CB72" s="859"/>
      <c r="CC72" s="859"/>
      <c r="CD72" s="859"/>
      <c r="CE72" s="859"/>
      <c r="CF72" s="859"/>
      <c r="CG72" s="859"/>
      <c r="CH72" s="859"/>
      <c r="CI72" s="859"/>
      <c r="CJ72" s="859"/>
      <c r="CK72" s="859"/>
      <c r="CL72" s="859"/>
      <c r="CM72" s="859"/>
      <c r="CN72" s="859"/>
      <c r="CO72" s="859"/>
      <c r="CP72" s="160"/>
      <c r="CQ72" s="160"/>
      <c r="CR72" s="55"/>
      <c r="CS72" s="55"/>
      <c r="DF72" s="7"/>
      <c r="DG72" s="7"/>
      <c r="DH72" s="7"/>
      <c r="DI72" s="7"/>
      <c r="DJ72" s="7"/>
      <c r="DK72" s="7"/>
      <c r="DL72" s="7"/>
      <c r="DM72" s="101"/>
      <c r="DN72" s="7"/>
      <c r="DO72" s="63"/>
      <c r="DP72" s="67"/>
      <c r="DQ72" s="67"/>
    </row>
    <row r="73" spans="1:125" s="35" customFormat="1">
      <c r="A73" s="246"/>
      <c r="B73" s="702"/>
      <c r="C73" s="702"/>
      <c r="D73" s="702"/>
      <c r="E73" s="645"/>
      <c r="F73" s="130"/>
      <c r="G73" s="556"/>
      <c r="H73" s="687"/>
      <c r="I73" s="374"/>
      <c r="L73" s="7"/>
      <c r="M73" s="351"/>
      <c r="N73" s="679"/>
      <c r="O73" s="758"/>
      <c r="P73" s="757"/>
      <c r="Q73" s="755"/>
      <c r="R73" s="754"/>
      <c r="S73" s="756"/>
      <c r="T73" s="755"/>
      <c r="U73" s="754"/>
      <c r="V73" s="754"/>
      <c r="W73" s="754"/>
      <c r="X73" s="754"/>
      <c r="Y73" s="754"/>
      <c r="Z73" s="754"/>
      <c r="AA73" s="754"/>
      <c r="AB73" s="754"/>
      <c r="AC73" s="754"/>
      <c r="AD73" s="754"/>
      <c r="AE73" s="754"/>
      <c r="AF73" s="754"/>
      <c r="AG73" s="754"/>
      <c r="AH73" s="754"/>
      <c r="AI73" s="754"/>
      <c r="AJ73" s="754"/>
      <c r="AK73" s="754"/>
      <c r="AL73" s="754"/>
      <c r="AM73" s="755"/>
      <c r="AN73" s="875"/>
      <c r="AO73" s="875"/>
      <c r="AP73" s="385"/>
      <c r="AQ73" s="385"/>
      <c r="AR73" s="859"/>
      <c r="AS73" s="859"/>
      <c r="AT73" s="859"/>
      <c r="AU73" s="858"/>
      <c r="AV73" s="859"/>
      <c r="AW73" s="859"/>
      <c r="AX73" s="859"/>
      <c r="AY73" s="859"/>
      <c r="AZ73" s="859"/>
      <c r="BA73" s="859"/>
      <c r="BB73" s="859"/>
      <c r="BC73" s="859"/>
      <c r="BD73" s="859"/>
      <c r="BE73" s="859"/>
      <c r="BF73" s="859"/>
      <c r="BG73" s="859"/>
      <c r="BH73" s="859"/>
      <c r="BI73" s="859"/>
      <c r="BJ73" s="859"/>
      <c r="BK73" s="859"/>
      <c r="BL73" s="859"/>
      <c r="BM73" s="859"/>
      <c r="BN73" s="859"/>
      <c r="BO73" s="859"/>
      <c r="BP73" s="859"/>
      <c r="BQ73" s="859"/>
      <c r="BR73" s="859"/>
      <c r="BS73" s="859"/>
      <c r="BT73" s="859"/>
      <c r="BU73" s="859"/>
      <c r="BV73" s="859"/>
      <c r="BW73" s="859"/>
      <c r="BX73" s="859"/>
      <c r="BY73" s="859"/>
      <c r="BZ73" s="859"/>
      <c r="CA73" s="859"/>
      <c r="CB73" s="859"/>
      <c r="CC73" s="859"/>
      <c r="CD73" s="859"/>
      <c r="CE73" s="859"/>
      <c r="CF73" s="859"/>
      <c r="CG73" s="859"/>
      <c r="CH73" s="859"/>
      <c r="CI73" s="859"/>
      <c r="CJ73" s="859"/>
      <c r="CK73" s="859"/>
      <c r="CL73" s="859"/>
      <c r="CM73" s="859"/>
      <c r="CN73" s="859"/>
      <c r="CO73" s="859"/>
      <c r="CP73" s="160"/>
      <c r="CQ73" s="160"/>
      <c r="CR73" s="55"/>
      <c r="CS73" s="55"/>
      <c r="DF73" s="7"/>
      <c r="DG73" s="7"/>
      <c r="DH73" s="7"/>
      <c r="DI73" s="7"/>
      <c r="DJ73" s="7"/>
      <c r="DK73" s="7"/>
      <c r="DL73" s="7"/>
      <c r="DM73" s="101"/>
      <c r="DN73" s="7"/>
      <c r="DO73" s="63"/>
      <c r="DP73" s="67"/>
      <c r="DQ73" s="67"/>
    </row>
    <row r="74" spans="1:125" s="35" customFormat="1">
      <c r="A74" s="246"/>
      <c r="B74" s="702"/>
      <c r="C74" s="702"/>
      <c r="D74" s="702"/>
      <c r="E74" s="645"/>
      <c r="F74" s="130"/>
      <c r="G74" s="556"/>
      <c r="H74" s="687"/>
      <c r="I74" s="374"/>
      <c r="L74" s="7"/>
      <c r="M74" s="351"/>
      <c r="N74" s="679"/>
      <c r="O74" s="758"/>
      <c r="P74" s="757"/>
      <c r="Q74" s="755"/>
      <c r="R74" s="754"/>
      <c r="S74" s="756"/>
      <c r="T74" s="755"/>
      <c r="U74" s="754"/>
      <c r="V74" s="754"/>
      <c r="W74" s="754"/>
      <c r="X74" s="754"/>
      <c r="Y74" s="754"/>
      <c r="Z74" s="754"/>
      <c r="AA74" s="754"/>
      <c r="AB74" s="754"/>
      <c r="AC74" s="754"/>
      <c r="AD74" s="754"/>
      <c r="AE74" s="754"/>
      <c r="AF74" s="754"/>
      <c r="AG74" s="754"/>
      <c r="AH74" s="754"/>
      <c r="AI74" s="754"/>
      <c r="AJ74" s="754"/>
      <c r="AK74" s="754"/>
      <c r="AL74" s="754"/>
      <c r="AM74" s="755"/>
      <c r="AN74" s="875"/>
      <c r="AO74" s="875"/>
      <c r="AP74" s="385"/>
      <c r="AQ74" s="385"/>
      <c r="AR74" s="859"/>
      <c r="AS74" s="859"/>
      <c r="AT74" s="859"/>
      <c r="AU74" s="858"/>
      <c r="AV74" s="859"/>
      <c r="AW74" s="859"/>
      <c r="AX74" s="859"/>
      <c r="AY74" s="859"/>
      <c r="AZ74" s="859"/>
      <c r="BA74" s="859"/>
      <c r="BB74" s="859"/>
      <c r="BC74" s="859"/>
      <c r="BD74" s="859"/>
      <c r="BE74" s="859"/>
      <c r="BF74" s="859"/>
      <c r="BG74" s="859"/>
      <c r="BH74" s="859"/>
      <c r="BI74" s="859"/>
      <c r="BJ74" s="859"/>
      <c r="BK74" s="859"/>
      <c r="BL74" s="859"/>
      <c r="BM74" s="859"/>
      <c r="BN74" s="859"/>
      <c r="BO74" s="859"/>
      <c r="BP74" s="859"/>
      <c r="BQ74" s="859"/>
      <c r="BR74" s="859"/>
      <c r="BS74" s="859"/>
      <c r="BT74" s="859"/>
      <c r="BU74" s="859"/>
      <c r="BV74" s="859"/>
      <c r="BW74" s="859"/>
      <c r="BX74" s="859"/>
      <c r="BY74" s="859"/>
      <c r="BZ74" s="859"/>
      <c r="CA74" s="859"/>
      <c r="CB74" s="859"/>
      <c r="CC74" s="859"/>
      <c r="CD74" s="859"/>
      <c r="CE74" s="859"/>
      <c r="CF74" s="859"/>
      <c r="CG74" s="859"/>
      <c r="CH74" s="859"/>
      <c r="CI74" s="859"/>
      <c r="CJ74" s="859"/>
      <c r="CK74" s="859"/>
      <c r="CL74" s="859"/>
      <c r="CM74" s="859"/>
      <c r="CN74" s="859"/>
      <c r="CO74" s="859"/>
      <c r="CP74" s="160"/>
      <c r="CQ74" s="160"/>
      <c r="DF74" s="7"/>
      <c r="DG74" s="7"/>
      <c r="DH74" s="7"/>
      <c r="DI74" s="7"/>
      <c r="DJ74" s="7"/>
      <c r="DK74" s="7"/>
      <c r="DL74" s="7"/>
      <c r="DM74" s="101"/>
      <c r="DN74" s="7"/>
      <c r="DO74" s="63"/>
      <c r="DP74" s="67"/>
      <c r="DQ74" s="67"/>
    </row>
    <row r="75" spans="1:125" s="35" customFormat="1">
      <c r="A75" s="246"/>
      <c r="B75" s="702"/>
      <c r="C75" s="702"/>
      <c r="D75" s="702"/>
      <c r="E75" s="645"/>
      <c r="F75" s="130"/>
      <c r="G75" s="556"/>
      <c r="H75" s="687"/>
      <c r="I75" s="374"/>
      <c r="L75" s="7"/>
      <c r="M75" s="351"/>
      <c r="N75" s="679"/>
      <c r="O75" s="758"/>
      <c r="P75" s="757"/>
      <c r="Q75" s="755"/>
      <c r="R75" s="754"/>
      <c r="S75" s="756"/>
      <c r="T75" s="755"/>
      <c r="U75" s="754"/>
      <c r="V75" s="754"/>
      <c r="W75" s="754"/>
      <c r="X75" s="754"/>
      <c r="Y75" s="754"/>
      <c r="Z75" s="754"/>
      <c r="AA75" s="754"/>
      <c r="AB75" s="754"/>
      <c r="AC75" s="754"/>
      <c r="AD75" s="754"/>
      <c r="AE75" s="754"/>
      <c r="AF75" s="754"/>
      <c r="AG75" s="754"/>
      <c r="AH75" s="754"/>
      <c r="AI75" s="754"/>
      <c r="AJ75" s="754"/>
      <c r="AK75" s="754"/>
      <c r="AL75" s="754"/>
      <c r="AM75" s="755"/>
      <c r="AN75" s="875"/>
      <c r="AO75" s="875"/>
      <c r="AP75" s="385"/>
      <c r="AQ75" s="385"/>
      <c r="AR75" s="859"/>
      <c r="AS75" s="859"/>
      <c r="AT75" s="859"/>
      <c r="AU75" s="858"/>
      <c r="AV75" s="859"/>
      <c r="AW75" s="859"/>
      <c r="AX75" s="859"/>
      <c r="AY75" s="859"/>
      <c r="AZ75" s="859"/>
      <c r="BA75" s="859"/>
      <c r="BB75" s="859"/>
      <c r="BC75" s="859"/>
      <c r="BD75" s="859"/>
      <c r="BE75" s="859"/>
      <c r="BF75" s="859"/>
      <c r="BG75" s="859"/>
      <c r="BH75" s="859"/>
      <c r="BI75" s="859"/>
      <c r="BJ75" s="859"/>
      <c r="BK75" s="859"/>
      <c r="BL75" s="859"/>
      <c r="BM75" s="859"/>
      <c r="BN75" s="859"/>
      <c r="BO75" s="859"/>
      <c r="BP75" s="859"/>
      <c r="BQ75" s="859"/>
      <c r="BR75" s="859"/>
      <c r="BS75" s="859"/>
      <c r="BT75" s="859"/>
      <c r="BU75" s="859"/>
      <c r="BV75" s="859"/>
      <c r="BW75" s="859"/>
      <c r="BX75" s="859"/>
      <c r="BY75" s="859"/>
      <c r="BZ75" s="859"/>
      <c r="CA75" s="859"/>
      <c r="CB75" s="859"/>
      <c r="CC75" s="859"/>
      <c r="CD75" s="859"/>
      <c r="CE75" s="859"/>
      <c r="CF75" s="859"/>
      <c r="CG75" s="859"/>
      <c r="CH75" s="859"/>
      <c r="CI75" s="859"/>
      <c r="CJ75" s="859"/>
      <c r="CK75" s="859"/>
      <c r="CL75" s="859"/>
      <c r="CM75" s="859"/>
      <c r="CN75" s="859"/>
      <c r="CO75" s="859"/>
      <c r="CP75" s="160"/>
      <c r="CQ75" s="160"/>
      <c r="DF75" s="7"/>
      <c r="DG75" s="7"/>
      <c r="DH75" s="7"/>
      <c r="DI75" s="7"/>
      <c r="DJ75" s="7"/>
      <c r="DK75" s="7"/>
      <c r="DL75" s="7"/>
      <c r="DM75" s="101"/>
      <c r="DN75" s="7"/>
      <c r="DO75" s="63"/>
      <c r="DP75" s="67"/>
      <c r="DQ75" s="67"/>
    </row>
    <row r="76" spans="1:125" s="35" customFormat="1">
      <c r="A76" s="246"/>
      <c r="B76" s="702"/>
      <c r="C76" s="702"/>
      <c r="D76" s="702"/>
      <c r="E76" s="645"/>
      <c r="F76" s="130"/>
      <c r="G76" s="556"/>
      <c r="H76" s="687"/>
      <c r="I76" s="374"/>
      <c r="L76" s="7"/>
      <c r="M76" s="351"/>
      <c r="N76" s="679"/>
      <c r="O76" s="758"/>
      <c r="P76" s="757"/>
      <c r="Q76" s="755"/>
      <c r="R76" s="754"/>
      <c r="S76" s="756"/>
      <c r="T76" s="755"/>
      <c r="U76" s="754"/>
      <c r="V76" s="754"/>
      <c r="W76" s="754"/>
      <c r="X76" s="754"/>
      <c r="Y76" s="754"/>
      <c r="Z76" s="754"/>
      <c r="AA76" s="754"/>
      <c r="AB76" s="754"/>
      <c r="AC76" s="754"/>
      <c r="AD76" s="754"/>
      <c r="AE76" s="754"/>
      <c r="AF76" s="754"/>
      <c r="AG76" s="754"/>
      <c r="AH76" s="754"/>
      <c r="AI76" s="754"/>
      <c r="AJ76" s="754"/>
      <c r="AK76" s="754"/>
      <c r="AL76" s="754"/>
      <c r="AM76" s="755"/>
      <c r="AN76" s="875"/>
      <c r="AO76" s="875"/>
      <c r="AP76" s="385"/>
      <c r="AQ76" s="385"/>
      <c r="AR76" s="859"/>
      <c r="AS76" s="859"/>
      <c r="AT76" s="859"/>
      <c r="AU76" s="858"/>
      <c r="AV76" s="859"/>
      <c r="AW76" s="859"/>
      <c r="AX76" s="859"/>
      <c r="AY76" s="859"/>
      <c r="AZ76" s="859"/>
      <c r="BA76" s="859"/>
      <c r="BB76" s="859"/>
      <c r="BC76" s="859"/>
      <c r="BD76" s="859"/>
      <c r="BE76" s="859"/>
      <c r="BF76" s="859"/>
      <c r="BG76" s="859"/>
      <c r="BH76" s="859"/>
      <c r="BI76" s="859"/>
      <c r="BJ76" s="859"/>
      <c r="BK76" s="859"/>
      <c r="BL76" s="859"/>
      <c r="BM76" s="859"/>
      <c r="BN76" s="859"/>
      <c r="BO76" s="859"/>
      <c r="BP76" s="859"/>
      <c r="BQ76" s="859"/>
      <c r="BR76" s="859"/>
      <c r="BS76" s="859"/>
      <c r="BT76" s="859"/>
      <c r="BU76" s="859"/>
      <c r="BV76" s="859"/>
      <c r="BW76" s="859"/>
      <c r="BX76" s="859"/>
      <c r="BY76" s="859"/>
      <c r="BZ76" s="859"/>
      <c r="CA76" s="859"/>
      <c r="CB76" s="859"/>
      <c r="CC76" s="859"/>
      <c r="CD76" s="859"/>
      <c r="CE76" s="859"/>
      <c r="CF76" s="859"/>
      <c r="CG76" s="859"/>
      <c r="CH76" s="859"/>
      <c r="CI76" s="859"/>
      <c r="CJ76" s="859"/>
      <c r="CK76" s="859"/>
      <c r="CL76" s="859"/>
      <c r="CM76" s="859"/>
      <c r="CN76" s="859"/>
      <c r="CO76" s="859"/>
      <c r="CP76" s="160"/>
      <c r="CQ76" s="160"/>
      <c r="DF76" s="7"/>
      <c r="DG76" s="7"/>
      <c r="DH76" s="7"/>
      <c r="DI76" s="7"/>
      <c r="DJ76" s="7"/>
      <c r="DK76" s="7"/>
      <c r="DL76" s="7"/>
      <c r="DM76" s="101"/>
      <c r="DN76" s="7"/>
      <c r="DO76" s="63"/>
      <c r="DP76" s="67"/>
      <c r="DQ76" s="67"/>
    </row>
    <row r="77" spans="1:125" s="35" customFormat="1">
      <c r="A77" s="246"/>
      <c r="B77" s="839"/>
      <c r="C77" s="839"/>
      <c r="D77" s="839"/>
      <c r="E77" s="645"/>
      <c r="F77" s="130"/>
      <c r="G77" s="556"/>
      <c r="H77" s="687"/>
      <c r="I77" s="374"/>
      <c r="L77" s="7"/>
      <c r="M77" s="351"/>
      <c r="N77" s="679"/>
      <c r="O77" s="758"/>
      <c r="P77" s="757"/>
      <c r="Q77" s="755"/>
      <c r="R77" s="754"/>
      <c r="S77" s="756"/>
      <c r="T77" s="755"/>
      <c r="U77" s="754"/>
      <c r="V77" s="754"/>
      <c r="W77" s="754"/>
      <c r="X77" s="754"/>
      <c r="Y77" s="754"/>
      <c r="Z77" s="754"/>
      <c r="AA77" s="754"/>
      <c r="AB77" s="754"/>
      <c r="AC77" s="754"/>
      <c r="AD77" s="754"/>
      <c r="AE77" s="754"/>
      <c r="AF77" s="754"/>
      <c r="AG77" s="754"/>
      <c r="AH77" s="754"/>
      <c r="AI77" s="754"/>
      <c r="AJ77" s="754"/>
      <c r="AK77" s="754"/>
      <c r="AL77" s="754"/>
      <c r="AM77" s="755"/>
      <c r="AN77" s="875"/>
      <c r="AO77" s="875"/>
      <c r="AP77" s="385"/>
      <c r="AQ77" s="385"/>
      <c r="AR77" s="859"/>
      <c r="AS77" s="859"/>
      <c r="AT77" s="859"/>
      <c r="AU77" s="858"/>
      <c r="AV77" s="859"/>
      <c r="AW77" s="859"/>
      <c r="AX77" s="859"/>
      <c r="AY77" s="859"/>
      <c r="AZ77" s="859"/>
      <c r="BA77" s="859"/>
      <c r="BB77" s="859"/>
      <c r="BC77" s="859"/>
      <c r="BD77" s="859"/>
      <c r="BE77" s="859"/>
      <c r="BF77" s="859"/>
      <c r="BG77" s="859"/>
      <c r="BH77" s="859"/>
      <c r="BI77" s="859"/>
      <c r="BJ77" s="859"/>
      <c r="BK77" s="859"/>
      <c r="BL77" s="859"/>
      <c r="BM77" s="859"/>
      <c r="BN77" s="859"/>
      <c r="BO77" s="859"/>
      <c r="BP77" s="859"/>
      <c r="BQ77" s="859"/>
      <c r="BR77" s="859"/>
      <c r="BS77" s="859"/>
      <c r="BT77" s="859"/>
      <c r="BU77" s="859"/>
      <c r="BV77" s="859"/>
      <c r="BW77" s="859"/>
      <c r="BX77" s="859"/>
      <c r="BY77" s="859"/>
      <c r="BZ77" s="859"/>
      <c r="CA77" s="859"/>
      <c r="CB77" s="859"/>
      <c r="CC77" s="859"/>
      <c r="CD77" s="859"/>
      <c r="CE77" s="859"/>
      <c r="CF77" s="859"/>
      <c r="CG77" s="859"/>
      <c r="CH77" s="859"/>
      <c r="CI77" s="859"/>
      <c r="CJ77" s="859"/>
      <c r="CK77" s="859"/>
      <c r="CL77" s="859"/>
      <c r="CM77" s="859"/>
      <c r="CN77" s="859"/>
      <c r="CO77" s="859"/>
      <c r="CP77" s="160"/>
      <c r="CQ77" s="160"/>
      <c r="DF77" s="7"/>
      <c r="DG77" s="7"/>
      <c r="DH77" s="7"/>
      <c r="DI77" s="7"/>
      <c r="DJ77" s="7"/>
      <c r="DK77" s="7"/>
      <c r="DL77" s="7"/>
      <c r="DM77" s="101"/>
      <c r="DN77" s="7"/>
      <c r="DO77" s="63"/>
      <c r="DP77" s="67"/>
      <c r="DQ77" s="67"/>
    </row>
    <row r="78" spans="1:125" s="35" customFormat="1">
      <c r="A78" s="246"/>
      <c r="B78" s="702"/>
      <c r="C78" s="702"/>
      <c r="D78" s="702"/>
      <c r="E78" s="645"/>
      <c r="F78" s="130"/>
      <c r="G78" s="556"/>
      <c r="H78" s="687"/>
      <c r="I78" s="374"/>
      <c r="L78" s="7"/>
      <c r="M78" s="351"/>
      <c r="N78" s="679"/>
      <c r="O78" s="758"/>
      <c r="P78" s="757"/>
      <c r="Q78" s="755"/>
      <c r="R78" s="754"/>
      <c r="S78" s="756"/>
      <c r="T78" s="755"/>
      <c r="U78" s="754"/>
      <c r="V78" s="754"/>
      <c r="W78" s="754"/>
      <c r="X78" s="754"/>
      <c r="Y78" s="754"/>
      <c r="Z78" s="754"/>
      <c r="AA78" s="754"/>
      <c r="AB78" s="754"/>
      <c r="AC78" s="754"/>
      <c r="AD78" s="754"/>
      <c r="AE78" s="754"/>
      <c r="AF78" s="754"/>
      <c r="AG78" s="754"/>
      <c r="AH78" s="754"/>
      <c r="AI78" s="754"/>
      <c r="AJ78" s="754"/>
      <c r="AK78" s="754"/>
      <c r="AL78" s="754"/>
      <c r="AM78" s="755"/>
      <c r="AN78" s="875"/>
      <c r="AO78" s="875"/>
      <c r="AP78" s="385"/>
      <c r="AQ78" s="385"/>
      <c r="AR78" s="859"/>
      <c r="AS78" s="859"/>
      <c r="AT78" s="859"/>
      <c r="AU78" s="858"/>
      <c r="AV78" s="859"/>
      <c r="AW78" s="859"/>
      <c r="AX78" s="859"/>
      <c r="AY78" s="859"/>
      <c r="AZ78" s="859"/>
      <c r="BA78" s="859"/>
      <c r="BB78" s="859"/>
      <c r="BC78" s="859"/>
      <c r="BD78" s="859"/>
      <c r="BE78" s="859"/>
      <c r="BF78" s="859"/>
      <c r="BG78" s="859"/>
      <c r="BH78" s="859"/>
      <c r="BI78" s="859"/>
      <c r="BJ78" s="859"/>
      <c r="BK78" s="859"/>
      <c r="BL78" s="859"/>
      <c r="BM78" s="859"/>
      <c r="BN78" s="859"/>
      <c r="BO78" s="859"/>
      <c r="BP78" s="859"/>
      <c r="BQ78" s="859"/>
      <c r="BR78" s="859"/>
      <c r="BS78" s="859"/>
      <c r="BT78" s="859"/>
      <c r="BU78" s="859"/>
      <c r="BV78" s="859"/>
      <c r="BW78" s="859"/>
      <c r="BX78" s="859"/>
      <c r="BY78" s="859"/>
      <c r="BZ78" s="859"/>
      <c r="CA78" s="859"/>
      <c r="CB78" s="859"/>
      <c r="CC78" s="859"/>
      <c r="CD78" s="859"/>
      <c r="CE78" s="859"/>
      <c r="CF78" s="859"/>
      <c r="CG78" s="859"/>
      <c r="CH78" s="859"/>
      <c r="CI78" s="859"/>
      <c r="CJ78" s="859"/>
      <c r="CK78" s="859"/>
      <c r="CL78" s="859"/>
      <c r="CM78" s="859"/>
      <c r="CN78" s="859"/>
      <c r="CO78" s="859"/>
      <c r="CP78" s="160"/>
      <c r="CQ78" s="160"/>
      <c r="DF78" s="7"/>
      <c r="DG78" s="7"/>
      <c r="DH78" s="7"/>
      <c r="DI78" s="7"/>
      <c r="DJ78" s="7"/>
      <c r="DK78" s="7"/>
      <c r="DL78" s="7"/>
      <c r="DM78" s="101"/>
      <c r="DN78" s="7"/>
      <c r="DO78" s="63"/>
      <c r="DP78" s="67"/>
      <c r="DQ78" s="67"/>
    </row>
    <row r="79" spans="1:125" s="35" customFormat="1">
      <c r="A79" s="246"/>
      <c r="B79" s="702"/>
      <c r="C79" s="702"/>
      <c r="D79" s="702"/>
      <c r="E79" s="645"/>
      <c r="F79" s="124"/>
      <c r="J79" s="246"/>
      <c r="K79" s="663"/>
      <c r="L79" s="7"/>
      <c r="M79" s="7"/>
      <c r="O79" s="754"/>
      <c r="P79" s="757"/>
      <c r="Q79" s="755"/>
      <c r="R79" s="754"/>
      <c r="S79" s="756"/>
      <c r="T79" s="755"/>
      <c r="U79" s="754"/>
      <c r="V79" s="754"/>
      <c r="W79" s="754"/>
      <c r="X79" s="754"/>
      <c r="Y79" s="754"/>
      <c r="Z79" s="754"/>
      <c r="AA79" s="754"/>
      <c r="AB79" s="754"/>
      <c r="AC79" s="754"/>
      <c r="AD79" s="754"/>
      <c r="AE79" s="754"/>
      <c r="AF79" s="754"/>
      <c r="AG79" s="754"/>
      <c r="AH79" s="754"/>
      <c r="AI79" s="754"/>
      <c r="AJ79" s="754"/>
      <c r="AK79" s="754"/>
      <c r="AL79" s="754"/>
      <c r="AM79" s="755"/>
      <c r="AN79" s="875"/>
      <c r="AO79" s="875"/>
      <c r="AP79" s="385"/>
      <c r="AQ79" s="385"/>
      <c r="AR79" s="859"/>
      <c r="AS79" s="859"/>
      <c r="AT79" s="859"/>
      <c r="AU79" s="858"/>
      <c r="AV79" s="859"/>
      <c r="AW79" s="859"/>
      <c r="AX79" s="859"/>
      <c r="AY79" s="859"/>
      <c r="AZ79" s="859"/>
      <c r="BA79" s="859"/>
      <c r="BB79" s="859"/>
      <c r="BC79" s="859"/>
      <c r="BD79" s="859"/>
      <c r="BE79" s="859"/>
      <c r="BF79" s="859"/>
      <c r="BG79" s="859"/>
      <c r="BH79" s="859"/>
      <c r="BI79" s="859"/>
      <c r="BJ79" s="859"/>
      <c r="BK79" s="859"/>
      <c r="BL79" s="859"/>
      <c r="BM79" s="859"/>
      <c r="BN79" s="859"/>
      <c r="BO79" s="859"/>
      <c r="BP79" s="859"/>
      <c r="BQ79" s="859"/>
      <c r="BR79" s="859"/>
      <c r="BS79" s="859"/>
      <c r="BT79" s="859"/>
      <c r="BU79" s="859"/>
      <c r="BV79" s="859"/>
      <c r="BW79" s="859"/>
      <c r="BX79" s="859"/>
      <c r="BY79" s="859"/>
      <c r="BZ79" s="859"/>
      <c r="CA79" s="859"/>
      <c r="CB79" s="859"/>
      <c r="CC79" s="859"/>
      <c r="CD79" s="859"/>
      <c r="CE79" s="859"/>
      <c r="CF79" s="859"/>
      <c r="CG79" s="859"/>
      <c r="CH79" s="859"/>
      <c r="CI79" s="859"/>
      <c r="CJ79" s="859"/>
      <c r="CK79" s="859"/>
      <c r="CL79" s="859"/>
      <c r="CM79" s="859"/>
      <c r="CN79" s="859"/>
      <c r="CO79" s="859"/>
      <c r="CP79" s="160"/>
      <c r="CQ79" s="160"/>
      <c r="DI79" s="7"/>
      <c r="DJ79" s="7"/>
      <c r="DK79" s="7"/>
      <c r="DL79" s="7"/>
      <c r="DM79" s="7"/>
      <c r="DN79" s="7"/>
      <c r="DO79" s="7"/>
      <c r="DP79" s="101"/>
      <c r="DQ79" s="7"/>
      <c r="DR79" s="63"/>
      <c r="DS79" s="67"/>
      <c r="DT79" s="67"/>
    </row>
    <row r="80" spans="1:125" s="35" customFormat="1" ht="24.95" customHeight="1" thickBot="1">
      <c r="A80" s="246"/>
      <c r="B80" s="1012" t="s">
        <v>26</v>
      </c>
      <c r="C80" s="1012"/>
      <c r="D80" s="1013" t="s">
        <v>241</v>
      </c>
      <c r="E80" s="1011"/>
      <c r="J80" s="246"/>
      <c r="K80" s="663"/>
      <c r="L80" s="7"/>
      <c r="M80" s="7"/>
      <c r="O80" s="754"/>
      <c r="P80" s="754"/>
      <c r="Q80" s="755"/>
      <c r="R80" s="754"/>
      <c r="S80" s="756"/>
      <c r="T80" s="755"/>
      <c r="U80" s="754"/>
      <c r="V80" s="754"/>
      <c r="W80" s="754"/>
      <c r="X80" s="754"/>
      <c r="Y80" s="754"/>
      <c r="Z80" s="754"/>
      <c r="AA80" s="754"/>
      <c r="AB80" s="754"/>
      <c r="AC80" s="754"/>
      <c r="AD80" s="754"/>
      <c r="AE80" s="754"/>
      <c r="AF80" s="754"/>
      <c r="AG80" s="754"/>
      <c r="AH80" s="754"/>
      <c r="AI80" s="754"/>
      <c r="AJ80" s="754"/>
      <c r="AK80" s="754"/>
      <c r="AL80" s="754"/>
      <c r="AM80" s="755"/>
      <c r="AN80" s="875"/>
      <c r="AO80" s="875"/>
      <c r="AP80" s="385"/>
      <c r="AQ80" s="385"/>
      <c r="AR80" s="859"/>
      <c r="AS80" s="859"/>
      <c r="AT80" s="859"/>
      <c r="AU80" s="858"/>
      <c r="AV80" s="859"/>
      <c r="AW80" s="859"/>
      <c r="AX80" s="859"/>
      <c r="AY80" s="859"/>
      <c r="AZ80" s="859"/>
      <c r="BA80" s="859"/>
      <c r="BB80" s="859"/>
      <c r="BC80" s="859"/>
      <c r="BD80" s="859"/>
      <c r="BE80" s="859"/>
      <c r="BF80" s="859"/>
      <c r="BG80" s="859"/>
      <c r="BH80" s="859"/>
      <c r="BI80" s="859"/>
      <c r="BJ80" s="859"/>
      <c r="BK80" s="859"/>
      <c r="BL80" s="859"/>
      <c r="BM80" s="859"/>
      <c r="BN80" s="859"/>
      <c r="BO80" s="859"/>
      <c r="BP80" s="859"/>
      <c r="BQ80" s="859"/>
      <c r="BR80" s="859"/>
      <c r="BS80" s="859"/>
      <c r="BT80" s="859"/>
      <c r="BU80" s="859"/>
      <c r="BV80" s="859"/>
      <c r="BW80" s="859"/>
      <c r="BX80" s="859"/>
      <c r="BY80" s="859"/>
      <c r="BZ80" s="859"/>
      <c r="CA80" s="859"/>
      <c r="CB80" s="859"/>
      <c r="CC80" s="859"/>
      <c r="CD80" s="859"/>
      <c r="CE80" s="859"/>
      <c r="CF80" s="859"/>
      <c r="CG80" s="859"/>
      <c r="CH80" s="859"/>
      <c r="CI80" s="859"/>
      <c r="CJ80" s="859"/>
      <c r="CK80" s="859"/>
      <c r="CL80" s="859"/>
      <c r="CM80" s="859"/>
      <c r="CN80" s="859"/>
      <c r="CO80" s="859"/>
      <c r="CP80" s="160"/>
      <c r="CQ80" s="160"/>
      <c r="DI80" s="7"/>
      <c r="DJ80" s="7"/>
      <c r="DK80" s="7"/>
      <c r="DL80" s="7"/>
      <c r="DM80" s="7"/>
      <c r="DN80" s="7"/>
      <c r="DO80" s="7"/>
      <c r="DP80" s="361"/>
      <c r="DQ80" s="360"/>
      <c r="DR80" s="328"/>
      <c r="DS80" s="328"/>
      <c r="DT80" s="328"/>
      <c r="DU80" s="359"/>
    </row>
    <row r="81" spans="1:126" s="35" customFormat="1">
      <c r="A81" s="246"/>
      <c r="B81" s="1012"/>
      <c r="C81" s="1012"/>
      <c r="D81" s="1013"/>
      <c r="E81" s="1011"/>
      <c r="F81" s="7"/>
      <c r="G81" s="246"/>
      <c r="H81" s="246"/>
      <c r="I81" s="246"/>
      <c r="J81" s="246"/>
      <c r="K81" s="246"/>
      <c r="L81" s="997" t="s">
        <v>61</v>
      </c>
      <c r="M81" s="998"/>
      <c r="O81" s="754"/>
      <c r="P81" s="754"/>
      <c r="Q81" s="755"/>
      <c r="R81" s="754"/>
      <c r="S81" s="756"/>
      <c r="T81" s="755"/>
      <c r="U81" s="754"/>
      <c r="V81" s="754"/>
      <c r="W81" s="754"/>
      <c r="X81" s="754"/>
      <c r="Y81" s="754"/>
      <c r="Z81" s="754"/>
      <c r="AA81" s="754"/>
      <c r="AB81" s="754"/>
      <c r="AC81" s="754"/>
      <c r="AD81" s="754"/>
      <c r="AE81" s="754"/>
      <c r="AF81" s="754"/>
      <c r="AG81" s="754"/>
      <c r="AH81" s="754"/>
      <c r="AI81" s="754"/>
      <c r="AJ81" s="754"/>
      <c r="AK81" s="754"/>
      <c r="AL81" s="754"/>
      <c r="AM81" s="755"/>
      <c r="AN81" s="875"/>
      <c r="AO81" s="875"/>
      <c r="AP81" s="385"/>
      <c r="AQ81" s="385"/>
      <c r="AR81" s="859"/>
      <c r="AS81" s="859"/>
      <c r="AT81" s="859"/>
      <c r="AU81" s="858"/>
      <c r="AV81" s="859"/>
      <c r="AW81" s="859"/>
      <c r="AX81" s="859"/>
      <c r="AY81" s="859"/>
      <c r="AZ81" s="859"/>
      <c r="BA81" s="859"/>
      <c r="BB81" s="859"/>
      <c r="BC81" s="859"/>
      <c r="BD81" s="859"/>
      <c r="BE81" s="859"/>
      <c r="BF81" s="859"/>
      <c r="BG81" s="859"/>
      <c r="BH81" s="859"/>
      <c r="BI81" s="859"/>
      <c r="BJ81" s="859"/>
      <c r="BK81" s="859"/>
      <c r="BL81" s="859"/>
      <c r="BM81" s="859"/>
      <c r="BN81" s="859"/>
      <c r="BO81" s="859"/>
      <c r="BP81" s="859"/>
      <c r="BQ81" s="859"/>
      <c r="BR81" s="859"/>
      <c r="BS81" s="859"/>
      <c r="BT81" s="859"/>
      <c r="BU81" s="859"/>
      <c r="BV81" s="859"/>
      <c r="BW81" s="859"/>
      <c r="BX81" s="859"/>
      <c r="BY81" s="859"/>
      <c r="BZ81" s="859"/>
      <c r="CA81" s="859"/>
      <c r="CB81" s="859"/>
      <c r="CC81" s="859"/>
      <c r="CD81" s="859"/>
      <c r="CE81" s="859"/>
      <c r="CF81" s="859"/>
      <c r="CG81" s="859"/>
      <c r="CH81" s="859"/>
      <c r="CI81" s="859"/>
      <c r="CJ81" s="859"/>
      <c r="CK81" s="859"/>
      <c r="CL81" s="859"/>
      <c r="CM81" s="859"/>
      <c r="CN81" s="859"/>
      <c r="CO81" s="859"/>
      <c r="CP81" s="160"/>
      <c r="CQ81" s="160"/>
      <c r="DI81" s="702"/>
      <c r="DJ81" s="702"/>
      <c r="DK81" s="702"/>
      <c r="DL81" s="702"/>
      <c r="DM81" s="702"/>
      <c r="DN81" s="702"/>
      <c r="DO81" s="702"/>
      <c r="DP81" s="361"/>
      <c r="DR81" s="328"/>
      <c r="DS81" s="328"/>
      <c r="DT81" s="328"/>
      <c r="DU81" s="366"/>
    </row>
    <row r="82" spans="1:126" s="55" customFormat="1" ht="27" customHeight="1">
      <c r="A82" s="246"/>
      <c r="B82" s="700" t="s">
        <v>0</v>
      </c>
      <c r="C82" s="93" t="s">
        <v>1</v>
      </c>
      <c r="D82" s="1013"/>
      <c r="F82" s="32"/>
      <c r="G82" s="1002" t="s">
        <v>4</v>
      </c>
      <c r="H82" s="700"/>
      <c r="I82" s="1002" t="s">
        <v>5</v>
      </c>
      <c r="J82" s="1002" t="s">
        <v>14</v>
      </c>
      <c r="K82" s="1003" t="s">
        <v>18</v>
      </c>
      <c r="L82" s="33" t="s">
        <v>6</v>
      </c>
      <c r="M82" s="1003" t="s">
        <v>8</v>
      </c>
      <c r="O82" s="759"/>
      <c r="P82" s="754"/>
      <c r="Q82" s="761"/>
      <c r="R82" s="759"/>
      <c r="S82" s="768"/>
      <c r="T82" s="755"/>
      <c r="U82" s="754"/>
      <c r="V82" s="754"/>
      <c r="W82" s="754"/>
      <c r="X82" s="754"/>
      <c r="Y82" s="754"/>
      <c r="Z82" s="754"/>
      <c r="AA82" s="754"/>
      <c r="AB82" s="754"/>
      <c r="AC82" s="754"/>
      <c r="AD82" s="754"/>
      <c r="AE82" s="754"/>
      <c r="AF82" s="754"/>
      <c r="AG82" s="754"/>
      <c r="AH82" s="754"/>
      <c r="AI82" s="754"/>
      <c r="AJ82" s="754"/>
      <c r="AK82" s="754"/>
      <c r="AL82" s="754"/>
      <c r="AM82" s="761"/>
      <c r="AN82" s="875"/>
      <c r="AO82" s="875"/>
      <c r="AP82" s="385"/>
      <c r="AQ82" s="385"/>
      <c r="AR82" s="859"/>
      <c r="AS82" s="859"/>
      <c r="AT82" s="859"/>
      <c r="AU82" s="858"/>
      <c r="AV82" s="859"/>
      <c r="AW82" s="859"/>
      <c r="AX82" s="859"/>
      <c r="AY82" s="859"/>
      <c r="AZ82" s="859"/>
      <c r="BA82" s="859"/>
      <c r="BB82" s="859"/>
      <c r="BC82" s="859"/>
      <c r="BD82" s="859"/>
      <c r="BE82" s="859"/>
      <c r="BF82" s="859"/>
      <c r="BG82" s="859"/>
      <c r="BH82" s="859"/>
      <c r="BI82" s="859"/>
      <c r="BJ82" s="859"/>
      <c r="BK82" s="859"/>
      <c r="BL82" s="859"/>
      <c r="BM82" s="859"/>
      <c r="BN82" s="859"/>
      <c r="BO82" s="859"/>
      <c r="BP82" s="859"/>
      <c r="BQ82" s="859"/>
      <c r="BR82" s="859"/>
      <c r="BS82" s="859"/>
      <c r="BT82" s="859"/>
      <c r="BU82" s="859"/>
      <c r="BV82" s="859"/>
      <c r="BW82" s="859"/>
      <c r="BX82" s="859"/>
      <c r="BY82" s="859"/>
      <c r="BZ82" s="859"/>
      <c r="CA82" s="859"/>
      <c r="CB82" s="859"/>
      <c r="CC82" s="859"/>
      <c r="CD82" s="859"/>
      <c r="CE82" s="859"/>
      <c r="CF82" s="859"/>
      <c r="CG82" s="859"/>
      <c r="CH82" s="859"/>
      <c r="CI82" s="859"/>
      <c r="CJ82" s="859"/>
      <c r="CK82" s="859"/>
      <c r="CL82" s="859"/>
      <c r="CM82" s="859"/>
      <c r="CN82" s="859"/>
      <c r="CO82" s="859"/>
      <c r="CP82" s="160"/>
      <c r="CQ82" s="160"/>
      <c r="CR82" s="35"/>
      <c r="CS82" s="35"/>
      <c r="DI82" s="701"/>
      <c r="DJ82" s="701"/>
      <c r="DK82" s="701"/>
      <c r="DL82" s="701"/>
      <c r="DM82" s="701"/>
      <c r="DN82" s="701"/>
      <c r="DO82" s="701"/>
      <c r="DP82" s="362"/>
      <c r="DR82" s="324"/>
      <c r="DS82" s="364"/>
      <c r="DT82" s="324"/>
      <c r="DU82" s="359"/>
    </row>
    <row r="83" spans="1:126" s="55" customFormat="1" ht="27" thickBot="1">
      <c r="A83" s="700" t="s">
        <v>37</v>
      </c>
      <c r="B83" s="700" t="s">
        <v>2</v>
      </c>
      <c r="C83" s="93" t="s">
        <v>3</v>
      </c>
      <c r="D83" s="93" t="s">
        <v>89</v>
      </c>
      <c r="E83" s="93"/>
      <c r="F83" s="32"/>
      <c r="G83" s="1002"/>
      <c r="H83" s="700"/>
      <c r="I83" s="1002"/>
      <c r="J83" s="1002"/>
      <c r="K83" s="1003"/>
      <c r="L83" s="34" t="s">
        <v>49</v>
      </c>
      <c r="M83" s="1014"/>
      <c r="O83" s="759"/>
      <c r="P83" s="759"/>
      <c r="Q83" s="761"/>
      <c r="R83" s="759"/>
      <c r="S83" s="768"/>
      <c r="T83" s="755"/>
      <c r="U83" s="754"/>
      <c r="V83" s="754"/>
      <c r="W83" s="754"/>
      <c r="X83" s="754"/>
      <c r="Y83" s="754"/>
      <c r="Z83" s="754"/>
      <c r="AA83" s="754"/>
      <c r="AB83" s="759"/>
      <c r="AC83" s="759"/>
      <c r="AD83" s="759"/>
      <c r="AE83" s="759"/>
      <c r="AF83" s="759"/>
      <c r="AG83" s="759"/>
      <c r="AH83" s="759"/>
      <c r="AI83" s="759"/>
      <c r="AJ83" s="759"/>
      <c r="AK83" s="759"/>
      <c r="AL83" s="759"/>
      <c r="AM83" s="761"/>
      <c r="AN83" s="875"/>
      <c r="AO83" s="875"/>
      <c r="AP83" s="385"/>
      <c r="AQ83" s="385"/>
      <c r="AR83" s="859"/>
      <c r="AS83" s="859"/>
      <c r="AT83" s="859"/>
      <c r="AU83" s="858"/>
      <c r="AV83" s="859"/>
      <c r="AW83" s="859"/>
      <c r="AX83" s="859"/>
      <c r="AY83" s="859"/>
      <c r="AZ83" s="859"/>
      <c r="BA83" s="859"/>
      <c r="BB83" s="859"/>
      <c r="BC83" s="859"/>
      <c r="BD83" s="859"/>
      <c r="BE83" s="859"/>
      <c r="BF83" s="859"/>
      <c r="BG83" s="859"/>
      <c r="BH83" s="859"/>
      <c r="BI83" s="859"/>
      <c r="BJ83" s="859"/>
      <c r="BK83" s="859"/>
      <c r="BL83" s="859"/>
      <c r="BM83" s="859"/>
      <c r="BN83" s="859"/>
      <c r="BO83" s="859"/>
      <c r="BP83" s="859"/>
      <c r="BQ83" s="859"/>
      <c r="BR83" s="859"/>
      <c r="BS83" s="859"/>
      <c r="BT83" s="859"/>
      <c r="BU83" s="859"/>
      <c r="BV83" s="859"/>
      <c r="BW83" s="859"/>
      <c r="BX83" s="859"/>
      <c r="BY83" s="859"/>
      <c r="BZ83" s="859"/>
      <c r="CA83" s="859"/>
      <c r="CB83" s="859"/>
      <c r="CC83" s="859"/>
      <c r="CD83" s="859"/>
      <c r="CE83" s="859"/>
      <c r="CF83" s="859"/>
      <c r="CG83" s="859"/>
      <c r="CH83" s="859"/>
      <c r="CI83" s="859"/>
      <c r="CJ83" s="859"/>
      <c r="CK83" s="859"/>
      <c r="CL83" s="859"/>
      <c r="CM83" s="859"/>
      <c r="CN83" s="859"/>
      <c r="CO83" s="859"/>
      <c r="CP83" s="160"/>
      <c r="CQ83" s="160"/>
      <c r="CR83" s="35"/>
      <c r="CS83" s="35"/>
      <c r="DI83" s="701"/>
      <c r="DJ83" s="701"/>
      <c r="DK83" s="701"/>
      <c r="DL83" s="701"/>
      <c r="DM83" s="701"/>
      <c r="DN83" s="701"/>
      <c r="DO83" s="701"/>
      <c r="DP83" s="362"/>
      <c r="DR83" s="365"/>
      <c r="DS83" s="365"/>
      <c r="DT83" s="365"/>
      <c r="DU83" s="359"/>
    </row>
    <row r="84" spans="1:126" s="35" customFormat="1">
      <c r="A84" s="21">
        <v>1</v>
      </c>
      <c r="B84" s="357">
        <f>'Abductive (Graybill) Method'!B22</f>
        <v>135</v>
      </c>
      <c r="C84" s="357">
        <f>'Abductive (Graybill) Method'!C22</f>
        <v>22.007189934092271</v>
      </c>
      <c r="D84" s="99">
        <f>IF('Inputs &amp; Summary'!F5="","",'Inputs &amp; Summary'!F5)</f>
        <v>20.698499999999999</v>
      </c>
      <c r="E84" s="468"/>
      <c r="F84" s="107"/>
      <c r="G84" s="246">
        <f t="shared" ref="G84:G133" si="37">IF(C84="","",C84*B84)</f>
        <v>2970.9706411024567</v>
      </c>
      <c r="H84" s="246"/>
      <c r="I84" s="246">
        <f t="shared" ref="I84:I115" si="38">IF(B84="","",B84^2)</f>
        <v>18225</v>
      </c>
      <c r="J84" s="119">
        <f t="shared" ref="J84:J115" si="39">IF(B84="","",B84-$B$138)</f>
        <v>51.833333333333329</v>
      </c>
      <c r="K84" s="246">
        <f t="shared" ref="K84:K115" si="40">IF(B84="","",J84*J84)</f>
        <v>2686.6944444444439</v>
      </c>
      <c r="L84" s="246">
        <f t="shared" ref="L84:L115" si="41">IF(B84="","",$F$10+B84*$F$9)</f>
        <v>22.583201978973293</v>
      </c>
      <c r="M84" s="246">
        <f t="shared" ref="M84:M115" si="42">IF(B84="","",(C84-L84)^2)</f>
        <v>0.3317898758480165</v>
      </c>
      <c r="O84" s="754"/>
      <c r="P84" s="759"/>
      <c r="Q84" s="755"/>
      <c r="R84" s="754"/>
      <c r="S84" s="756"/>
      <c r="T84" s="755"/>
      <c r="U84" s="754"/>
      <c r="V84" s="754"/>
      <c r="W84" s="754"/>
      <c r="X84" s="754"/>
      <c r="Y84" s="754"/>
      <c r="Z84" s="754"/>
      <c r="AA84" s="754"/>
      <c r="AB84" s="759"/>
      <c r="AC84" s="759"/>
      <c r="AD84" s="759"/>
      <c r="AE84" s="759"/>
      <c r="AF84" s="759"/>
      <c r="AG84" s="759"/>
      <c r="AH84" s="759"/>
      <c r="AI84" s="759"/>
      <c r="AJ84" s="759"/>
      <c r="AK84" s="759"/>
      <c r="AL84" s="759"/>
      <c r="AM84" s="755"/>
      <c r="AN84" s="875"/>
      <c r="AO84" s="875"/>
      <c r="AP84" s="385"/>
      <c r="AQ84" s="385"/>
      <c r="AR84" s="859"/>
      <c r="AS84" s="859"/>
      <c r="AT84" s="859"/>
      <c r="AU84" s="858"/>
      <c r="AV84" s="859"/>
      <c r="AW84" s="859"/>
      <c r="AX84" s="859"/>
      <c r="AY84" s="859"/>
      <c r="AZ84" s="859"/>
      <c r="BA84" s="859"/>
      <c r="BB84" s="859"/>
      <c r="BC84" s="859"/>
      <c r="BD84" s="859"/>
      <c r="BE84" s="859"/>
      <c r="BF84" s="859"/>
      <c r="BG84" s="859"/>
      <c r="BH84" s="859"/>
      <c r="BI84" s="859"/>
      <c r="BJ84" s="859"/>
      <c r="BK84" s="859"/>
      <c r="BL84" s="859"/>
      <c r="BM84" s="859"/>
      <c r="BN84" s="859"/>
      <c r="BO84" s="859"/>
      <c r="BP84" s="859"/>
      <c r="BQ84" s="859"/>
      <c r="BR84" s="859"/>
      <c r="BS84" s="859"/>
      <c r="BT84" s="859"/>
      <c r="BU84" s="859"/>
      <c r="BV84" s="859"/>
      <c r="BW84" s="859"/>
      <c r="BX84" s="859"/>
      <c r="BY84" s="859"/>
      <c r="BZ84" s="859"/>
      <c r="CA84" s="859"/>
      <c r="CB84" s="859"/>
      <c r="CC84" s="859"/>
      <c r="CD84" s="859"/>
      <c r="CE84" s="859"/>
      <c r="CF84" s="859"/>
      <c r="CG84" s="859"/>
      <c r="CH84" s="859"/>
      <c r="CI84" s="859"/>
      <c r="CJ84" s="859"/>
      <c r="CK84" s="859"/>
      <c r="CL84" s="859"/>
      <c r="CM84" s="859"/>
      <c r="CN84" s="859"/>
      <c r="CO84" s="859"/>
      <c r="CP84" s="160"/>
      <c r="CQ84" s="160"/>
      <c r="DI84" s="246"/>
      <c r="DJ84" s="246"/>
      <c r="DK84" s="246"/>
      <c r="DL84" s="246"/>
      <c r="DM84" s="246"/>
      <c r="DN84" s="246"/>
      <c r="DO84" s="246"/>
      <c r="DP84" s="361"/>
      <c r="DR84" s="328"/>
      <c r="DS84" s="328"/>
      <c r="DT84" s="328"/>
      <c r="DU84" s="359"/>
    </row>
    <row r="85" spans="1:126" s="35" customFormat="1">
      <c r="A85" s="21">
        <f>A84+1</f>
        <v>2</v>
      </c>
      <c r="B85" s="357">
        <f>'Abductive (Graybill) Method'!B23</f>
        <v>135</v>
      </c>
      <c r="C85" s="357">
        <f>'Abductive (Graybill) Method'!C23</f>
        <v>22.261356814088455</v>
      </c>
      <c r="D85" s="99">
        <f>IF('Inputs &amp; Summary'!F6="","",'Inputs &amp; Summary'!F6)</f>
        <v>20.36214</v>
      </c>
      <c r="E85" s="468"/>
      <c r="F85" s="368"/>
      <c r="G85" s="246">
        <f t="shared" si="37"/>
        <v>3005.2831699019412</v>
      </c>
      <c r="H85" s="246"/>
      <c r="I85" s="246">
        <f t="shared" si="38"/>
        <v>18225</v>
      </c>
      <c r="J85" s="119">
        <f t="shared" si="39"/>
        <v>51.833333333333329</v>
      </c>
      <c r="K85" s="246">
        <f t="shared" si="40"/>
        <v>2686.6944444444439</v>
      </c>
      <c r="L85" s="246">
        <f t="shared" si="41"/>
        <v>22.583201978973293</v>
      </c>
      <c r="M85" s="246">
        <f t="shared" si="42"/>
        <v>0.10358431015974852</v>
      </c>
      <c r="O85" s="754"/>
      <c r="P85" s="754"/>
      <c r="Q85" s="755"/>
      <c r="R85" s="754"/>
      <c r="S85" s="756"/>
      <c r="T85" s="755"/>
      <c r="U85" s="754"/>
      <c r="V85" s="754"/>
      <c r="W85" s="754"/>
      <c r="X85" s="754"/>
      <c r="Y85" s="754"/>
      <c r="Z85" s="754"/>
      <c r="AA85" s="754"/>
      <c r="AB85" s="754"/>
      <c r="AC85" s="754"/>
      <c r="AD85" s="754"/>
      <c r="AE85" s="754"/>
      <c r="AF85" s="754"/>
      <c r="AG85" s="754"/>
      <c r="AH85" s="754"/>
      <c r="AI85" s="754"/>
      <c r="AJ85" s="754"/>
      <c r="AK85" s="754"/>
      <c r="AL85" s="754"/>
      <c r="AM85" s="755"/>
      <c r="AN85" s="875"/>
      <c r="AO85" s="875"/>
      <c r="AP85" s="385"/>
      <c r="AQ85" s="385"/>
      <c r="AR85" s="859"/>
      <c r="AS85" s="859"/>
      <c r="AT85" s="859"/>
      <c r="AU85" s="858"/>
      <c r="AV85" s="859"/>
      <c r="AW85" s="859"/>
      <c r="AX85" s="859"/>
      <c r="AY85" s="859"/>
      <c r="AZ85" s="859"/>
      <c r="BA85" s="859"/>
      <c r="BB85" s="859"/>
      <c r="BC85" s="859"/>
      <c r="BD85" s="859"/>
      <c r="BE85" s="859"/>
      <c r="BF85" s="859"/>
      <c r="BG85" s="859"/>
      <c r="BH85" s="859"/>
      <c r="BI85" s="859"/>
      <c r="BJ85" s="859"/>
      <c r="BK85" s="859"/>
      <c r="BL85" s="859"/>
      <c r="BM85" s="859"/>
      <c r="BN85" s="859"/>
      <c r="BO85" s="859"/>
      <c r="BP85" s="859"/>
      <c r="BQ85" s="859"/>
      <c r="BR85" s="859"/>
      <c r="BS85" s="859"/>
      <c r="BT85" s="859"/>
      <c r="BU85" s="859"/>
      <c r="BV85" s="859"/>
      <c r="BW85" s="859"/>
      <c r="BX85" s="859"/>
      <c r="BY85" s="859"/>
      <c r="BZ85" s="859"/>
      <c r="CA85" s="859"/>
      <c r="CB85" s="859"/>
      <c r="CC85" s="859"/>
      <c r="CD85" s="859"/>
      <c r="CE85" s="859"/>
      <c r="CF85" s="859"/>
      <c r="CG85" s="859"/>
      <c r="CH85" s="859"/>
      <c r="CI85" s="859"/>
      <c r="CJ85" s="859"/>
      <c r="CK85" s="859"/>
      <c r="CL85" s="859"/>
      <c r="CM85" s="859"/>
      <c r="CN85" s="859"/>
      <c r="CO85" s="859"/>
      <c r="CP85" s="160"/>
      <c r="CQ85" s="160"/>
      <c r="DI85" s="246"/>
      <c r="DJ85" s="246"/>
      <c r="DK85" s="246"/>
      <c r="DL85" s="246"/>
      <c r="DM85" s="246"/>
      <c r="DN85" s="246"/>
      <c r="DO85" s="246"/>
      <c r="DP85" s="361"/>
      <c r="DQ85" s="363"/>
      <c r="DR85" s="328"/>
      <c r="DS85" s="328"/>
      <c r="DT85" s="328"/>
      <c r="DU85" s="366"/>
    </row>
    <row r="86" spans="1:126" s="35" customFormat="1">
      <c r="A86" s="21">
        <f t="shared" ref="A86:A133" si="43">A85+1</f>
        <v>3</v>
      </c>
      <c r="B86" s="357">
        <f>'Abductive (Graybill) Method'!B24</f>
        <v>135</v>
      </c>
      <c r="C86" s="357">
        <f>'Abductive (Graybill) Method'!C24</f>
        <v>21.684347477982389</v>
      </c>
      <c r="D86" s="99">
        <f>IF('Inputs &amp; Summary'!F7="","",'Inputs &amp; Summary'!F7)</f>
        <v>23.718962755306368</v>
      </c>
      <c r="E86" s="468"/>
      <c r="F86" s="368"/>
      <c r="G86" s="246">
        <f t="shared" si="37"/>
        <v>2927.3869095276223</v>
      </c>
      <c r="H86" s="246"/>
      <c r="I86" s="246">
        <f t="shared" si="38"/>
        <v>18225</v>
      </c>
      <c r="J86" s="119">
        <f t="shared" si="39"/>
        <v>51.833333333333329</v>
      </c>
      <c r="K86" s="246">
        <f t="shared" si="40"/>
        <v>2686.6944444444439</v>
      </c>
      <c r="L86" s="246">
        <f t="shared" si="41"/>
        <v>22.583201978973293</v>
      </c>
      <c r="M86" s="246">
        <f t="shared" si="42"/>
        <v>0.80793941395160684</v>
      </c>
      <c r="O86" s="754"/>
      <c r="P86" s="754"/>
      <c r="Q86" s="755"/>
      <c r="R86" s="754"/>
      <c r="S86" s="756"/>
      <c r="T86" s="755"/>
      <c r="U86" s="754"/>
      <c r="V86" s="754"/>
      <c r="W86" s="754"/>
      <c r="X86" s="754"/>
      <c r="Y86" s="754"/>
      <c r="Z86" s="754"/>
      <c r="AA86" s="754"/>
      <c r="AB86" s="754"/>
      <c r="AC86" s="754"/>
      <c r="AD86" s="754"/>
      <c r="AE86" s="754"/>
      <c r="AF86" s="754"/>
      <c r="AG86" s="754"/>
      <c r="AH86" s="754"/>
      <c r="AI86" s="754"/>
      <c r="AJ86" s="754"/>
      <c r="AK86" s="754"/>
      <c r="AL86" s="754"/>
      <c r="AM86" s="755"/>
      <c r="AN86" s="875"/>
      <c r="AO86" s="875"/>
      <c r="AP86" s="385"/>
      <c r="AQ86" s="385"/>
      <c r="AR86" s="859"/>
      <c r="AS86" s="859"/>
      <c r="AT86" s="859"/>
      <c r="AU86" s="858"/>
      <c r="AV86" s="859"/>
      <c r="AW86" s="859"/>
      <c r="AX86" s="859"/>
      <c r="AY86" s="859"/>
      <c r="AZ86" s="859"/>
      <c r="BA86" s="859"/>
      <c r="BB86" s="859"/>
      <c r="BC86" s="859"/>
      <c r="BD86" s="859"/>
      <c r="BE86" s="859"/>
      <c r="BF86" s="859"/>
      <c r="BG86" s="859"/>
      <c r="BH86" s="859"/>
      <c r="BI86" s="859"/>
      <c r="BJ86" s="859"/>
      <c r="BK86" s="859"/>
      <c r="BL86" s="859"/>
      <c r="BM86" s="859"/>
      <c r="BN86" s="859"/>
      <c r="BO86" s="859"/>
      <c r="BP86" s="859"/>
      <c r="BQ86" s="859"/>
      <c r="BR86" s="859"/>
      <c r="BS86" s="859"/>
      <c r="BT86" s="859"/>
      <c r="BU86" s="859"/>
      <c r="BV86" s="859"/>
      <c r="BW86" s="859"/>
      <c r="BX86" s="859"/>
      <c r="BY86" s="859"/>
      <c r="BZ86" s="859"/>
      <c r="CA86" s="859"/>
      <c r="CB86" s="859"/>
      <c r="CC86" s="859"/>
      <c r="CD86" s="859"/>
      <c r="CE86" s="859"/>
      <c r="CF86" s="859"/>
      <c r="CG86" s="859"/>
      <c r="CH86" s="859"/>
      <c r="CI86" s="859"/>
      <c r="CJ86" s="859"/>
      <c r="CK86" s="859"/>
      <c r="CL86" s="859"/>
      <c r="CM86" s="859"/>
      <c r="CN86" s="859"/>
      <c r="CO86" s="859"/>
      <c r="CP86" s="160"/>
      <c r="CQ86" s="160"/>
      <c r="DI86" s="246"/>
      <c r="DJ86" s="246"/>
      <c r="DK86" s="246"/>
      <c r="DL86" s="246"/>
      <c r="DM86" s="246"/>
      <c r="DN86" s="246"/>
      <c r="DO86" s="246"/>
      <c r="DP86" s="361"/>
      <c r="DQ86" s="360"/>
      <c r="DR86" s="328"/>
      <c r="DS86" s="328"/>
      <c r="DT86" s="328"/>
      <c r="DU86" s="359"/>
    </row>
    <row r="87" spans="1:126" s="35" customFormat="1">
      <c r="A87" s="21">
        <f t="shared" si="43"/>
        <v>4</v>
      </c>
      <c r="B87" s="357">
        <f>'Abductive (Graybill) Method'!B25</f>
        <v>135</v>
      </c>
      <c r="C87" s="357">
        <f>'Abductive (Graybill) Method'!C25</f>
        <v>22.562024809923969</v>
      </c>
      <c r="D87" s="99">
        <f>IF('Inputs &amp; Summary'!F8="","",'Inputs &amp; Summary'!F8)</f>
        <v>23.008584547813935</v>
      </c>
      <c r="E87" s="468"/>
      <c r="F87" s="368"/>
      <c r="G87" s="246">
        <f t="shared" si="37"/>
        <v>3045.8733493397358</v>
      </c>
      <c r="H87" s="246"/>
      <c r="I87" s="246">
        <f t="shared" si="38"/>
        <v>18225</v>
      </c>
      <c r="J87" s="119">
        <f t="shared" si="39"/>
        <v>51.833333333333329</v>
      </c>
      <c r="K87" s="246">
        <f t="shared" si="40"/>
        <v>2686.6944444444439</v>
      </c>
      <c r="L87" s="246">
        <f t="shared" si="41"/>
        <v>22.583201978973293</v>
      </c>
      <c r="M87" s="246">
        <f t="shared" si="42"/>
        <v>4.4847248894363162E-4</v>
      </c>
      <c r="O87" s="754"/>
      <c r="P87" s="754"/>
      <c r="Q87" s="755"/>
      <c r="R87" s="754"/>
      <c r="S87" s="756"/>
      <c r="T87" s="755"/>
      <c r="U87" s="754"/>
      <c r="V87" s="754"/>
      <c r="W87" s="754"/>
      <c r="X87" s="754"/>
      <c r="Y87" s="754"/>
      <c r="Z87" s="754"/>
      <c r="AA87" s="754"/>
      <c r="AB87" s="754"/>
      <c r="AC87" s="754"/>
      <c r="AD87" s="754"/>
      <c r="AE87" s="754"/>
      <c r="AF87" s="754"/>
      <c r="AG87" s="754"/>
      <c r="AH87" s="754"/>
      <c r="AI87" s="754"/>
      <c r="AJ87" s="754"/>
      <c r="AK87" s="754"/>
      <c r="AL87" s="754"/>
      <c r="AM87" s="755"/>
      <c r="AN87" s="875"/>
      <c r="AO87" s="875"/>
      <c r="AP87" s="385"/>
      <c r="AQ87" s="385"/>
      <c r="AR87" s="859"/>
      <c r="AS87" s="859"/>
      <c r="AT87" s="859"/>
      <c r="AU87" s="858"/>
      <c r="AV87" s="859"/>
      <c r="AW87" s="859"/>
      <c r="AX87" s="859"/>
      <c r="AY87" s="859"/>
      <c r="AZ87" s="859"/>
      <c r="BA87" s="859"/>
      <c r="BB87" s="859"/>
      <c r="BC87" s="859"/>
      <c r="BD87" s="859"/>
      <c r="BE87" s="859"/>
      <c r="BF87" s="859"/>
      <c r="BG87" s="859"/>
      <c r="BH87" s="859"/>
      <c r="BI87" s="859"/>
      <c r="BJ87" s="859"/>
      <c r="BK87" s="859"/>
      <c r="BL87" s="859"/>
      <c r="BM87" s="859"/>
      <c r="BN87" s="859"/>
      <c r="BO87" s="859"/>
      <c r="BP87" s="859"/>
      <c r="BQ87" s="859"/>
      <c r="BR87" s="859"/>
      <c r="BS87" s="859"/>
      <c r="BT87" s="859"/>
      <c r="BU87" s="859"/>
      <c r="BV87" s="859"/>
      <c r="BW87" s="859"/>
      <c r="BX87" s="859"/>
      <c r="BY87" s="859"/>
      <c r="BZ87" s="859"/>
      <c r="CA87" s="859"/>
      <c r="CB87" s="859"/>
      <c r="CC87" s="859"/>
      <c r="CD87" s="859"/>
      <c r="CE87" s="859"/>
      <c r="CF87" s="859"/>
      <c r="CG87" s="859"/>
      <c r="CH87" s="859"/>
      <c r="CI87" s="859"/>
      <c r="CJ87" s="859"/>
      <c r="CK87" s="859"/>
      <c r="CL87" s="859"/>
      <c r="CM87" s="859"/>
      <c r="CN87" s="859"/>
      <c r="CO87" s="859"/>
      <c r="CP87" s="160"/>
      <c r="CQ87" s="160"/>
      <c r="DI87" s="246"/>
      <c r="DJ87" s="246"/>
      <c r="DK87" s="246"/>
      <c r="DL87" s="246"/>
      <c r="DM87" s="246"/>
      <c r="DN87" s="246"/>
      <c r="DO87" s="246"/>
      <c r="DP87" s="361"/>
      <c r="DQ87" s="363"/>
      <c r="DR87" s="328"/>
      <c r="DS87" s="328"/>
      <c r="DT87" s="328"/>
      <c r="DU87" s="359"/>
    </row>
    <row r="88" spans="1:126" s="35" customFormat="1">
      <c r="A88" s="21">
        <f t="shared" si="43"/>
        <v>5</v>
      </c>
      <c r="B88" s="357">
        <f>'Abductive (Graybill) Method'!B26</f>
        <v>135</v>
      </c>
      <c r="C88" s="357">
        <f>'Abductive (Graybill) Method'!C26</f>
        <v>24.574100000000001</v>
      </c>
      <c r="D88" s="99">
        <f>IF('Inputs &amp; Summary'!F9="","",'Inputs &amp; Summary'!F9)</f>
        <v>20.819344524380497</v>
      </c>
      <c r="E88" s="468"/>
      <c r="F88" s="246"/>
      <c r="G88" s="246">
        <f t="shared" si="37"/>
        <v>3317.5035000000003</v>
      </c>
      <c r="H88" s="246"/>
      <c r="I88" s="246">
        <f t="shared" si="38"/>
        <v>18225</v>
      </c>
      <c r="J88" s="119">
        <f t="shared" si="39"/>
        <v>51.833333333333329</v>
      </c>
      <c r="K88" s="246">
        <f t="shared" si="40"/>
        <v>2686.6944444444439</v>
      </c>
      <c r="L88" s="246">
        <f t="shared" si="41"/>
        <v>22.583201978973293</v>
      </c>
      <c r="M88" s="246">
        <f t="shared" si="42"/>
        <v>3.9636749301280658</v>
      </c>
      <c r="O88" s="754"/>
      <c r="P88" s="754"/>
      <c r="Q88" s="755"/>
      <c r="R88" s="754"/>
      <c r="S88" s="756"/>
      <c r="T88" s="755"/>
      <c r="U88" s="754"/>
      <c r="V88" s="754"/>
      <c r="W88" s="754"/>
      <c r="X88" s="754"/>
      <c r="Y88" s="754"/>
      <c r="Z88" s="754"/>
      <c r="AA88" s="754"/>
      <c r="AB88" s="754"/>
      <c r="AC88" s="754"/>
      <c r="AD88" s="754"/>
      <c r="AE88" s="754"/>
      <c r="AF88" s="754"/>
      <c r="AG88" s="754"/>
      <c r="AH88" s="754"/>
      <c r="AI88" s="754"/>
      <c r="AJ88" s="754"/>
      <c r="AK88" s="754"/>
      <c r="AL88" s="754"/>
      <c r="AM88" s="755"/>
      <c r="AN88" s="875"/>
      <c r="AO88" s="875"/>
      <c r="AP88" s="385"/>
      <c r="AQ88" s="385"/>
      <c r="AR88" s="859"/>
      <c r="AS88" s="859"/>
      <c r="AT88" s="859"/>
      <c r="AU88" s="858"/>
      <c r="AV88" s="859"/>
      <c r="AW88" s="859"/>
      <c r="AX88" s="859"/>
      <c r="AY88" s="859"/>
      <c r="AZ88" s="859"/>
      <c r="BA88" s="859"/>
      <c r="BB88" s="859"/>
      <c r="BC88" s="859"/>
      <c r="BD88" s="859"/>
      <c r="BE88" s="859"/>
      <c r="BF88" s="859"/>
      <c r="BG88" s="859"/>
      <c r="BH88" s="859"/>
      <c r="BI88" s="859"/>
      <c r="BJ88" s="859"/>
      <c r="BK88" s="859"/>
      <c r="BL88" s="859"/>
      <c r="BM88" s="859"/>
      <c r="BN88" s="859"/>
      <c r="BO88" s="859"/>
      <c r="BP88" s="859"/>
      <c r="BQ88" s="859"/>
      <c r="BR88" s="859"/>
      <c r="BS88" s="859"/>
      <c r="BT88" s="859"/>
      <c r="BU88" s="859"/>
      <c r="BV88" s="859"/>
      <c r="BW88" s="859"/>
      <c r="BX88" s="859"/>
      <c r="BY88" s="859"/>
      <c r="BZ88" s="859"/>
      <c r="CA88" s="859"/>
      <c r="CB88" s="859"/>
      <c r="CC88" s="859"/>
      <c r="CD88" s="859"/>
      <c r="CE88" s="859"/>
      <c r="CF88" s="859"/>
      <c r="CG88" s="859"/>
      <c r="CH88" s="859"/>
      <c r="CI88" s="859"/>
      <c r="CJ88" s="859"/>
      <c r="CK88" s="859"/>
      <c r="CL88" s="859"/>
      <c r="CM88" s="859"/>
      <c r="CN88" s="859"/>
      <c r="CO88" s="859"/>
      <c r="CP88" s="160"/>
      <c r="CQ88" s="160"/>
      <c r="DI88" s="246"/>
      <c r="DJ88" s="246"/>
      <c r="DK88" s="246"/>
      <c r="DL88" s="246"/>
      <c r="DM88" s="246"/>
      <c r="DN88" s="246"/>
      <c r="DO88" s="246"/>
      <c r="DP88" s="361"/>
      <c r="DR88" s="328"/>
      <c r="DS88" s="328"/>
      <c r="DT88" s="328"/>
      <c r="DU88" s="359"/>
    </row>
    <row r="89" spans="1:126" s="35" customFormat="1">
      <c r="A89" s="21">
        <f t="shared" si="43"/>
        <v>6</v>
      </c>
      <c r="B89" s="357">
        <f>'Abductive (Graybill) Method'!B27</f>
        <v>135</v>
      </c>
      <c r="C89" s="357">
        <f>'Abductive (Graybill) Method'!C27</f>
        <v>21.529417650590357</v>
      </c>
      <c r="D89" s="99">
        <f>IF('Inputs &amp; Summary'!F10="","",'Inputs &amp; Summary'!F10)</f>
        <v>23.206076354187488</v>
      </c>
      <c r="E89" s="468"/>
      <c r="F89" s="7"/>
      <c r="G89" s="246">
        <f t="shared" si="37"/>
        <v>2906.4713828296981</v>
      </c>
      <c r="H89" s="246"/>
      <c r="I89" s="246">
        <f t="shared" si="38"/>
        <v>18225</v>
      </c>
      <c r="J89" s="119">
        <f t="shared" si="39"/>
        <v>51.833333333333329</v>
      </c>
      <c r="K89" s="246">
        <f t="shared" si="40"/>
        <v>2686.6944444444439</v>
      </c>
      <c r="L89" s="246">
        <f t="shared" si="41"/>
        <v>22.583201978973293</v>
      </c>
      <c r="M89" s="246">
        <f t="shared" si="42"/>
        <v>1.1104614107454742</v>
      </c>
      <c r="O89" s="754"/>
      <c r="P89" s="754"/>
      <c r="Q89" s="755"/>
      <c r="R89" s="754"/>
      <c r="S89" s="756"/>
      <c r="T89" s="755"/>
      <c r="U89" s="754"/>
      <c r="V89" s="754"/>
      <c r="W89" s="754"/>
      <c r="X89" s="754"/>
      <c r="Y89" s="754"/>
      <c r="Z89" s="754"/>
      <c r="AA89" s="754"/>
      <c r="AB89" s="754"/>
      <c r="AC89" s="754"/>
      <c r="AD89" s="754"/>
      <c r="AE89" s="754"/>
      <c r="AF89" s="754"/>
      <c r="AG89" s="754"/>
      <c r="AH89" s="754"/>
      <c r="AI89" s="754"/>
      <c r="AJ89" s="754"/>
      <c r="AK89" s="754"/>
      <c r="AL89" s="754"/>
      <c r="AM89" s="755"/>
      <c r="AN89" s="875"/>
      <c r="AO89" s="875"/>
      <c r="AP89" s="385"/>
      <c r="AQ89" s="385"/>
      <c r="AR89" s="859"/>
      <c r="AS89" s="859"/>
      <c r="AT89" s="859"/>
      <c r="AU89" s="858"/>
      <c r="AV89" s="859"/>
      <c r="AW89" s="859"/>
      <c r="AX89" s="859"/>
      <c r="AY89" s="859"/>
      <c r="AZ89" s="859"/>
      <c r="BA89" s="859"/>
      <c r="BB89" s="859"/>
      <c r="BC89" s="859"/>
      <c r="BD89" s="859"/>
      <c r="BE89" s="859"/>
      <c r="BF89" s="859"/>
      <c r="BG89" s="859"/>
      <c r="BH89" s="859"/>
      <c r="BI89" s="859"/>
      <c r="BJ89" s="859"/>
      <c r="BK89" s="859"/>
      <c r="BL89" s="859"/>
      <c r="BM89" s="859"/>
      <c r="BN89" s="859"/>
      <c r="BO89" s="859"/>
      <c r="BP89" s="859"/>
      <c r="BQ89" s="859"/>
      <c r="BR89" s="859"/>
      <c r="BS89" s="859"/>
      <c r="BT89" s="859"/>
      <c r="BU89" s="859"/>
      <c r="BV89" s="859"/>
      <c r="BW89" s="859"/>
      <c r="BX89" s="859"/>
      <c r="BY89" s="859"/>
      <c r="BZ89" s="859"/>
      <c r="CA89" s="859"/>
      <c r="CB89" s="859"/>
      <c r="CC89" s="859"/>
      <c r="CD89" s="859"/>
      <c r="CE89" s="859"/>
      <c r="CF89" s="859"/>
      <c r="CG89" s="859"/>
      <c r="CH89" s="859"/>
      <c r="CI89" s="859"/>
      <c r="CJ89" s="859"/>
      <c r="CK89" s="859"/>
      <c r="CL89" s="859"/>
      <c r="CM89" s="859"/>
      <c r="CN89" s="859"/>
      <c r="CO89" s="859"/>
      <c r="CP89" s="160"/>
      <c r="CQ89" s="160"/>
      <c r="DI89" s="246"/>
      <c r="DJ89" s="246"/>
      <c r="DK89" s="246"/>
      <c r="DL89" s="246"/>
      <c r="DM89" s="246"/>
      <c r="DN89" s="246"/>
      <c r="DO89" s="246"/>
      <c r="DP89" s="361"/>
      <c r="DR89" s="328"/>
      <c r="DS89" s="328"/>
      <c r="DT89" s="328"/>
      <c r="DU89" s="366"/>
    </row>
    <row r="90" spans="1:126" s="35" customFormat="1">
      <c r="A90" s="21">
        <f t="shared" si="43"/>
        <v>7</v>
      </c>
      <c r="B90" s="357">
        <f>'Abductive (Graybill) Method'!B28</f>
        <v>135</v>
      </c>
      <c r="C90" s="357">
        <f>'Abductive (Graybill) Method'!C28</f>
        <v>21.282282282282281</v>
      </c>
      <c r="D90" s="99">
        <f>IF('Inputs &amp; Summary'!F11="","",'Inputs &amp; Summary'!F11)</f>
        <v>21.96893469694805</v>
      </c>
      <c r="E90" s="468"/>
      <c r="F90" s="7"/>
      <c r="G90" s="246">
        <f t="shared" si="37"/>
        <v>2873.1081081081079</v>
      </c>
      <c r="H90" s="246"/>
      <c r="I90" s="246">
        <f t="shared" si="38"/>
        <v>18225</v>
      </c>
      <c r="J90" s="119">
        <f t="shared" si="39"/>
        <v>51.833333333333329</v>
      </c>
      <c r="K90" s="246">
        <f t="shared" si="40"/>
        <v>2686.6944444444439</v>
      </c>
      <c r="L90" s="246">
        <f t="shared" si="41"/>
        <v>22.583201978973293</v>
      </c>
      <c r="M90" s="246">
        <f t="shared" si="42"/>
        <v>1.6923920572386322</v>
      </c>
      <c r="O90" s="754"/>
      <c r="P90" s="754"/>
      <c r="Q90" s="755"/>
      <c r="R90" s="754"/>
      <c r="S90" s="756"/>
      <c r="T90" s="755"/>
      <c r="U90" s="754"/>
      <c r="V90" s="754"/>
      <c r="W90" s="754"/>
      <c r="X90" s="754"/>
      <c r="Y90" s="754"/>
      <c r="Z90" s="754"/>
      <c r="AA90" s="754"/>
      <c r="AB90" s="754"/>
      <c r="AC90" s="754"/>
      <c r="AD90" s="754"/>
      <c r="AE90" s="754"/>
      <c r="AF90" s="754"/>
      <c r="AG90" s="754"/>
      <c r="AH90" s="754"/>
      <c r="AI90" s="754"/>
      <c r="AJ90" s="754"/>
      <c r="AK90" s="754"/>
      <c r="AL90" s="754"/>
      <c r="AM90" s="755"/>
      <c r="AN90" s="875"/>
      <c r="AO90" s="875"/>
      <c r="AP90" s="385"/>
      <c r="AQ90" s="385"/>
      <c r="AR90" s="859"/>
      <c r="AS90" s="859"/>
      <c r="AT90" s="859"/>
      <c r="AU90" s="858"/>
      <c r="AV90" s="859"/>
      <c r="AW90" s="859"/>
      <c r="AX90" s="859"/>
      <c r="AY90" s="859"/>
      <c r="AZ90" s="859"/>
      <c r="BA90" s="859"/>
      <c r="BB90" s="859"/>
      <c r="BC90" s="859"/>
      <c r="BD90" s="859"/>
      <c r="BE90" s="859"/>
      <c r="BF90" s="859"/>
      <c r="BG90" s="859"/>
      <c r="BH90" s="859"/>
      <c r="BI90" s="859"/>
      <c r="BJ90" s="859"/>
      <c r="BK90" s="859"/>
      <c r="BL90" s="859"/>
      <c r="BM90" s="859"/>
      <c r="BN90" s="859"/>
      <c r="BO90" s="859"/>
      <c r="BP90" s="859"/>
      <c r="BQ90" s="859"/>
      <c r="BR90" s="859"/>
      <c r="BS90" s="859"/>
      <c r="BT90" s="859"/>
      <c r="BU90" s="859"/>
      <c r="BV90" s="859"/>
      <c r="BW90" s="859"/>
      <c r="BX90" s="859"/>
      <c r="BY90" s="859"/>
      <c r="BZ90" s="859"/>
      <c r="CA90" s="859"/>
      <c r="CB90" s="859"/>
      <c r="CC90" s="859"/>
      <c r="CD90" s="859"/>
      <c r="CE90" s="859"/>
      <c r="CF90" s="859"/>
      <c r="CG90" s="859"/>
      <c r="CH90" s="859"/>
      <c r="CI90" s="859"/>
      <c r="CJ90" s="859"/>
      <c r="CK90" s="859"/>
      <c r="CL90" s="859"/>
      <c r="CM90" s="859"/>
      <c r="CN90" s="859"/>
      <c r="CO90" s="859"/>
      <c r="CP90" s="160"/>
      <c r="CQ90" s="160"/>
      <c r="DI90" s="246"/>
      <c r="DJ90" s="246"/>
      <c r="DK90" s="246"/>
      <c r="DL90" s="246"/>
      <c r="DM90" s="246"/>
      <c r="DN90" s="246"/>
      <c r="DO90" s="246"/>
      <c r="DP90" s="101"/>
      <c r="DS90" s="36"/>
    </row>
    <row r="91" spans="1:126" s="35" customFormat="1">
      <c r="A91" s="21">
        <f t="shared" si="43"/>
        <v>8</v>
      </c>
      <c r="B91" s="357">
        <f>'Abductive (Graybill) Method'!B29</f>
        <v>51</v>
      </c>
      <c r="C91" s="357">
        <f>'Abductive (Graybill) Method'!C29</f>
        <v>21.411564625850339</v>
      </c>
      <c r="D91" s="99" t="str">
        <f>IF('Inputs &amp; Summary'!F12="","",'Inputs &amp; Summary'!F12)</f>
        <v/>
      </c>
      <c r="E91" s="468"/>
      <c r="F91" s="7"/>
      <c r="G91" s="246">
        <f t="shared" si="37"/>
        <v>1091.9897959183672</v>
      </c>
      <c r="H91" s="246"/>
      <c r="I91" s="246">
        <f t="shared" si="38"/>
        <v>2601</v>
      </c>
      <c r="J91" s="119">
        <f t="shared" si="39"/>
        <v>-32.166666666666671</v>
      </c>
      <c r="K91" s="246">
        <f t="shared" si="40"/>
        <v>1034.6944444444448</v>
      </c>
      <c r="L91" s="246">
        <f t="shared" si="41"/>
        <v>20.628226573409563</v>
      </c>
      <c r="M91" s="246">
        <f t="shared" si="42"/>
        <v>0.61361850440170762</v>
      </c>
      <c r="O91" s="754"/>
      <c r="P91" s="754"/>
      <c r="Q91" s="755"/>
      <c r="R91" s="754"/>
      <c r="S91" s="756"/>
      <c r="T91" s="753"/>
      <c r="U91" s="752"/>
      <c r="V91" s="752"/>
      <c r="W91" s="752"/>
      <c r="X91" s="754"/>
      <c r="Y91" s="754"/>
      <c r="Z91" s="754"/>
      <c r="AA91" s="754"/>
      <c r="AB91" s="754"/>
      <c r="AC91" s="754"/>
      <c r="AD91" s="754"/>
      <c r="AE91" s="754"/>
      <c r="AF91" s="754"/>
      <c r="AG91" s="754"/>
      <c r="AH91" s="754"/>
      <c r="AI91" s="754"/>
      <c r="AJ91" s="754"/>
      <c r="AK91" s="754"/>
      <c r="AL91" s="754"/>
      <c r="AM91" s="755"/>
      <c r="AN91" s="875"/>
      <c r="AO91" s="875"/>
      <c r="AP91" s="385"/>
      <c r="AQ91" s="385"/>
      <c r="AR91" s="859"/>
      <c r="AS91" s="859"/>
      <c r="AT91" s="859"/>
      <c r="AU91" s="858"/>
      <c r="AV91" s="859"/>
      <c r="AW91" s="859"/>
      <c r="AX91" s="859"/>
      <c r="AY91" s="859"/>
      <c r="AZ91" s="859"/>
      <c r="BA91" s="859"/>
      <c r="BB91" s="859"/>
      <c r="BC91" s="859"/>
      <c r="BD91" s="859"/>
      <c r="BE91" s="859"/>
      <c r="BF91" s="859"/>
      <c r="BG91" s="859"/>
      <c r="BH91" s="859"/>
      <c r="BI91" s="859"/>
      <c r="BJ91" s="859"/>
      <c r="BK91" s="859"/>
      <c r="BL91" s="859"/>
      <c r="BM91" s="859"/>
      <c r="BN91" s="859"/>
      <c r="BO91" s="859"/>
      <c r="BP91" s="859"/>
      <c r="BQ91" s="859"/>
      <c r="BR91" s="859"/>
      <c r="BS91" s="859"/>
      <c r="BT91" s="859"/>
      <c r="BU91" s="859"/>
      <c r="BV91" s="859"/>
      <c r="BW91" s="859"/>
      <c r="BX91" s="859"/>
      <c r="BY91" s="859"/>
      <c r="BZ91" s="859"/>
      <c r="CA91" s="859"/>
      <c r="CB91" s="859"/>
      <c r="CC91" s="859"/>
      <c r="CD91" s="859"/>
      <c r="CE91" s="859"/>
      <c r="CF91" s="859"/>
      <c r="CG91" s="859"/>
      <c r="CH91" s="859"/>
      <c r="CI91" s="859"/>
      <c r="CJ91" s="859"/>
      <c r="CK91" s="859"/>
      <c r="CL91" s="859"/>
      <c r="CM91" s="859"/>
      <c r="CN91" s="859"/>
      <c r="CO91" s="859"/>
      <c r="CP91" s="160"/>
      <c r="CQ91" s="160"/>
      <c r="DI91" s="246"/>
      <c r="DJ91" s="246"/>
      <c r="DK91" s="246"/>
      <c r="DL91" s="246"/>
      <c r="DM91" s="246"/>
      <c r="DN91" s="246"/>
      <c r="DO91" s="246"/>
      <c r="DP91" s="101"/>
      <c r="DS91" s="36"/>
    </row>
    <row r="92" spans="1:126" s="35" customFormat="1">
      <c r="A92" s="21">
        <f t="shared" si="43"/>
        <v>9</v>
      </c>
      <c r="B92" s="357">
        <f>'Abductive (Graybill) Method'!B30</f>
        <v>51</v>
      </c>
      <c r="C92" s="357">
        <f>'Abductive (Graybill) Method'!C30</f>
        <v>20.96377551020408</v>
      </c>
      <c r="D92" s="99" t="str">
        <f>IF('Inputs &amp; Summary'!F13="","",'Inputs &amp; Summary'!F13)</f>
        <v/>
      </c>
      <c r="E92" s="468" t="str">
        <f>IF(D92="","",(D92-$F$10)/$F$9)</f>
        <v/>
      </c>
      <c r="F92" s="7"/>
      <c r="G92" s="246">
        <f t="shared" si="37"/>
        <v>1069.1525510204081</v>
      </c>
      <c r="H92" s="246"/>
      <c r="I92" s="246">
        <f t="shared" si="38"/>
        <v>2601</v>
      </c>
      <c r="J92" s="119">
        <f t="shared" si="39"/>
        <v>-32.166666666666671</v>
      </c>
      <c r="K92" s="246">
        <f t="shared" si="40"/>
        <v>1034.6944444444448</v>
      </c>
      <c r="L92" s="246">
        <f t="shared" si="41"/>
        <v>20.628226573409563</v>
      </c>
      <c r="M92" s="246">
        <f t="shared" si="42"/>
        <v>0.11259308898393064</v>
      </c>
      <c r="O92" s="754"/>
      <c r="P92" s="754"/>
      <c r="Q92" s="755"/>
      <c r="R92" s="754"/>
      <c r="S92" s="756"/>
      <c r="T92" s="753"/>
      <c r="U92" s="752"/>
      <c r="V92" s="752"/>
      <c r="W92" s="752"/>
      <c r="X92" s="752"/>
      <c r="Y92" s="752"/>
      <c r="Z92" s="752"/>
      <c r="AA92" s="752"/>
      <c r="AB92" s="754"/>
      <c r="AC92" s="754"/>
      <c r="AD92" s="754"/>
      <c r="AE92" s="754"/>
      <c r="AF92" s="754"/>
      <c r="AG92" s="754"/>
      <c r="AH92" s="754"/>
      <c r="AI92" s="754"/>
      <c r="AJ92" s="754"/>
      <c r="AK92" s="754"/>
      <c r="AL92" s="754"/>
      <c r="AM92" s="755"/>
      <c r="AN92" s="875"/>
      <c r="AO92" s="875"/>
      <c r="AP92" s="385"/>
      <c r="AQ92" s="385"/>
      <c r="AR92" s="859"/>
      <c r="AS92" s="859"/>
      <c r="AT92" s="859"/>
      <c r="AU92" s="858"/>
      <c r="AV92" s="859"/>
      <c r="AW92" s="859"/>
      <c r="AX92" s="859"/>
      <c r="AY92" s="859"/>
      <c r="AZ92" s="859"/>
      <c r="BA92" s="859"/>
      <c r="BB92" s="859"/>
      <c r="BC92" s="859"/>
      <c r="BD92" s="859"/>
      <c r="BE92" s="859"/>
      <c r="BF92" s="859"/>
      <c r="BG92" s="859"/>
      <c r="BH92" s="859"/>
      <c r="BI92" s="859"/>
      <c r="BJ92" s="859"/>
      <c r="BK92" s="859"/>
      <c r="BL92" s="859"/>
      <c r="BM92" s="859"/>
      <c r="BN92" s="859"/>
      <c r="BO92" s="859"/>
      <c r="BP92" s="859"/>
      <c r="BQ92" s="859"/>
      <c r="BR92" s="859"/>
      <c r="BS92" s="859"/>
      <c r="BT92" s="859"/>
      <c r="BU92" s="859"/>
      <c r="BV92" s="859"/>
      <c r="BW92" s="859"/>
      <c r="BX92" s="859"/>
      <c r="BY92" s="859"/>
      <c r="BZ92" s="859"/>
      <c r="CA92" s="859"/>
      <c r="CB92" s="859"/>
      <c r="CC92" s="859"/>
      <c r="CD92" s="859"/>
      <c r="CE92" s="859"/>
      <c r="CF92" s="859"/>
      <c r="CG92" s="859"/>
      <c r="CH92" s="859"/>
      <c r="CI92" s="859"/>
      <c r="CJ92" s="859"/>
      <c r="CK92" s="859"/>
      <c r="CL92" s="859"/>
      <c r="CM92" s="859"/>
      <c r="CN92" s="859"/>
      <c r="CO92" s="859"/>
      <c r="CP92" s="160"/>
      <c r="CQ92" s="160"/>
      <c r="DI92" s="246"/>
      <c r="DJ92" s="246"/>
      <c r="DK92" s="246"/>
      <c r="DL92" s="246"/>
      <c r="DM92" s="246"/>
      <c r="DN92" s="246"/>
      <c r="DO92" s="246"/>
      <c r="DP92" s="101"/>
      <c r="DS92" s="36"/>
      <c r="DT92" s="48"/>
      <c r="DU92" s="48"/>
      <c r="DV92" s="48"/>
    </row>
    <row r="93" spans="1:126" s="35" customFormat="1">
      <c r="A93" s="21">
        <f t="shared" si="43"/>
        <v>10</v>
      </c>
      <c r="B93" s="357">
        <f>'Abductive (Graybill) Method'!B31</f>
        <v>51</v>
      </c>
      <c r="C93" s="357">
        <f>'Abductive (Graybill) Method'!C31</f>
        <v>21.889099620682771</v>
      </c>
      <c r="D93" s="99" t="str">
        <f>IF('Inputs &amp; Summary'!F14="","",'Inputs &amp; Summary'!F14)</f>
        <v/>
      </c>
      <c r="E93" s="468" t="str">
        <f>IF(D93="","",(D93-$F$10)/$F$9)</f>
        <v/>
      </c>
      <c r="F93" s="7"/>
      <c r="G93" s="246">
        <f t="shared" si="37"/>
        <v>1116.3440806548213</v>
      </c>
      <c r="H93" s="246"/>
      <c r="I93" s="246">
        <f t="shared" si="38"/>
        <v>2601</v>
      </c>
      <c r="J93" s="119">
        <f t="shared" si="39"/>
        <v>-32.166666666666671</v>
      </c>
      <c r="K93" s="246">
        <f t="shared" si="40"/>
        <v>1034.6944444444448</v>
      </c>
      <c r="L93" s="246">
        <f t="shared" si="41"/>
        <v>20.628226573409563</v>
      </c>
      <c r="M93" s="246">
        <f t="shared" si="42"/>
        <v>1.5898008413400246</v>
      </c>
      <c r="O93" s="754"/>
      <c r="P93" s="754"/>
      <c r="Q93" s="755"/>
      <c r="R93" s="754"/>
      <c r="S93" s="756"/>
      <c r="T93" s="753"/>
      <c r="U93" s="752"/>
      <c r="V93" s="752"/>
      <c r="W93" s="752"/>
      <c r="X93" s="752"/>
      <c r="Y93" s="752"/>
      <c r="Z93" s="752"/>
      <c r="AA93" s="752"/>
      <c r="AB93" s="754"/>
      <c r="AC93" s="754"/>
      <c r="AD93" s="754"/>
      <c r="AE93" s="754"/>
      <c r="AF93" s="754"/>
      <c r="AG93" s="754"/>
      <c r="AH93" s="754"/>
      <c r="AI93" s="754"/>
      <c r="AJ93" s="754"/>
      <c r="AK93" s="754"/>
      <c r="AL93" s="754"/>
      <c r="AM93" s="755"/>
      <c r="AN93" s="875"/>
      <c r="AO93" s="875"/>
      <c r="AP93" s="385"/>
      <c r="AQ93" s="385"/>
      <c r="AR93" s="859"/>
      <c r="AS93" s="859"/>
      <c r="AT93" s="859"/>
      <c r="AU93" s="858"/>
      <c r="AV93" s="859"/>
      <c r="AW93" s="859"/>
      <c r="AX93" s="859"/>
      <c r="AY93" s="859"/>
      <c r="AZ93" s="859"/>
      <c r="BA93" s="859"/>
      <c r="BB93" s="859"/>
      <c r="BC93" s="859"/>
      <c r="BD93" s="859"/>
      <c r="BE93" s="859"/>
      <c r="BF93" s="859"/>
      <c r="BG93" s="859"/>
      <c r="BH93" s="859"/>
      <c r="BI93" s="859"/>
      <c r="BJ93" s="859"/>
      <c r="BK93" s="859"/>
      <c r="BL93" s="859"/>
      <c r="BM93" s="859"/>
      <c r="BN93" s="859"/>
      <c r="BO93" s="859"/>
      <c r="BP93" s="859"/>
      <c r="BQ93" s="859"/>
      <c r="BR93" s="859"/>
      <c r="BS93" s="859"/>
      <c r="BT93" s="859"/>
      <c r="BU93" s="859"/>
      <c r="BV93" s="859"/>
      <c r="BW93" s="859"/>
      <c r="BX93" s="859"/>
      <c r="BY93" s="859"/>
      <c r="BZ93" s="859"/>
      <c r="CA93" s="859"/>
      <c r="CB93" s="859"/>
      <c r="CC93" s="859"/>
      <c r="CD93" s="859"/>
      <c r="CE93" s="859"/>
      <c r="CF93" s="859"/>
      <c r="CG93" s="859"/>
      <c r="CH93" s="859"/>
      <c r="CI93" s="859"/>
      <c r="CJ93" s="859"/>
      <c r="CK93" s="859"/>
      <c r="CL93" s="859"/>
      <c r="CM93" s="859"/>
      <c r="CN93" s="859"/>
      <c r="CO93" s="859"/>
      <c r="CP93" s="160"/>
      <c r="CQ93" s="160"/>
      <c r="DI93" s="246"/>
      <c r="DJ93" s="246"/>
      <c r="DK93" s="246"/>
      <c r="DL93" s="246"/>
      <c r="DM93" s="246"/>
      <c r="DN93" s="246"/>
      <c r="DO93" s="246"/>
      <c r="DP93" s="101"/>
      <c r="DS93" s="36"/>
      <c r="DT93" s="48"/>
      <c r="DU93" s="48"/>
      <c r="DV93" s="48"/>
    </row>
    <row r="94" spans="1:126" s="35" customFormat="1">
      <c r="A94" s="21">
        <f t="shared" si="43"/>
        <v>11</v>
      </c>
      <c r="B94" s="357">
        <f>'Abductive (Graybill) Method'!B32</f>
        <v>51</v>
      </c>
      <c r="C94" s="357">
        <f>'Abductive (Graybill) Method'!C32</f>
        <v>21.182607827476037</v>
      </c>
      <c r="D94" s="60"/>
      <c r="E94" s="703"/>
      <c r="F94" s="7"/>
      <c r="G94" s="246">
        <f t="shared" si="37"/>
        <v>1080.312999201278</v>
      </c>
      <c r="H94" s="246"/>
      <c r="I94" s="246">
        <f t="shared" si="38"/>
        <v>2601</v>
      </c>
      <c r="J94" s="119">
        <f t="shared" si="39"/>
        <v>-32.166666666666671</v>
      </c>
      <c r="K94" s="246">
        <f t="shared" si="40"/>
        <v>1034.6944444444448</v>
      </c>
      <c r="L94" s="246">
        <f t="shared" si="41"/>
        <v>20.628226573409563</v>
      </c>
      <c r="M94" s="246">
        <f t="shared" si="42"/>
        <v>0.30733857486031624</v>
      </c>
      <c r="O94" s="754"/>
      <c r="P94" s="754"/>
      <c r="Q94" s="755"/>
      <c r="R94" s="754"/>
      <c r="S94" s="756"/>
      <c r="T94" s="753"/>
      <c r="U94" s="752"/>
      <c r="V94" s="752"/>
      <c r="W94" s="752"/>
      <c r="X94" s="752"/>
      <c r="Y94" s="752"/>
      <c r="Z94" s="752"/>
      <c r="AA94" s="752"/>
      <c r="AB94" s="754"/>
      <c r="AC94" s="754"/>
      <c r="AD94" s="754"/>
      <c r="AE94" s="754"/>
      <c r="AF94" s="754"/>
      <c r="AG94" s="754"/>
      <c r="AH94" s="754"/>
      <c r="AI94" s="754"/>
      <c r="AJ94" s="754"/>
      <c r="AK94" s="754"/>
      <c r="AL94" s="754"/>
      <c r="AM94" s="755"/>
      <c r="AN94" s="875"/>
      <c r="AO94" s="875"/>
      <c r="AP94" s="385"/>
      <c r="AQ94" s="385"/>
      <c r="AR94" s="859"/>
      <c r="AS94" s="859"/>
      <c r="AT94" s="859"/>
      <c r="AU94" s="858"/>
      <c r="AV94" s="859"/>
      <c r="AW94" s="859"/>
      <c r="AX94" s="859"/>
      <c r="AY94" s="859"/>
      <c r="AZ94" s="859"/>
      <c r="BA94" s="859"/>
      <c r="BB94" s="859"/>
      <c r="BC94" s="859"/>
      <c r="BD94" s="859"/>
      <c r="BE94" s="859"/>
      <c r="BF94" s="859"/>
      <c r="BG94" s="859"/>
      <c r="BH94" s="859"/>
      <c r="BI94" s="859"/>
      <c r="BJ94" s="859"/>
      <c r="BK94" s="859"/>
      <c r="BL94" s="859"/>
      <c r="BM94" s="859"/>
      <c r="BN94" s="859"/>
      <c r="BO94" s="859"/>
      <c r="BP94" s="859"/>
      <c r="BQ94" s="859"/>
      <c r="BR94" s="859"/>
      <c r="BS94" s="859"/>
      <c r="BT94" s="859"/>
      <c r="BU94" s="859"/>
      <c r="BV94" s="859"/>
      <c r="BW94" s="859"/>
      <c r="BX94" s="859"/>
      <c r="BY94" s="859"/>
      <c r="BZ94" s="859"/>
      <c r="CA94" s="859"/>
      <c r="CB94" s="859"/>
      <c r="CC94" s="859"/>
      <c r="CD94" s="859"/>
      <c r="CE94" s="859"/>
      <c r="CF94" s="859"/>
      <c r="CG94" s="859"/>
      <c r="CH94" s="859"/>
      <c r="CI94" s="859"/>
      <c r="CJ94" s="859"/>
      <c r="CK94" s="859"/>
      <c r="CL94" s="859"/>
      <c r="CM94" s="859"/>
      <c r="CN94" s="859"/>
      <c r="CO94" s="859"/>
      <c r="CP94" s="160"/>
      <c r="CQ94" s="160"/>
      <c r="DI94" s="246"/>
      <c r="DJ94" s="246"/>
      <c r="DK94" s="246"/>
      <c r="DL94" s="246"/>
      <c r="DM94" s="246"/>
      <c r="DN94" s="246"/>
      <c r="DO94" s="246"/>
      <c r="DP94" s="101"/>
      <c r="DS94" s="36"/>
      <c r="DT94" s="48"/>
      <c r="DU94" s="48"/>
      <c r="DV94" s="48"/>
    </row>
    <row r="95" spans="1:126" s="35" customFormat="1">
      <c r="A95" s="21">
        <f t="shared" si="43"/>
        <v>12</v>
      </c>
      <c r="B95" s="357">
        <f>'Abductive (Graybill) Method'!B33</f>
        <v>51</v>
      </c>
      <c r="C95" s="357">
        <f>'Abductive (Graybill) Method'!C33</f>
        <v>20.186260765071101</v>
      </c>
      <c r="D95" s="60"/>
      <c r="E95" s="703"/>
      <c r="F95" s="7"/>
      <c r="G95" s="246">
        <f t="shared" si="37"/>
        <v>1029.4992990186261</v>
      </c>
      <c r="H95" s="246"/>
      <c r="I95" s="246">
        <f t="shared" si="38"/>
        <v>2601</v>
      </c>
      <c r="J95" s="119">
        <f t="shared" si="39"/>
        <v>-32.166666666666671</v>
      </c>
      <c r="K95" s="246">
        <f t="shared" si="40"/>
        <v>1034.6944444444448</v>
      </c>
      <c r="L95" s="246">
        <f t="shared" si="41"/>
        <v>20.628226573409563</v>
      </c>
      <c r="M95" s="246">
        <f t="shared" si="42"/>
        <v>0.19533377574027061</v>
      </c>
      <c r="O95" s="754"/>
      <c r="P95" s="754"/>
      <c r="Q95" s="755"/>
      <c r="R95" s="754"/>
      <c r="S95" s="756"/>
      <c r="T95" s="753"/>
      <c r="U95" s="752"/>
      <c r="V95" s="752"/>
      <c r="W95" s="752"/>
      <c r="X95" s="752"/>
      <c r="Y95" s="752"/>
      <c r="Z95" s="752"/>
      <c r="AA95" s="752"/>
      <c r="AB95" s="754"/>
      <c r="AC95" s="754"/>
      <c r="AD95" s="754"/>
      <c r="AE95" s="754"/>
      <c r="AF95" s="754"/>
      <c r="AG95" s="754"/>
      <c r="AH95" s="754"/>
      <c r="AI95" s="754"/>
      <c r="AJ95" s="754"/>
      <c r="AK95" s="754"/>
      <c r="AL95" s="754"/>
      <c r="AM95" s="755"/>
      <c r="AN95" s="875"/>
      <c r="AO95" s="875"/>
      <c r="AP95" s="385"/>
      <c r="AQ95" s="385"/>
      <c r="AR95" s="859"/>
      <c r="AS95" s="859"/>
      <c r="AT95" s="859"/>
      <c r="AU95" s="858"/>
      <c r="AV95" s="859"/>
      <c r="AW95" s="859"/>
      <c r="AX95" s="859"/>
      <c r="AY95" s="859"/>
      <c r="AZ95" s="859"/>
      <c r="BA95" s="859"/>
      <c r="BB95" s="859"/>
      <c r="BC95" s="859"/>
      <c r="BD95" s="859"/>
      <c r="BE95" s="859"/>
      <c r="BF95" s="859"/>
      <c r="BG95" s="859"/>
      <c r="BH95" s="859"/>
      <c r="BI95" s="859"/>
      <c r="BJ95" s="859"/>
      <c r="BK95" s="859"/>
      <c r="BL95" s="859"/>
      <c r="BM95" s="859"/>
      <c r="BN95" s="859"/>
      <c r="BO95" s="859"/>
      <c r="BP95" s="859"/>
      <c r="BQ95" s="859"/>
      <c r="BR95" s="859"/>
      <c r="BS95" s="859"/>
      <c r="BT95" s="859"/>
      <c r="BU95" s="859"/>
      <c r="BV95" s="859"/>
      <c r="BW95" s="859"/>
      <c r="BX95" s="859"/>
      <c r="BY95" s="859"/>
      <c r="BZ95" s="859"/>
      <c r="CA95" s="859"/>
      <c r="CB95" s="859"/>
      <c r="CC95" s="859"/>
      <c r="CD95" s="859"/>
      <c r="CE95" s="859"/>
      <c r="CF95" s="859"/>
      <c r="CG95" s="859"/>
      <c r="CH95" s="859"/>
      <c r="CI95" s="859"/>
      <c r="CJ95" s="859"/>
      <c r="CK95" s="859"/>
      <c r="CL95" s="859"/>
      <c r="CM95" s="859"/>
      <c r="CN95" s="859"/>
      <c r="CO95" s="859"/>
      <c r="CP95" s="160"/>
      <c r="CQ95" s="160"/>
      <c r="CR95" s="675"/>
      <c r="CS95" s="675"/>
      <c r="DI95" s="246"/>
      <c r="DJ95" s="246"/>
      <c r="DK95" s="246"/>
      <c r="DL95" s="246"/>
      <c r="DM95" s="246"/>
      <c r="DN95" s="246"/>
      <c r="DO95" s="246"/>
      <c r="DP95" s="101"/>
      <c r="DS95" s="36"/>
    </row>
    <row r="96" spans="1:126" s="35" customFormat="1">
      <c r="A96" s="21">
        <f t="shared" si="43"/>
        <v>13</v>
      </c>
      <c r="B96" s="357">
        <f>'Abductive (Graybill) Method'!B34</f>
        <v>51</v>
      </c>
      <c r="C96" s="357">
        <f>'Abductive (Graybill) Method'!C34</f>
        <v>20.620503597122305</v>
      </c>
      <c r="D96" s="60"/>
      <c r="E96" s="703"/>
      <c r="F96" s="7"/>
      <c r="G96" s="246">
        <f t="shared" si="37"/>
        <v>1051.6456834532376</v>
      </c>
      <c r="H96" s="246"/>
      <c r="I96" s="246">
        <f t="shared" si="38"/>
        <v>2601</v>
      </c>
      <c r="J96" s="119">
        <f t="shared" si="39"/>
        <v>-32.166666666666671</v>
      </c>
      <c r="K96" s="246">
        <f t="shared" si="40"/>
        <v>1034.6944444444448</v>
      </c>
      <c r="L96" s="246">
        <f t="shared" si="41"/>
        <v>20.628226573409563</v>
      </c>
      <c r="M96" s="246">
        <f t="shared" si="42"/>
        <v>5.9644362733555175E-5</v>
      </c>
      <c r="O96" s="754"/>
      <c r="P96" s="754"/>
      <c r="Q96" s="755"/>
      <c r="R96" s="754"/>
      <c r="S96" s="756"/>
      <c r="T96" s="753"/>
      <c r="U96" s="752"/>
      <c r="V96" s="752"/>
      <c r="W96" s="752"/>
      <c r="X96" s="752"/>
      <c r="Y96" s="752"/>
      <c r="Z96" s="752"/>
      <c r="AA96" s="752"/>
      <c r="AB96" s="754"/>
      <c r="AC96" s="754"/>
      <c r="AD96" s="754"/>
      <c r="AE96" s="754"/>
      <c r="AF96" s="754"/>
      <c r="AG96" s="754"/>
      <c r="AH96" s="754"/>
      <c r="AI96" s="754"/>
      <c r="AJ96" s="754"/>
      <c r="AK96" s="754"/>
      <c r="AL96" s="754"/>
      <c r="AM96" s="755"/>
      <c r="AN96" s="875"/>
      <c r="AO96" s="875"/>
      <c r="AP96" s="385"/>
      <c r="AQ96" s="385"/>
      <c r="AR96" s="859"/>
      <c r="AS96" s="859"/>
      <c r="AT96" s="859"/>
      <c r="AU96" s="858"/>
      <c r="AV96" s="859"/>
      <c r="AW96" s="859"/>
      <c r="AX96" s="859"/>
      <c r="AY96" s="859"/>
      <c r="AZ96" s="859"/>
      <c r="BA96" s="859"/>
      <c r="BB96" s="859"/>
      <c r="BC96" s="859"/>
      <c r="BD96" s="859"/>
      <c r="BE96" s="859"/>
      <c r="BF96" s="859"/>
      <c r="BG96" s="859"/>
      <c r="BH96" s="859"/>
      <c r="BI96" s="859"/>
      <c r="BJ96" s="859"/>
      <c r="BK96" s="859"/>
      <c r="BL96" s="859"/>
      <c r="BM96" s="859"/>
      <c r="BN96" s="859"/>
      <c r="BO96" s="859"/>
      <c r="BP96" s="859"/>
      <c r="BQ96" s="859"/>
      <c r="BR96" s="859"/>
      <c r="BS96" s="859"/>
      <c r="BT96" s="859"/>
      <c r="BU96" s="859"/>
      <c r="BV96" s="859"/>
      <c r="BW96" s="859"/>
      <c r="BX96" s="859"/>
      <c r="BY96" s="859"/>
      <c r="BZ96" s="859"/>
      <c r="CA96" s="859"/>
      <c r="CB96" s="859"/>
      <c r="CC96" s="859"/>
      <c r="CD96" s="859"/>
      <c r="CE96" s="859"/>
      <c r="CF96" s="859"/>
      <c r="CG96" s="859"/>
      <c r="CH96" s="859"/>
      <c r="CI96" s="859"/>
      <c r="CJ96" s="859"/>
      <c r="CK96" s="859"/>
      <c r="CL96" s="859"/>
      <c r="CM96" s="859"/>
      <c r="CN96" s="859"/>
      <c r="CO96" s="859"/>
      <c r="CP96" s="160"/>
      <c r="CQ96" s="160"/>
      <c r="CR96" s="675"/>
      <c r="CS96" s="675"/>
      <c r="DI96" s="246"/>
      <c r="DJ96" s="246"/>
      <c r="DK96" s="246"/>
      <c r="DL96" s="246"/>
      <c r="DM96" s="246"/>
      <c r="DN96" s="246"/>
      <c r="DO96" s="246"/>
      <c r="DP96" s="101"/>
      <c r="DS96" s="36"/>
    </row>
    <row r="97" spans="1:125" s="35" customFormat="1">
      <c r="A97" s="21">
        <f t="shared" si="43"/>
        <v>14</v>
      </c>
      <c r="B97" s="357">
        <f>'Abductive (Graybill) Method'!B35</f>
        <v>51</v>
      </c>
      <c r="C97" s="357">
        <f>'Abductive (Graybill) Method'!C35</f>
        <v>20.933879344786256</v>
      </c>
      <c r="D97" s="60"/>
      <c r="E97" s="703"/>
      <c r="F97" s="7"/>
      <c r="G97" s="246">
        <f t="shared" si="37"/>
        <v>1067.627846584099</v>
      </c>
      <c r="H97" s="246"/>
      <c r="I97" s="246">
        <f t="shared" si="38"/>
        <v>2601</v>
      </c>
      <c r="J97" s="119">
        <f t="shared" si="39"/>
        <v>-32.166666666666671</v>
      </c>
      <c r="K97" s="246">
        <f t="shared" si="40"/>
        <v>1034.6944444444448</v>
      </c>
      <c r="L97" s="246">
        <f t="shared" si="41"/>
        <v>20.628226573409563</v>
      </c>
      <c r="M97" s="246">
        <f t="shared" si="42"/>
        <v>9.3423616650252686E-2</v>
      </c>
      <c r="O97" s="754"/>
      <c r="P97" s="754"/>
      <c r="Q97" s="755"/>
      <c r="R97" s="754"/>
      <c r="S97" s="756"/>
      <c r="T97" s="753"/>
      <c r="U97" s="752"/>
      <c r="V97" s="752"/>
      <c r="W97" s="752"/>
      <c r="X97" s="752"/>
      <c r="Y97" s="752"/>
      <c r="Z97" s="752"/>
      <c r="AA97" s="752"/>
      <c r="AB97" s="754"/>
      <c r="AC97" s="754"/>
      <c r="AD97" s="754"/>
      <c r="AE97" s="754"/>
      <c r="AF97" s="754"/>
      <c r="AG97" s="754"/>
      <c r="AH97" s="754"/>
      <c r="AI97" s="754"/>
      <c r="AJ97" s="754"/>
      <c r="AK97" s="754"/>
      <c r="AL97" s="754"/>
      <c r="AM97" s="755"/>
      <c r="AN97" s="875"/>
      <c r="AO97" s="875"/>
      <c r="AP97" s="385"/>
      <c r="AQ97" s="385"/>
      <c r="AR97" s="859"/>
      <c r="AS97" s="859"/>
      <c r="AT97" s="859"/>
      <c r="AU97" s="858"/>
      <c r="AV97" s="859"/>
      <c r="AW97" s="859"/>
      <c r="AX97" s="859"/>
      <c r="AY97" s="859"/>
      <c r="AZ97" s="859"/>
      <c r="BA97" s="859"/>
      <c r="BB97" s="859"/>
      <c r="BC97" s="859"/>
      <c r="BD97" s="859"/>
      <c r="BE97" s="859"/>
      <c r="BF97" s="859"/>
      <c r="BG97" s="859"/>
      <c r="BH97" s="859"/>
      <c r="BI97" s="859"/>
      <c r="BJ97" s="859"/>
      <c r="BK97" s="859"/>
      <c r="BL97" s="859"/>
      <c r="BM97" s="859"/>
      <c r="BN97" s="859"/>
      <c r="BO97" s="859"/>
      <c r="BP97" s="859"/>
      <c r="BQ97" s="859"/>
      <c r="BR97" s="859"/>
      <c r="BS97" s="859"/>
      <c r="BT97" s="859"/>
      <c r="BU97" s="859"/>
      <c r="BV97" s="859"/>
      <c r="BW97" s="859"/>
      <c r="BX97" s="859"/>
      <c r="BY97" s="859"/>
      <c r="BZ97" s="859"/>
      <c r="CA97" s="859"/>
      <c r="CB97" s="859"/>
      <c r="CC97" s="859"/>
      <c r="CD97" s="859"/>
      <c r="CE97" s="859"/>
      <c r="CF97" s="859"/>
      <c r="CG97" s="859"/>
      <c r="CH97" s="859"/>
      <c r="CI97" s="859"/>
      <c r="CJ97" s="859"/>
      <c r="CK97" s="859"/>
      <c r="CL97" s="859"/>
      <c r="CM97" s="859"/>
      <c r="CN97" s="859"/>
      <c r="CO97" s="859"/>
      <c r="CP97" s="160"/>
      <c r="CQ97" s="160"/>
      <c r="CR97" s="675"/>
      <c r="CS97" s="675"/>
      <c r="DI97" s="246"/>
      <c r="DJ97" s="246"/>
      <c r="DK97" s="246"/>
      <c r="DL97" s="246"/>
      <c r="DM97" s="246"/>
      <c r="DN97" s="246"/>
      <c r="DO97" s="246"/>
      <c r="DP97" s="101"/>
      <c r="DS97" s="36"/>
    </row>
    <row r="98" spans="1:125" s="35" customFormat="1">
      <c r="A98" s="21">
        <f t="shared" si="43"/>
        <v>15</v>
      </c>
      <c r="B98" s="357">
        <f>'Abductive (Graybill) Method'!B36</f>
        <v>73</v>
      </c>
      <c r="C98" s="357">
        <f>'Abductive (Graybill) Method'!C36</f>
        <v>21.080838323353294</v>
      </c>
      <c r="D98" s="60"/>
      <c r="E98" s="703"/>
      <c r="F98" s="7"/>
      <c r="G98" s="246">
        <f t="shared" si="37"/>
        <v>1538.9011976047905</v>
      </c>
      <c r="H98" s="246"/>
      <c r="I98" s="246">
        <f t="shared" si="38"/>
        <v>5329</v>
      </c>
      <c r="J98" s="119">
        <f t="shared" si="39"/>
        <v>-10.166666666666671</v>
      </c>
      <c r="K98" s="246">
        <f t="shared" si="40"/>
        <v>103.36111111111121</v>
      </c>
      <c r="L98" s="246">
        <f t="shared" si="41"/>
        <v>21.140243941533399</v>
      </c>
      <c r="M98" s="246">
        <f t="shared" si="42"/>
        <v>3.5290274713603467E-3</v>
      </c>
      <c r="O98" s="754"/>
      <c r="P98" s="754"/>
      <c r="Q98" s="755"/>
      <c r="R98" s="754"/>
      <c r="S98" s="756"/>
      <c r="T98" s="753"/>
      <c r="U98" s="752"/>
      <c r="V98" s="752"/>
      <c r="W98" s="752"/>
      <c r="X98" s="752"/>
      <c r="Y98" s="752"/>
      <c r="Z98" s="752"/>
      <c r="AA98" s="752"/>
      <c r="AB98" s="754"/>
      <c r="AC98" s="754"/>
      <c r="AD98" s="754"/>
      <c r="AE98" s="754"/>
      <c r="AF98" s="754"/>
      <c r="AG98" s="754"/>
      <c r="AH98" s="754"/>
      <c r="AI98" s="754"/>
      <c r="AJ98" s="754"/>
      <c r="AK98" s="754"/>
      <c r="AL98" s="754"/>
      <c r="AM98" s="755"/>
      <c r="AN98" s="875"/>
      <c r="AO98" s="875"/>
      <c r="AP98" s="385"/>
      <c r="AQ98" s="385"/>
      <c r="AR98" s="859"/>
      <c r="AS98" s="859"/>
      <c r="AT98" s="859"/>
      <c r="AU98" s="858"/>
      <c r="AV98" s="859"/>
      <c r="AW98" s="859"/>
      <c r="AX98" s="859"/>
      <c r="AY98" s="859"/>
      <c r="AZ98" s="859"/>
      <c r="BA98" s="859"/>
      <c r="BB98" s="859"/>
      <c r="BC98" s="859"/>
      <c r="BD98" s="859"/>
      <c r="BE98" s="859"/>
      <c r="BF98" s="859"/>
      <c r="BG98" s="859"/>
      <c r="BH98" s="859"/>
      <c r="BI98" s="859"/>
      <c r="BJ98" s="859"/>
      <c r="BK98" s="859"/>
      <c r="BL98" s="859"/>
      <c r="BM98" s="859"/>
      <c r="BN98" s="859"/>
      <c r="BO98" s="859"/>
      <c r="BP98" s="859"/>
      <c r="BQ98" s="859"/>
      <c r="BR98" s="859"/>
      <c r="BS98" s="859"/>
      <c r="BT98" s="859"/>
      <c r="BU98" s="859"/>
      <c r="BV98" s="859"/>
      <c r="BW98" s="859"/>
      <c r="BX98" s="859"/>
      <c r="BY98" s="859"/>
      <c r="BZ98" s="859"/>
      <c r="CA98" s="859"/>
      <c r="CB98" s="859"/>
      <c r="CC98" s="859"/>
      <c r="CD98" s="859"/>
      <c r="CE98" s="859"/>
      <c r="CF98" s="859"/>
      <c r="CG98" s="859"/>
      <c r="CH98" s="859"/>
      <c r="CI98" s="859"/>
      <c r="CJ98" s="859"/>
      <c r="CK98" s="859"/>
      <c r="CL98" s="859"/>
      <c r="CM98" s="859"/>
      <c r="CN98" s="859"/>
      <c r="CO98" s="859"/>
      <c r="CP98" s="160"/>
      <c r="CQ98" s="160"/>
      <c r="CR98" s="675"/>
      <c r="CS98" s="675"/>
      <c r="DI98" s="246"/>
      <c r="DJ98" s="246"/>
      <c r="DK98" s="246"/>
      <c r="DL98" s="246"/>
      <c r="DM98" s="246"/>
      <c r="DN98" s="246"/>
      <c r="DO98" s="246"/>
      <c r="DP98" s="101"/>
      <c r="DS98" s="36"/>
    </row>
    <row r="99" spans="1:125" s="35" customFormat="1">
      <c r="A99" s="21">
        <f t="shared" si="43"/>
        <v>16</v>
      </c>
      <c r="B99" s="357">
        <f>'Abductive (Graybill) Method'!B37</f>
        <v>73</v>
      </c>
      <c r="C99" s="357">
        <f>'Abductive (Graybill) Method'!C37</f>
        <v>20.347639055622249</v>
      </c>
      <c r="D99" s="60"/>
      <c r="E99" s="703"/>
      <c r="F99" s="7"/>
      <c r="G99" s="246">
        <f t="shared" si="37"/>
        <v>1485.3776510604241</v>
      </c>
      <c r="H99" s="246"/>
      <c r="I99" s="246">
        <f t="shared" si="38"/>
        <v>5329</v>
      </c>
      <c r="J99" s="119">
        <f t="shared" si="39"/>
        <v>-10.166666666666671</v>
      </c>
      <c r="K99" s="246">
        <f t="shared" si="40"/>
        <v>103.36111111111121</v>
      </c>
      <c r="L99" s="246">
        <f t="shared" si="41"/>
        <v>21.140243941533399</v>
      </c>
      <c r="M99" s="246">
        <f t="shared" si="42"/>
        <v>0.62822250517022649</v>
      </c>
      <c r="O99" s="754"/>
      <c r="P99" s="754"/>
      <c r="Q99" s="755"/>
      <c r="R99" s="754"/>
      <c r="S99" s="756"/>
      <c r="T99" s="753"/>
      <c r="U99" s="752"/>
      <c r="V99" s="752"/>
      <c r="W99" s="752"/>
      <c r="X99" s="752"/>
      <c r="Y99" s="752"/>
      <c r="Z99" s="752"/>
      <c r="AA99" s="752"/>
      <c r="AB99" s="754"/>
      <c r="AC99" s="754"/>
      <c r="AD99" s="754"/>
      <c r="AE99" s="754"/>
      <c r="AF99" s="754"/>
      <c r="AG99" s="754"/>
      <c r="AH99" s="754"/>
      <c r="AI99" s="754"/>
      <c r="AJ99" s="754"/>
      <c r="AK99" s="754"/>
      <c r="AL99" s="754"/>
      <c r="AM99" s="755"/>
      <c r="AN99" s="875"/>
      <c r="AO99" s="875"/>
      <c r="AP99" s="385"/>
      <c r="AQ99" s="385"/>
      <c r="AR99" s="859"/>
      <c r="AS99" s="859"/>
      <c r="AT99" s="859"/>
      <c r="AU99" s="858"/>
      <c r="AV99" s="859"/>
      <c r="AW99" s="859"/>
      <c r="AX99" s="859"/>
      <c r="AY99" s="859"/>
      <c r="AZ99" s="859"/>
      <c r="BA99" s="859"/>
      <c r="BB99" s="859"/>
      <c r="BC99" s="859"/>
      <c r="BD99" s="859"/>
      <c r="BE99" s="859"/>
      <c r="BF99" s="859"/>
      <c r="BG99" s="859"/>
      <c r="BH99" s="859"/>
      <c r="BI99" s="859"/>
      <c r="BJ99" s="859"/>
      <c r="BK99" s="859"/>
      <c r="BL99" s="859"/>
      <c r="BM99" s="859"/>
      <c r="BN99" s="859"/>
      <c r="BO99" s="859"/>
      <c r="BP99" s="859"/>
      <c r="BQ99" s="859"/>
      <c r="BR99" s="859"/>
      <c r="BS99" s="859"/>
      <c r="BT99" s="859"/>
      <c r="BU99" s="859"/>
      <c r="BV99" s="859"/>
      <c r="BW99" s="859"/>
      <c r="BX99" s="859"/>
      <c r="BY99" s="859"/>
      <c r="BZ99" s="859"/>
      <c r="CA99" s="859"/>
      <c r="CB99" s="859"/>
      <c r="CC99" s="859"/>
      <c r="CD99" s="859"/>
      <c r="CE99" s="859"/>
      <c r="CF99" s="859"/>
      <c r="CG99" s="859"/>
      <c r="CH99" s="859"/>
      <c r="CI99" s="859"/>
      <c r="CJ99" s="859"/>
      <c r="CK99" s="859"/>
      <c r="CL99" s="859"/>
      <c r="CM99" s="859"/>
      <c r="CN99" s="859"/>
      <c r="CO99" s="859"/>
      <c r="CP99" s="160"/>
      <c r="CQ99" s="160"/>
      <c r="CR99" s="675"/>
      <c r="CS99" s="675"/>
      <c r="DI99" s="246"/>
      <c r="DJ99" s="246"/>
      <c r="DK99" s="246"/>
      <c r="DL99" s="246"/>
      <c r="DM99" s="246"/>
      <c r="DN99" s="246"/>
      <c r="DO99" s="246"/>
      <c r="DP99" s="101"/>
      <c r="DS99" s="36"/>
    </row>
    <row r="100" spans="1:125" s="35" customFormat="1" ht="27" customHeight="1">
      <c r="A100" s="21">
        <f t="shared" si="43"/>
        <v>17</v>
      </c>
      <c r="B100" s="357">
        <f>'Abductive (Graybill) Method'!B38</f>
        <v>73</v>
      </c>
      <c r="C100" s="357">
        <f>'Abductive (Graybill) Method'!C38</f>
        <v>20.361499999999999</v>
      </c>
      <c r="D100" s="60"/>
      <c r="E100" s="703"/>
      <c r="F100" s="7"/>
      <c r="G100" s="246">
        <f t="shared" si="37"/>
        <v>1486.3895</v>
      </c>
      <c r="H100" s="246"/>
      <c r="I100" s="246">
        <f t="shared" si="38"/>
        <v>5329</v>
      </c>
      <c r="J100" s="119">
        <f t="shared" si="39"/>
        <v>-10.166666666666671</v>
      </c>
      <c r="K100" s="246">
        <f t="shared" si="40"/>
        <v>103.36111111111121</v>
      </c>
      <c r="L100" s="246">
        <f t="shared" si="41"/>
        <v>21.140243941533399</v>
      </c>
      <c r="M100" s="246">
        <f t="shared" si="42"/>
        <v>0.60644212647497431</v>
      </c>
      <c r="O100" s="754"/>
      <c r="P100" s="754"/>
      <c r="Q100" s="755"/>
      <c r="R100" s="754"/>
      <c r="S100" s="756"/>
      <c r="T100" s="753"/>
      <c r="U100" s="752"/>
      <c r="V100" s="752"/>
      <c r="W100" s="752"/>
      <c r="X100" s="752"/>
      <c r="Y100" s="752"/>
      <c r="Z100" s="752"/>
      <c r="AA100" s="752"/>
      <c r="AB100" s="754"/>
      <c r="AC100" s="754"/>
      <c r="AD100" s="754"/>
      <c r="AE100" s="754"/>
      <c r="AF100" s="754"/>
      <c r="AG100" s="754"/>
      <c r="AH100" s="754"/>
      <c r="AI100" s="754"/>
      <c r="AJ100" s="754"/>
      <c r="AK100" s="754"/>
      <c r="AL100" s="754"/>
      <c r="AM100" s="755"/>
      <c r="AN100" s="875"/>
      <c r="AO100" s="875"/>
      <c r="AP100" s="385"/>
      <c r="AQ100" s="385"/>
      <c r="AR100" s="859"/>
      <c r="AS100" s="859"/>
      <c r="AT100" s="859"/>
      <c r="AU100" s="858"/>
      <c r="AV100" s="859"/>
      <c r="AW100" s="859"/>
      <c r="AX100" s="859"/>
      <c r="AY100" s="859"/>
      <c r="AZ100" s="859"/>
      <c r="BA100" s="859"/>
      <c r="BB100" s="859"/>
      <c r="BC100" s="859"/>
      <c r="BD100" s="859"/>
      <c r="BE100" s="859"/>
      <c r="BF100" s="859"/>
      <c r="BG100" s="859"/>
      <c r="BH100" s="859"/>
      <c r="BI100" s="859"/>
      <c r="BJ100" s="859"/>
      <c r="BK100" s="859"/>
      <c r="BL100" s="859"/>
      <c r="BM100" s="859"/>
      <c r="BN100" s="859"/>
      <c r="BO100" s="859"/>
      <c r="BP100" s="859"/>
      <c r="BQ100" s="859"/>
      <c r="BR100" s="859"/>
      <c r="BS100" s="859"/>
      <c r="BT100" s="859"/>
      <c r="BU100" s="859"/>
      <c r="BV100" s="859"/>
      <c r="BW100" s="859"/>
      <c r="BX100" s="859"/>
      <c r="BY100" s="859"/>
      <c r="BZ100" s="859"/>
      <c r="CA100" s="859"/>
      <c r="CB100" s="859"/>
      <c r="CC100" s="859"/>
      <c r="CD100" s="859"/>
      <c r="CE100" s="859"/>
      <c r="CF100" s="859"/>
      <c r="CG100" s="859"/>
      <c r="CH100" s="859"/>
      <c r="CI100" s="859"/>
      <c r="CJ100" s="859"/>
      <c r="CK100" s="859"/>
      <c r="CL100" s="859"/>
      <c r="CM100" s="859"/>
      <c r="CN100" s="859"/>
      <c r="CO100" s="859"/>
      <c r="CP100" s="160"/>
      <c r="CQ100" s="160"/>
      <c r="CR100" s="675"/>
      <c r="CS100" s="675"/>
      <c r="DI100" s="246"/>
      <c r="DJ100" s="246"/>
      <c r="DK100" s="246"/>
      <c r="DL100" s="246"/>
      <c r="DM100" s="246"/>
      <c r="DN100" s="246"/>
      <c r="DO100" s="246"/>
      <c r="DP100" s="101"/>
      <c r="DS100" s="36"/>
    </row>
    <row r="101" spans="1:125" s="35" customFormat="1" ht="24" customHeight="1">
      <c r="A101" s="21">
        <f t="shared" si="43"/>
        <v>18</v>
      </c>
      <c r="B101" s="357">
        <f>'Abductive (Graybill) Method'!B39</f>
        <v>73</v>
      </c>
      <c r="C101" s="357">
        <f>'Abductive (Graybill) Method'!C39</f>
        <v>23.355315747402081</v>
      </c>
      <c r="D101" s="60"/>
      <c r="E101" s="703"/>
      <c r="F101" s="7"/>
      <c r="G101" s="246">
        <f t="shared" si="37"/>
        <v>1704.9380495603518</v>
      </c>
      <c r="H101" s="246"/>
      <c r="I101" s="246">
        <f t="shared" si="38"/>
        <v>5329</v>
      </c>
      <c r="J101" s="119">
        <f t="shared" si="39"/>
        <v>-10.166666666666671</v>
      </c>
      <c r="K101" s="246">
        <f t="shared" si="40"/>
        <v>103.36111111111121</v>
      </c>
      <c r="L101" s="246">
        <f t="shared" si="41"/>
        <v>21.140243941533399</v>
      </c>
      <c r="M101" s="246">
        <f t="shared" si="42"/>
        <v>4.906543105154344</v>
      </c>
      <c r="O101" s="754"/>
      <c r="P101" s="754"/>
      <c r="Q101" s="755"/>
      <c r="R101" s="754"/>
      <c r="S101" s="756"/>
      <c r="T101" s="753"/>
      <c r="U101" s="752"/>
      <c r="V101" s="752"/>
      <c r="W101" s="752"/>
      <c r="X101" s="752"/>
      <c r="Y101" s="752"/>
      <c r="Z101" s="752"/>
      <c r="AA101" s="752"/>
      <c r="AB101" s="754"/>
      <c r="AC101" s="754"/>
      <c r="AD101" s="754"/>
      <c r="AE101" s="754"/>
      <c r="AF101" s="754"/>
      <c r="AG101" s="754"/>
      <c r="AH101" s="754"/>
      <c r="AI101" s="754"/>
      <c r="AJ101" s="754"/>
      <c r="AK101" s="754"/>
      <c r="AL101" s="754"/>
      <c r="AM101" s="755"/>
      <c r="AN101" s="875"/>
      <c r="AO101" s="875"/>
      <c r="AP101" s="385"/>
      <c r="AQ101" s="385"/>
      <c r="AR101" s="859"/>
      <c r="AS101" s="859"/>
      <c r="AT101" s="859"/>
      <c r="AU101" s="858"/>
      <c r="AV101" s="859"/>
      <c r="AW101" s="859"/>
      <c r="AX101" s="859"/>
      <c r="AY101" s="859"/>
      <c r="AZ101" s="859"/>
      <c r="BA101" s="859"/>
      <c r="BB101" s="859"/>
      <c r="BC101" s="859"/>
      <c r="BD101" s="859"/>
      <c r="BE101" s="859"/>
      <c r="BF101" s="859"/>
      <c r="BG101" s="859"/>
      <c r="BH101" s="859"/>
      <c r="BI101" s="859"/>
      <c r="BJ101" s="859"/>
      <c r="BK101" s="859"/>
      <c r="BL101" s="859"/>
      <c r="BM101" s="859"/>
      <c r="BN101" s="859"/>
      <c r="BO101" s="859"/>
      <c r="BP101" s="859"/>
      <c r="BQ101" s="859"/>
      <c r="BR101" s="859"/>
      <c r="BS101" s="859"/>
      <c r="BT101" s="859"/>
      <c r="BU101" s="859"/>
      <c r="BV101" s="859"/>
      <c r="BW101" s="859"/>
      <c r="BX101" s="859"/>
      <c r="BY101" s="859"/>
      <c r="BZ101" s="859"/>
      <c r="CA101" s="859"/>
      <c r="CB101" s="859"/>
      <c r="CC101" s="859"/>
      <c r="CD101" s="859"/>
      <c r="CE101" s="859"/>
      <c r="CF101" s="859"/>
      <c r="CG101" s="859"/>
      <c r="CH101" s="859"/>
      <c r="CI101" s="859"/>
      <c r="CJ101" s="859"/>
      <c r="CK101" s="859"/>
      <c r="CL101" s="859"/>
      <c r="CM101" s="859"/>
      <c r="CN101" s="859"/>
      <c r="CO101" s="859"/>
      <c r="CP101" s="160"/>
      <c r="CQ101" s="160"/>
      <c r="CR101" s="675"/>
      <c r="CS101" s="675"/>
      <c r="DI101" s="246"/>
      <c r="DJ101" s="246"/>
      <c r="DK101" s="246"/>
      <c r="DL101" s="246"/>
      <c r="DM101" s="246"/>
      <c r="DN101" s="246"/>
      <c r="DO101" s="246"/>
      <c r="DP101" s="101"/>
      <c r="DS101" s="36"/>
    </row>
    <row r="102" spans="1:125" s="35" customFormat="1" ht="26.1" customHeight="1">
      <c r="A102" s="21">
        <f t="shared" si="43"/>
        <v>19</v>
      </c>
      <c r="B102" s="357">
        <f>'Abductive (Graybill) Method'!B40</f>
        <v>73</v>
      </c>
      <c r="C102" s="357">
        <f>'Abductive (Graybill) Method'!C40</f>
        <v>21.656012784658412</v>
      </c>
      <c r="D102" s="60"/>
      <c r="E102" s="703"/>
      <c r="F102" s="7"/>
      <c r="G102" s="246">
        <f t="shared" si="37"/>
        <v>1580.8889332800641</v>
      </c>
      <c r="H102" s="246"/>
      <c r="I102" s="246">
        <f t="shared" si="38"/>
        <v>5329</v>
      </c>
      <c r="J102" s="119">
        <f t="shared" si="39"/>
        <v>-10.166666666666671</v>
      </c>
      <c r="K102" s="246">
        <f t="shared" si="40"/>
        <v>103.36111111111121</v>
      </c>
      <c r="L102" s="246">
        <f t="shared" si="41"/>
        <v>21.140243941533399</v>
      </c>
      <c r="M102" s="246">
        <f t="shared" si="42"/>
        <v>0.26601749953851417</v>
      </c>
      <c r="O102" s="754"/>
      <c r="P102" s="754"/>
      <c r="Q102" s="755"/>
      <c r="R102" s="754"/>
      <c r="S102" s="756"/>
      <c r="T102" s="753"/>
      <c r="U102" s="752"/>
      <c r="V102" s="752"/>
      <c r="W102" s="752"/>
      <c r="X102" s="752"/>
      <c r="Y102" s="752"/>
      <c r="Z102" s="752"/>
      <c r="AA102" s="752"/>
      <c r="AB102" s="754"/>
      <c r="AC102" s="754"/>
      <c r="AD102" s="754"/>
      <c r="AE102" s="754"/>
      <c r="AF102" s="754"/>
      <c r="AG102" s="754"/>
      <c r="AH102" s="754"/>
      <c r="AI102" s="754"/>
      <c r="AJ102" s="754"/>
      <c r="AK102" s="754"/>
      <c r="AL102" s="754"/>
      <c r="AM102" s="755"/>
      <c r="AN102" s="875"/>
      <c r="AO102" s="875"/>
      <c r="AP102" s="385"/>
      <c r="AQ102" s="385"/>
      <c r="AR102" s="859"/>
      <c r="AS102" s="859"/>
      <c r="AT102" s="859"/>
      <c r="AU102" s="858"/>
      <c r="AV102" s="859"/>
      <c r="AW102" s="859"/>
      <c r="AX102" s="859"/>
      <c r="AY102" s="859"/>
      <c r="AZ102" s="859"/>
      <c r="BA102" s="859"/>
      <c r="BB102" s="859"/>
      <c r="BC102" s="859"/>
      <c r="BD102" s="859"/>
      <c r="BE102" s="859"/>
      <c r="BF102" s="859"/>
      <c r="BG102" s="859"/>
      <c r="BH102" s="859"/>
      <c r="BI102" s="859"/>
      <c r="BJ102" s="859"/>
      <c r="BK102" s="859"/>
      <c r="BL102" s="859"/>
      <c r="BM102" s="859"/>
      <c r="BN102" s="859"/>
      <c r="BO102" s="859"/>
      <c r="BP102" s="859"/>
      <c r="BQ102" s="859"/>
      <c r="BR102" s="859"/>
      <c r="BS102" s="859"/>
      <c r="BT102" s="859"/>
      <c r="BU102" s="859"/>
      <c r="BV102" s="859"/>
      <c r="BW102" s="859"/>
      <c r="BX102" s="859"/>
      <c r="BY102" s="859"/>
      <c r="BZ102" s="859"/>
      <c r="CA102" s="859"/>
      <c r="CB102" s="859"/>
      <c r="CC102" s="859"/>
      <c r="CD102" s="859"/>
      <c r="CE102" s="859"/>
      <c r="CF102" s="859"/>
      <c r="CG102" s="859"/>
      <c r="CH102" s="859"/>
      <c r="CI102" s="859"/>
      <c r="CJ102" s="859"/>
      <c r="CK102" s="859"/>
      <c r="CL102" s="859"/>
      <c r="CM102" s="859"/>
      <c r="CN102" s="859"/>
      <c r="CO102" s="859"/>
      <c r="CP102" s="160"/>
      <c r="CQ102" s="160"/>
      <c r="CR102" s="675"/>
      <c r="CS102" s="675"/>
      <c r="DI102" s="246"/>
      <c r="DJ102" s="246"/>
      <c r="DK102" s="246"/>
      <c r="DL102" s="246"/>
      <c r="DM102" s="246"/>
      <c r="DN102" s="246"/>
      <c r="DO102" s="246"/>
      <c r="DP102" s="101"/>
      <c r="DS102" s="36"/>
    </row>
    <row r="103" spans="1:125" s="35" customFormat="1">
      <c r="A103" s="21">
        <f t="shared" si="43"/>
        <v>20</v>
      </c>
      <c r="B103" s="357">
        <f>'Abductive (Graybill) Method'!B41</f>
        <v>73</v>
      </c>
      <c r="C103" s="357">
        <f>'Abductive (Graybill) Method'!C41</f>
        <v>22.250450090018003</v>
      </c>
      <c r="D103" s="60"/>
      <c r="E103" s="703"/>
      <c r="F103" s="7"/>
      <c r="G103" s="246">
        <f t="shared" si="37"/>
        <v>1624.2828565713141</v>
      </c>
      <c r="H103" s="246"/>
      <c r="I103" s="246">
        <f t="shared" si="38"/>
        <v>5329</v>
      </c>
      <c r="J103" s="119">
        <f t="shared" si="39"/>
        <v>-10.166666666666671</v>
      </c>
      <c r="K103" s="246">
        <f t="shared" si="40"/>
        <v>103.36111111111121</v>
      </c>
      <c r="L103" s="246">
        <f t="shared" si="41"/>
        <v>21.140243941533399</v>
      </c>
      <c r="M103" s="246">
        <f t="shared" si="42"/>
        <v>1.2325576921330186</v>
      </c>
      <c r="O103" s="754"/>
      <c r="P103" s="754"/>
      <c r="Q103" s="755"/>
      <c r="R103" s="754"/>
      <c r="S103" s="756"/>
      <c r="T103" s="753"/>
      <c r="U103" s="752"/>
      <c r="V103" s="752"/>
      <c r="W103" s="752"/>
      <c r="X103" s="752"/>
      <c r="Y103" s="752"/>
      <c r="Z103" s="752"/>
      <c r="AA103" s="752"/>
      <c r="AB103" s="754"/>
      <c r="AC103" s="754"/>
      <c r="AD103" s="754"/>
      <c r="AE103" s="754"/>
      <c r="AF103" s="754"/>
      <c r="AG103" s="754"/>
      <c r="AH103" s="754"/>
      <c r="AI103" s="754"/>
      <c r="AJ103" s="754"/>
      <c r="AK103" s="754"/>
      <c r="AL103" s="754"/>
      <c r="AM103" s="755"/>
      <c r="AN103" s="875"/>
      <c r="AO103" s="875"/>
      <c r="AP103" s="385"/>
      <c r="AQ103" s="385"/>
      <c r="AR103" s="859"/>
      <c r="AS103" s="859"/>
      <c r="AT103" s="859"/>
      <c r="AU103" s="858"/>
      <c r="AV103" s="859"/>
      <c r="AW103" s="859"/>
      <c r="AX103" s="859"/>
      <c r="AY103" s="859"/>
      <c r="AZ103" s="859"/>
      <c r="BA103" s="859"/>
      <c r="BB103" s="859"/>
      <c r="BC103" s="859"/>
      <c r="BD103" s="859"/>
      <c r="BE103" s="859"/>
      <c r="BF103" s="859"/>
      <c r="BG103" s="859"/>
      <c r="BH103" s="859"/>
      <c r="BI103" s="859"/>
      <c r="BJ103" s="859"/>
      <c r="BK103" s="859"/>
      <c r="BL103" s="859"/>
      <c r="BM103" s="859"/>
      <c r="BN103" s="859"/>
      <c r="BO103" s="859"/>
      <c r="BP103" s="859"/>
      <c r="BQ103" s="859"/>
      <c r="BR103" s="859"/>
      <c r="BS103" s="859"/>
      <c r="BT103" s="859"/>
      <c r="BU103" s="859"/>
      <c r="BV103" s="859"/>
      <c r="BW103" s="859"/>
      <c r="BX103" s="859"/>
      <c r="BY103" s="859"/>
      <c r="BZ103" s="859"/>
      <c r="CA103" s="859"/>
      <c r="CB103" s="859"/>
      <c r="CC103" s="859"/>
      <c r="CD103" s="859"/>
      <c r="CE103" s="859"/>
      <c r="CF103" s="859"/>
      <c r="CG103" s="859"/>
      <c r="CH103" s="859"/>
      <c r="CI103" s="859"/>
      <c r="CJ103" s="859"/>
      <c r="CK103" s="859"/>
      <c r="CL103" s="859"/>
      <c r="CM103" s="859"/>
      <c r="CN103" s="859"/>
      <c r="CO103" s="859"/>
      <c r="CP103" s="160"/>
      <c r="CQ103" s="160"/>
      <c r="CR103" s="675"/>
      <c r="CS103" s="675"/>
      <c r="DI103" s="246"/>
      <c r="DJ103" s="246"/>
      <c r="DK103" s="246"/>
      <c r="DL103" s="246"/>
      <c r="DM103" s="246"/>
      <c r="DN103" s="246"/>
      <c r="DO103" s="246"/>
      <c r="DP103" s="101"/>
      <c r="DS103" s="36"/>
    </row>
    <row r="104" spans="1:125" s="35" customFormat="1">
      <c r="A104" s="21">
        <f t="shared" si="43"/>
        <v>21</v>
      </c>
      <c r="B104" s="357">
        <f>'Abductive (Graybill) Method'!B42</f>
        <v>73</v>
      </c>
      <c r="C104" s="357">
        <f>'Abductive (Graybill) Method'!C42</f>
        <v>21.14</v>
      </c>
      <c r="D104" s="60"/>
      <c r="E104" s="703"/>
      <c r="F104" s="7"/>
      <c r="G104" s="246">
        <f t="shared" si="37"/>
        <v>1543.22</v>
      </c>
      <c r="H104" s="246"/>
      <c r="I104" s="246">
        <f t="shared" si="38"/>
        <v>5329</v>
      </c>
      <c r="J104" s="119">
        <f t="shared" si="39"/>
        <v>-10.166666666666671</v>
      </c>
      <c r="K104" s="246">
        <f t="shared" si="40"/>
        <v>103.36111111111121</v>
      </c>
      <c r="L104" s="246">
        <f t="shared" si="41"/>
        <v>21.140243941533399</v>
      </c>
      <c r="M104" s="246">
        <f t="shared" si="42"/>
        <v>5.9507471716630358E-8</v>
      </c>
      <c r="O104" s="754"/>
      <c r="P104" s="754"/>
      <c r="Q104" s="755"/>
      <c r="R104" s="754"/>
      <c r="S104" s="756"/>
      <c r="T104" s="753"/>
      <c r="U104" s="752"/>
      <c r="V104" s="752"/>
      <c r="W104" s="752"/>
      <c r="X104" s="752"/>
      <c r="Y104" s="752"/>
      <c r="Z104" s="752"/>
      <c r="AA104" s="752"/>
      <c r="AB104" s="754"/>
      <c r="AC104" s="754"/>
      <c r="AD104" s="754"/>
      <c r="AE104" s="754"/>
      <c r="AF104" s="754"/>
      <c r="AG104" s="754"/>
      <c r="AH104" s="754"/>
      <c r="AI104" s="754"/>
      <c r="AJ104" s="754"/>
      <c r="AK104" s="754"/>
      <c r="AL104" s="754"/>
      <c r="AM104" s="755"/>
      <c r="AN104" s="875"/>
      <c r="AO104" s="875"/>
      <c r="AP104" s="385"/>
      <c r="AQ104" s="385"/>
      <c r="AR104" s="859"/>
      <c r="AS104" s="859"/>
      <c r="AT104" s="859"/>
      <c r="AU104" s="858"/>
      <c r="AV104" s="859"/>
      <c r="AW104" s="859"/>
      <c r="AX104" s="859"/>
      <c r="AY104" s="859"/>
      <c r="AZ104" s="859"/>
      <c r="BA104" s="859"/>
      <c r="BB104" s="859"/>
      <c r="BC104" s="859"/>
      <c r="BD104" s="859"/>
      <c r="BE104" s="859"/>
      <c r="BF104" s="859"/>
      <c r="BG104" s="859"/>
      <c r="BH104" s="859"/>
      <c r="BI104" s="859"/>
      <c r="BJ104" s="859"/>
      <c r="BK104" s="859"/>
      <c r="BL104" s="859"/>
      <c r="BM104" s="859"/>
      <c r="BN104" s="859"/>
      <c r="BO104" s="859"/>
      <c r="BP104" s="859"/>
      <c r="BQ104" s="859"/>
      <c r="BR104" s="859"/>
      <c r="BS104" s="859"/>
      <c r="BT104" s="859"/>
      <c r="BU104" s="859"/>
      <c r="BV104" s="859"/>
      <c r="BW104" s="859"/>
      <c r="BX104" s="859"/>
      <c r="BY104" s="859"/>
      <c r="BZ104" s="859"/>
      <c r="CA104" s="859"/>
      <c r="CB104" s="859"/>
      <c r="CC104" s="859"/>
      <c r="CD104" s="859"/>
      <c r="CE104" s="859"/>
      <c r="CF104" s="859"/>
      <c r="CG104" s="859"/>
      <c r="CH104" s="859"/>
      <c r="CI104" s="859"/>
      <c r="CJ104" s="859"/>
      <c r="CK104" s="859"/>
      <c r="CL104" s="859"/>
      <c r="CM104" s="859"/>
      <c r="CN104" s="859"/>
      <c r="CO104" s="859"/>
      <c r="CP104" s="160"/>
      <c r="CQ104" s="160"/>
      <c r="CR104" s="675"/>
      <c r="CS104" s="675"/>
      <c r="DI104" s="246"/>
      <c r="DJ104" s="246"/>
      <c r="DK104" s="246"/>
      <c r="DL104" s="246"/>
      <c r="DM104" s="246"/>
      <c r="DN104" s="246"/>
      <c r="DO104" s="246"/>
      <c r="DP104" s="101"/>
      <c r="DS104" s="36"/>
    </row>
    <row r="105" spans="1:125">
      <c r="A105" s="699">
        <f t="shared" si="43"/>
        <v>22</v>
      </c>
      <c r="B105" s="357">
        <f>'Abductive (Graybill) Method'!B43</f>
        <v>96</v>
      </c>
      <c r="C105" s="357">
        <f>'Abductive (Graybill) Method'!C43</f>
        <v>24.274919935948759</v>
      </c>
      <c r="D105" s="29"/>
      <c r="E105" s="703"/>
      <c r="F105"/>
      <c r="G105" s="242">
        <f t="shared" si="37"/>
        <v>2330.3923138510809</v>
      </c>
      <c r="H105" s="242"/>
      <c r="I105" s="242">
        <f t="shared" si="38"/>
        <v>9216</v>
      </c>
      <c r="J105" s="120">
        <f t="shared" si="39"/>
        <v>12.833333333333329</v>
      </c>
      <c r="K105" s="242">
        <f t="shared" si="40"/>
        <v>164.69444444444431</v>
      </c>
      <c r="L105" s="242">
        <f t="shared" si="41"/>
        <v>21.675534826390134</v>
      </c>
      <c r="M105" s="242">
        <f t="shared" si="42"/>
        <v>6.7568029477951059</v>
      </c>
      <c r="AB105" s="754"/>
      <c r="AC105" s="754"/>
      <c r="AD105" s="754"/>
      <c r="AE105" s="754"/>
      <c r="AF105" s="754"/>
      <c r="AG105" s="754"/>
      <c r="AH105" s="754"/>
      <c r="AI105" s="754"/>
      <c r="AJ105" s="754"/>
      <c r="AK105" s="754"/>
      <c r="AL105" s="754"/>
      <c r="DI105" s="242"/>
      <c r="DJ105" s="242"/>
      <c r="DK105" s="242"/>
      <c r="DL105" s="242"/>
      <c r="DM105" s="242"/>
      <c r="DN105" s="242"/>
      <c r="DO105" s="242"/>
      <c r="DQ105" s="24"/>
      <c r="DR105" s="24"/>
      <c r="DS105" s="25"/>
      <c r="DT105" s="24"/>
      <c r="DU105" s="24"/>
    </row>
    <row r="106" spans="1:125">
      <c r="A106" s="699">
        <f t="shared" si="43"/>
        <v>23</v>
      </c>
      <c r="B106" s="357">
        <f>'Abductive (Graybill) Method'!B44</f>
        <v>96</v>
      </c>
      <c r="C106" s="357">
        <f>'Abductive (Graybill) Method'!C44</f>
        <v>19.5174251497006</v>
      </c>
      <c r="D106" s="29"/>
      <c r="E106" s="703"/>
      <c r="F106"/>
      <c r="G106" s="242">
        <f t="shared" si="37"/>
        <v>1873.6728143712576</v>
      </c>
      <c r="H106" s="242"/>
      <c r="I106" s="242">
        <f t="shared" si="38"/>
        <v>9216</v>
      </c>
      <c r="J106" s="120">
        <f t="shared" si="39"/>
        <v>12.833333333333329</v>
      </c>
      <c r="K106" s="242">
        <f t="shared" si="40"/>
        <v>164.69444444444431</v>
      </c>
      <c r="L106" s="242">
        <f t="shared" si="41"/>
        <v>21.675534826390134</v>
      </c>
      <c r="M106" s="242">
        <f t="shared" si="42"/>
        <v>4.6574373766210062</v>
      </c>
      <c r="DI106" s="242"/>
      <c r="DJ106" s="242"/>
      <c r="DK106" s="242"/>
      <c r="DL106" s="242"/>
      <c r="DM106" s="242"/>
      <c r="DN106" s="242"/>
      <c r="DO106" s="242"/>
      <c r="DQ106" s="24"/>
      <c r="DR106" s="24"/>
      <c r="DS106" s="25"/>
      <c r="DT106" s="24"/>
      <c r="DU106" s="24"/>
    </row>
    <row r="107" spans="1:125">
      <c r="A107" s="699">
        <f t="shared" si="43"/>
        <v>24</v>
      </c>
      <c r="B107" s="357">
        <f>'Abductive (Graybill) Method'!B45</f>
        <v>96</v>
      </c>
      <c r="C107" s="357">
        <f>'Abductive (Graybill) Method'!C45</f>
        <v>22.08816473410636</v>
      </c>
      <c r="D107" s="29"/>
      <c r="E107" s="703"/>
      <c r="F107"/>
      <c r="G107" s="242">
        <f t="shared" si="37"/>
        <v>2120.4638144742107</v>
      </c>
      <c r="H107" s="242"/>
      <c r="I107" s="242">
        <f t="shared" si="38"/>
        <v>9216</v>
      </c>
      <c r="J107" s="120">
        <f t="shared" si="39"/>
        <v>12.833333333333329</v>
      </c>
      <c r="K107" s="242">
        <f t="shared" si="40"/>
        <v>164.69444444444431</v>
      </c>
      <c r="L107" s="242">
        <f t="shared" si="41"/>
        <v>21.675534826390134</v>
      </c>
      <c r="M107" s="242">
        <f t="shared" si="42"/>
        <v>0.17026344074190164</v>
      </c>
      <c r="DI107" s="242"/>
      <c r="DJ107" s="242"/>
      <c r="DK107" s="242"/>
      <c r="DL107" s="242"/>
      <c r="DM107" s="242"/>
      <c r="DN107" s="242"/>
      <c r="DO107" s="242"/>
      <c r="DQ107" s="24"/>
      <c r="DR107" s="24"/>
      <c r="DS107" s="25"/>
      <c r="DT107" s="24"/>
      <c r="DU107" s="24"/>
    </row>
    <row r="108" spans="1:125">
      <c r="A108" s="699">
        <f t="shared" si="43"/>
        <v>25</v>
      </c>
      <c r="B108" s="357">
        <f>'Abductive (Graybill) Method'!B46</f>
        <v>96</v>
      </c>
      <c r="C108" s="357">
        <f>'Abductive (Graybill) Method'!C46</f>
        <v>23.69</v>
      </c>
      <c r="D108" s="29"/>
      <c r="E108" s="703"/>
      <c r="F108"/>
      <c r="G108" s="242">
        <f t="shared" si="37"/>
        <v>2274.2400000000002</v>
      </c>
      <c r="H108" s="242"/>
      <c r="I108" s="242">
        <f t="shared" si="38"/>
        <v>9216</v>
      </c>
      <c r="J108" s="120">
        <f t="shared" si="39"/>
        <v>12.833333333333329</v>
      </c>
      <c r="K108" s="242">
        <f t="shared" si="40"/>
        <v>164.69444444444431</v>
      </c>
      <c r="L108" s="242">
        <f t="shared" si="41"/>
        <v>21.675534826390134</v>
      </c>
      <c r="M108" s="242">
        <f t="shared" si="42"/>
        <v>4.0580699356870324</v>
      </c>
      <c r="DI108" s="242"/>
      <c r="DJ108" s="242"/>
      <c r="DK108" s="242"/>
      <c r="DL108" s="242"/>
      <c r="DM108" s="242"/>
      <c r="DN108" s="242"/>
      <c r="DO108" s="242"/>
      <c r="DQ108" s="24"/>
      <c r="DR108" s="24"/>
      <c r="DS108" s="25"/>
      <c r="DT108" s="24"/>
      <c r="DU108" s="24"/>
    </row>
    <row r="109" spans="1:125">
      <c r="A109" s="699">
        <f t="shared" si="43"/>
        <v>26</v>
      </c>
      <c r="B109" s="357">
        <f>'Abductive (Graybill) Method'!B47</f>
        <v>96</v>
      </c>
      <c r="C109" s="357">
        <f>'Abductive (Graybill) Method'!C47</f>
        <v>19.601659336265495</v>
      </c>
      <c r="D109" s="29"/>
      <c r="E109" s="703"/>
      <c r="F109"/>
      <c r="G109" s="242">
        <f t="shared" si="37"/>
        <v>1881.7592962814874</v>
      </c>
      <c r="H109" s="242"/>
      <c r="I109" s="242">
        <f t="shared" si="38"/>
        <v>9216</v>
      </c>
      <c r="J109" s="120">
        <f t="shared" si="39"/>
        <v>12.833333333333329</v>
      </c>
      <c r="K109" s="242">
        <f t="shared" si="40"/>
        <v>164.69444444444431</v>
      </c>
      <c r="L109" s="242">
        <f t="shared" si="41"/>
        <v>21.675534826390134</v>
      </c>
      <c r="M109" s="242">
        <f t="shared" si="42"/>
        <v>4.3009595485397112</v>
      </c>
      <c r="DI109" s="242"/>
      <c r="DJ109" s="242"/>
      <c r="DK109" s="242"/>
      <c r="DL109" s="242"/>
      <c r="DM109" s="242"/>
      <c r="DN109" s="242"/>
      <c r="DO109" s="242"/>
      <c r="DQ109" s="24"/>
      <c r="DR109" s="24"/>
      <c r="DS109" s="25"/>
      <c r="DT109" s="24"/>
      <c r="DU109" s="24"/>
    </row>
    <row r="110" spans="1:125">
      <c r="A110" s="699">
        <f t="shared" si="43"/>
        <v>27</v>
      </c>
      <c r="B110" s="357">
        <f>'Abductive (Graybill) Method'!B48</f>
        <v>96</v>
      </c>
      <c r="C110" s="357">
        <f>'Abductive (Graybill) Method'!C48</f>
        <v>22.593481303739253</v>
      </c>
      <c r="D110" s="29"/>
      <c r="E110" s="703"/>
      <c r="F110"/>
      <c r="G110" s="242">
        <f t="shared" si="37"/>
        <v>2168.9742051589683</v>
      </c>
      <c r="H110" s="242"/>
      <c r="I110" s="242">
        <f t="shared" si="38"/>
        <v>9216</v>
      </c>
      <c r="J110" s="120">
        <f t="shared" si="39"/>
        <v>12.833333333333329</v>
      </c>
      <c r="K110" s="242">
        <f t="shared" si="40"/>
        <v>164.69444444444431</v>
      </c>
      <c r="L110" s="242">
        <f t="shared" si="41"/>
        <v>21.675534826390134</v>
      </c>
      <c r="M110" s="242">
        <f t="shared" si="42"/>
        <v>0.84262573527765672</v>
      </c>
      <c r="DI110" s="242"/>
      <c r="DJ110" s="242"/>
      <c r="DK110" s="242"/>
      <c r="DL110" s="242"/>
      <c r="DM110" s="242"/>
      <c r="DN110" s="242"/>
      <c r="DO110" s="242"/>
      <c r="DQ110" s="24"/>
      <c r="DR110" s="24"/>
      <c r="DS110" s="25"/>
      <c r="DT110" s="24"/>
      <c r="DU110" s="24"/>
    </row>
    <row r="111" spans="1:125">
      <c r="A111" s="699">
        <f t="shared" si="43"/>
        <v>28</v>
      </c>
      <c r="B111" s="357">
        <f>'Abductive (Graybill) Method'!B49</f>
        <v>96</v>
      </c>
      <c r="C111" s="357">
        <f>'Abductive (Graybill) Method'!C49</f>
        <v>23.91265240855487</v>
      </c>
      <c r="D111" s="29"/>
      <c r="E111" s="703"/>
      <c r="F111"/>
      <c r="G111" s="242">
        <f t="shared" si="37"/>
        <v>2295.6146312212677</v>
      </c>
      <c r="H111" s="242"/>
      <c r="I111" s="242">
        <f t="shared" si="38"/>
        <v>9216</v>
      </c>
      <c r="J111" s="120">
        <f t="shared" si="39"/>
        <v>12.833333333333329</v>
      </c>
      <c r="K111" s="242">
        <f t="shared" si="40"/>
        <v>164.69444444444431</v>
      </c>
      <c r="L111" s="242">
        <f t="shared" si="41"/>
        <v>21.675534826390134</v>
      </c>
      <c r="M111" s="242">
        <f t="shared" si="42"/>
        <v>5.0046950764305924</v>
      </c>
      <c r="DI111" s="242"/>
      <c r="DJ111" s="242"/>
      <c r="DK111" s="242"/>
      <c r="DL111" s="242"/>
      <c r="DM111" s="242"/>
      <c r="DN111" s="242"/>
      <c r="DO111" s="242"/>
      <c r="DQ111" s="24"/>
      <c r="DR111" s="24"/>
      <c r="DS111" s="25"/>
      <c r="DT111" s="24"/>
      <c r="DU111" s="24"/>
    </row>
    <row r="112" spans="1:125">
      <c r="A112" s="699">
        <f t="shared" si="43"/>
        <v>29</v>
      </c>
      <c r="B112" s="357">
        <f>'Abductive (Graybill) Method'!B50</f>
        <v>113</v>
      </c>
      <c r="C112" s="357">
        <f>'Abductive (Graybill) Method'!C50</f>
        <v>22.131763527054108</v>
      </c>
      <c r="D112" s="29"/>
      <c r="E112" s="703"/>
      <c r="F112"/>
      <c r="G112" s="242">
        <f t="shared" si="37"/>
        <v>2500.8892785571143</v>
      </c>
      <c r="H112" s="242"/>
      <c r="I112" s="242">
        <f t="shared" si="38"/>
        <v>12769</v>
      </c>
      <c r="J112" s="120">
        <f t="shared" si="39"/>
        <v>29.833333333333329</v>
      </c>
      <c r="K112" s="242">
        <f t="shared" si="40"/>
        <v>890.02777777777749</v>
      </c>
      <c r="L112" s="242">
        <f t="shared" si="41"/>
        <v>22.071184610849457</v>
      </c>
      <c r="M112" s="242">
        <f t="shared" si="42"/>
        <v>3.6698050885301614E-3</v>
      </c>
      <c r="DI112" s="242"/>
      <c r="DJ112" s="242"/>
      <c r="DK112" s="242"/>
      <c r="DL112" s="242"/>
      <c r="DM112" s="242"/>
      <c r="DN112" s="242"/>
      <c r="DO112" s="242"/>
      <c r="DQ112" s="24"/>
      <c r="DR112" s="24"/>
      <c r="DS112" s="25"/>
      <c r="DT112" s="24"/>
      <c r="DU112" s="24"/>
    </row>
    <row r="113" spans="1:125">
      <c r="A113" s="699">
        <f t="shared" si="43"/>
        <v>30</v>
      </c>
      <c r="B113" s="357">
        <f>'Abductive (Graybill) Method'!B51</f>
        <v>113</v>
      </c>
      <c r="C113" s="357">
        <f>'Abductive (Graybill) Method'!C51</f>
        <v>20.47</v>
      </c>
      <c r="D113" s="29"/>
      <c r="E113" s="703"/>
      <c r="F113"/>
      <c r="G113" s="242">
        <f t="shared" si="37"/>
        <v>2313.1099999999997</v>
      </c>
      <c r="H113" s="242"/>
      <c r="I113" s="242">
        <f t="shared" si="38"/>
        <v>12769</v>
      </c>
      <c r="J113" s="120">
        <f t="shared" si="39"/>
        <v>29.833333333333329</v>
      </c>
      <c r="K113" s="242">
        <f t="shared" si="40"/>
        <v>890.02777777777749</v>
      </c>
      <c r="L113" s="242">
        <f t="shared" si="41"/>
        <v>22.071184610849457</v>
      </c>
      <c r="M113" s="242">
        <f t="shared" si="42"/>
        <v>2.5637921580211303</v>
      </c>
      <c r="DI113" s="242"/>
      <c r="DJ113" s="242"/>
      <c r="DK113" s="242"/>
      <c r="DL113" s="242"/>
      <c r="DM113" s="242"/>
      <c r="DN113" s="242"/>
      <c r="DO113" s="242"/>
      <c r="DQ113" s="24"/>
      <c r="DR113" s="24"/>
      <c r="DS113" s="25"/>
      <c r="DT113" s="24"/>
      <c r="DU113" s="24"/>
    </row>
    <row r="114" spans="1:125">
      <c r="A114" s="699">
        <f t="shared" si="43"/>
        <v>31</v>
      </c>
      <c r="B114" s="357">
        <f>'Abductive (Graybill) Method'!B52</f>
        <v>113</v>
      </c>
      <c r="C114" s="357">
        <f>'Abductive (Graybill) Method'!C52</f>
        <v>21.854403834631512</v>
      </c>
      <c r="D114" s="29"/>
      <c r="E114" s="703"/>
      <c r="F114"/>
      <c r="G114" s="242">
        <f t="shared" si="37"/>
        <v>2469.5476333133611</v>
      </c>
      <c r="H114" s="242"/>
      <c r="I114" s="242">
        <f t="shared" si="38"/>
        <v>12769</v>
      </c>
      <c r="J114" s="120">
        <f t="shared" si="39"/>
        <v>29.833333333333329</v>
      </c>
      <c r="K114" s="242">
        <f t="shared" si="40"/>
        <v>890.02777777777749</v>
      </c>
      <c r="L114" s="242">
        <f t="shared" si="41"/>
        <v>22.071184610849457</v>
      </c>
      <c r="M114" s="242">
        <f t="shared" si="42"/>
        <v>4.6993904937654749E-2</v>
      </c>
      <c r="DI114" s="242"/>
      <c r="DJ114" s="242"/>
      <c r="DK114" s="242"/>
      <c r="DL114" s="242"/>
      <c r="DM114" s="242"/>
      <c r="DN114" s="242"/>
      <c r="DO114" s="242"/>
      <c r="DQ114" s="24"/>
      <c r="DR114" s="24"/>
      <c r="DS114" s="25"/>
      <c r="DT114" s="24"/>
      <c r="DU114" s="24"/>
    </row>
    <row r="115" spans="1:125">
      <c r="A115" s="699">
        <f t="shared" si="43"/>
        <v>32</v>
      </c>
      <c r="B115" s="357">
        <f>'Abductive (Graybill) Method'!B53</f>
        <v>113</v>
      </c>
      <c r="C115" s="357">
        <f>'Abductive (Graybill) Method'!C53</f>
        <v>23.330337527461552</v>
      </c>
      <c r="D115" s="29"/>
      <c r="E115" s="703"/>
      <c r="F115"/>
      <c r="G115" s="242">
        <f t="shared" si="37"/>
        <v>2636.3281406031556</v>
      </c>
      <c r="H115" s="242"/>
      <c r="I115" s="242">
        <f t="shared" si="38"/>
        <v>12769</v>
      </c>
      <c r="J115" s="120">
        <f t="shared" si="39"/>
        <v>29.833333333333329</v>
      </c>
      <c r="K115" s="242">
        <f t="shared" si="40"/>
        <v>890.02777777777749</v>
      </c>
      <c r="L115" s="242">
        <f t="shared" si="41"/>
        <v>22.071184610849457</v>
      </c>
      <c r="M115" s="242">
        <f t="shared" si="42"/>
        <v>1.5854660674127452</v>
      </c>
      <c r="DI115" s="242"/>
      <c r="DJ115" s="242"/>
      <c r="DK115" s="242"/>
      <c r="DL115" s="242"/>
      <c r="DM115" s="242"/>
      <c r="DN115" s="242"/>
      <c r="DO115" s="242"/>
      <c r="DQ115" s="24"/>
      <c r="DR115" s="24"/>
      <c r="DS115" s="25"/>
      <c r="DT115" s="24"/>
      <c r="DU115" s="24"/>
    </row>
    <row r="116" spans="1:125">
      <c r="A116" s="699">
        <f t="shared" si="43"/>
        <v>33</v>
      </c>
      <c r="B116" s="357">
        <f>'Abductive (Graybill) Method'!B54</f>
        <v>113</v>
      </c>
      <c r="C116" s="357">
        <f>'Abductive (Graybill) Method'!C54</f>
        <v>21.314577492991589</v>
      </c>
      <c r="D116" s="29"/>
      <c r="E116" s="703"/>
      <c r="F116"/>
      <c r="G116" s="242">
        <f t="shared" si="37"/>
        <v>2408.5472567080496</v>
      </c>
      <c r="H116" s="242"/>
      <c r="I116" s="242">
        <f t="shared" ref="I116:I133" si="44">IF(B116="","",B116^2)</f>
        <v>12769</v>
      </c>
      <c r="J116" s="120">
        <f t="shared" ref="J116:J133" si="45">IF(B116="","",B116-$B$138)</f>
        <v>29.833333333333329</v>
      </c>
      <c r="K116" s="242">
        <f t="shared" ref="K116:K133" si="46">IF(B116="","",J116*J116)</f>
        <v>890.02777777777749</v>
      </c>
      <c r="L116" s="242">
        <f t="shared" ref="L116:L133" si="47">IF(B116="","",$F$10+B116*$F$9)</f>
        <v>22.071184610849457</v>
      </c>
      <c r="M116" s="242">
        <f t="shared" ref="M116:M133" si="48">IF(B116="","",(C116-L116)^2)</f>
        <v>0.57245433079318997</v>
      </c>
      <c r="DI116" s="242"/>
      <c r="DJ116" s="242"/>
      <c r="DK116" s="242"/>
      <c r="DL116" s="242"/>
      <c r="DM116" s="242"/>
      <c r="DN116" s="242"/>
      <c r="DO116" s="242"/>
      <c r="DQ116" s="24"/>
      <c r="DR116" s="24"/>
      <c r="DS116" s="25"/>
      <c r="DT116" s="24"/>
      <c r="DU116" s="24"/>
    </row>
    <row r="117" spans="1:125" ht="24.95" customHeight="1">
      <c r="A117" s="699">
        <f t="shared" si="43"/>
        <v>34</v>
      </c>
      <c r="B117" s="357">
        <f>'Abductive (Graybill) Method'!B55</f>
        <v>113</v>
      </c>
      <c r="C117" s="357">
        <f>'Abductive (Graybill) Method'!C55</f>
        <v>22.331</v>
      </c>
      <c r="D117" s="29"/>
      <c r="E117" s="703"/>
      <c r="F117"/>
      <c r="G117" s="242">
        <f t="shared" si="37"/>
        <v>2523.4029999999998</v>
      </c>
      <c r="H117" s="242"/>
      <c r="I117" s="242">
        <f t="shared" si="44"/>
        <v>12769</v>
      </c>
      <c r="J117" s="120">
        <f t="shared" si="45"/>
        <v>29.833333333333329</v>
      </c>
      <c r="K117" s="242">
        <f t="shared" si="46"/>
        <v>890.02777777777749</v>
      </c>
      <c r="L117" s="242">
        <f t="shared" si="47"/>
        <v>22.071184610849457</v>
      </c>
      <c r="M117" s="242">
        <f t="shared" si="48"/>
        <v>6.7504036439447884E-2</v>
      </c>
      <c r="DI117" s="242"/>
      <c r="DJ117" s="242"/>
      <c r="DK117" s="242"/>
      <c r="DL117" s="242"/>
      <c r="DM117" s="242"/>
      <c r="DN117" s="242"/>
      <c r="DO117" s="242"/>
      <c r="DQ117" s="24"/>
      <c r="DR117" s="24"/>
      <c r="DS117" s="25"/>
      <c r="DT117" s="24"/>
      <c r="DU117" s="24"/>
    </row>
    <row r="118" spans="1:125">
      <c r="A118" s="699">
        <f t="shared" si="43"/>
        <v>35</v>
      </c>
      <c r="B118" s="357">
        <f>'Abductive (Graybill) Method'!B56</f>
        <v>113</v>
      </c>
      <c r="C118" s="357">
        <f>'Abductive (Graybill) Method'!C56</f>
        <v>20.89</v>
      </c>
      <c r="D118" s="29"/>
      <c r="E118" s="703"/>
      <c r="F118"/>
      <c r="G118" s="242">
        <f t="shared" si="37"/>
        <v>2360.5700000000002</v>
      </c>
      <c r="H118" s="242"/>
      <c r="I118" s="242">
        <f t="shared" si="44"/>
        <v>12769</v>
      </c>
      <c r="J118" s="120">
        <f t="shared" si="45"/>
        <v>29.833333333333329</v>
      </c>
      <c r="K118" s="242">
        <f t="shared" si="46"/>
        <v>890.02777777777749</v>
      </c>
      <c r="L118" s="242">
        <f t="shared" si="47"/>
        <v>22.071184610849457</v>
      </c>
      <c r="M118" s="242">
        <f t="shared" si="48"/>
        <v>1.3951970849075817</v>
      </c>
      <c r="DI118" s="242"/>
      <c r="DJ118" s="242"/>
      <c r="DK118" s="242"/>
      <c r="DL118" s="242"/>
      <c r="DM118" s="242"/>
      <c r="DN118" s="242"/>
      <c r="DO118" s="242"/>
      <c r="DQ118" s="24"/>
      <c r="DR118" s="24"/>
      <c r="DS118" s="25"/>
      <c r="DT118" s="24"/>
      <c r="DU118" s="24"/>
    </row>
    <row r="119" spans="1:125" ht="26.1" customHeight="1">
      <c r="A119" s="699">
        <f t="shared" si="43"/>
        <v>36</v>
      </c>
      <c r="B119" s="357">
        <f>'Abductive (Graybill) Method'!B57</f>
        <v>31</v>
      </c>
      <c r="C119" s="357">
        <f>'Abductive (Graybill) Method'!C57</f>
        <v>17.716240511386335</v>
      </c>
      <c r="D119" s="29"/>
      <c r="E119" s="703"/>
      <c r="F119"/>
      <c r="G119" s="242">
        <f t="shared" si="37"/>
        <v>549.20345585297639</v>
      </c>
      <c r="H119" s="242"/>
      <c r="I119" s="242">
        <f t="shared" si="44"/>
        <v>961</v>
      </c>
      <c r="J119" s="242">
        <f t="shared" si="45"/>
        <v>-52.166666666666671</v>
      </c>
      <c r="K119" s="242">
        <f t="shared" si="46"/>
        <v>2721.3611111111118</v>
      </c>
      <c r="L119" s="242">
        <f t="shared" si="47"/>
        <v>20.162756238751534</v>
      </c>
      <c r="M119" s="242">
        <f t="shared" si="48"/>
        <v>5.9854392042452682</v>
      </c>
      <c r="DI119" s="242"/>
      <c r="DJ119" s="242"/>
      <c r="DK119" s="242"/>
      <c r="DL119" s="242"/>
      <c r="DM119" s="242"/>
      <c r="DN119" s="242"/>
      <c r="DO119" s="242"/>
      <c r="DQ119" s="24"/>
      <c r="DR119" s="24"/>
      <c r="DS119" s="25"/>
      <c r="DT119" s="24"/>
      <c r="DU119" s="24"/>
    </row>
    <row r="120" spans="1:125">
      <c r="A120" s="699">
        <f t="shared" si="43"/>
        <v>37</v>
      </c>
      <c r="B120" s="357">
        <f>'Abductive (Graybill) Method'!B58</f>
        <v>31</v>
      </c>
      <c r="C120" s="357">
        <f>'Abductive (Graybill) Method'!C58</f>
        <v>19.903846153846153</v>
      </c>
      <c r="D120" s="29"/>
      <c r="E120" s="703"/>
      <c r="F120"/>
      <c r="G120" s="242">
        <f t="shared" si="37"/>
        <v>617.01923076923072</v>
      </c>
      <c r="H120" s="242"/>
      <c r="I120" s="242">
        <f t="shared" si="44"/>
        <v>961</v>
      </c>
      <c r="J120" s="242">
        <f t="shared" si="45"/>
        <v>-52.166666666666671</v>
      </c>
      <c r="K120" s="242">
        <f t="shared" si="46"/>
        <v>2721.3611111111118</v>
      </c>
      <c r="L120" s="242">
        <f t="shared" si="47"/>
        <v>20.162756238751534</v>
      </c>
      <c r="M120" s="242">
        <f t="shared" si="48"/>
        <v>6.7034432065711441E-2</v>
      </c>
      <c r="T120" s="762"/>
      <c r="U120" s="760"/>
      <c r="V120" s="760"/>
      <c r="W120" s="760"/>
      <c r="DI120" s="242"/>
      <c r="DJ120" s="242"/>
      <c r="DK120" s="242"/>
      <c r="DL120" s="242"/>
      <c r="DM120" s="242"/>
      <c r="DN120" s="242"/>
      <c r="DO120" s="242"/>
      <c r="DQ120" s="24"/>
      <c r="DR120" s="24"/>
      <c r="DS120" s="25"/>
      <c r="DT120" s="24"/>
      <c r="DU120" s="24"/>
    </row>
    <row r="121" spans="1:125">
      <c r="A121" s="699">
        <f t="shared" si="43"/>
        <v>38</v>
      </c>
      <c r="B121" s="357">
        <f>'Abductive (Graybill) Method'!B59</f>
        <v>31</v>
      </c>
      <c r="C121" s="357">
        <f>'Abductive (Graybill) Method'!C59</f>
        <v>20.07</v>
      </c>
      <c r="D121" s="29"/>
      <c r="E121" s="703"/>
      <c r="F121"/>
      <c r="G121" s="242">
        <f t="shared" si="37"/>
        <v>622.16999999999996</v>
      </c>
      <c r="H121" s="242"/>
      <c r="I121" s="242">
        <f t="shared" si="44"/>
        <v>961</v>
      </c>
      <c r="J121" s="242">
        <f t="shared" si="45"/>
        <v>-52.166666666666671</v>
      </c>
      <c r="K121" s="242">
        <f t="shared" si="46"/>
        <v>2721.3611111111118</v>
      </c>
      <c r="L121" s="242">
        <f t="shared" si="47"/>
        <v>20.162756238751534</v>
      </c>
      <c r="M121" s="242">
        <f t="shared" si="48"/>
        <v>8.6037198273315255E-3</v>
      </c>
      <c r="X121" s="760"/>
      <c r="Y121" s="760"/>
      <c r="Z121" s="760"/>
      <c r="AA121" s="760"/>
      <c r="DI121" s="242"/>
      <c r="DJ121" s="242"/>
      <c r="DK121" s="242"/>
      <c r="DL121" s="242"/>
      <c r="DM121" s="242"/>
      <c r="DN121" s="242"/>
      <c r="DO121" s="242"/>
      <c r="DQ121" s="24"/>
      <c r="DR121" s="24"/>
      <c r="DS121" s="25"/>
      <c r="DT121" s="24"/>
      <c r="DU121" s="24"/>
    </row>
    <row r="122" spans="1:125">
      <c r="A122" s="699">
        <f t="shared" si="43"/>
        <v>39</v>
      </c>
      <c r="B122" s="357">
        <f>'Abductive (Graybill) Method'!B60</f>
        <v>31</v>
      </c>
      <c r="C122" s="357">
        <f>'Abductive (Graybill) Method'!C60</f>
        <v>18.694955964771818</v>
      </c>
      <c r="D122" s="29"/>
      <c r="E122" s="703"/>
      <c r="F122"/>
      <c r="G122" s="242">
        <f t="shared" si="37"/>
        <v>579.54363490792639</v>
      </c>
      <c r="H122" s="242"/>
      <c r="I122" s="242">
        <f t="shared" si="44"/>
        <v>961</v>
      </c>
      <c r="J122" s="242">
        <f t="shared" si="45"/>
        <v>-52.166666666666671</v>
      </c>
      <c r="K122" s="242">
        <f t="shared" si="46"/>
        <v>2721.3611111111118</v>
      </c>
      <c r="L122" s="242">
        <f t="shared" si="47"/>
        <v>20.162756238751534</v>
      </c>
      <c r="M122" s="242">
        <f t="shared" si="48"/>
        <v>2.1544376442949287</v>
      </c>
      <c r="DI122" s="242"/>
      <c r="DJ122" s="242"/>
      <c r="DK122" s="242"/>
      <c r="DL122" s="242"/>
      <c r="DM122" s="242"/>
      <c r="DN122" s="242"/>
      <c r="DO122" s="242"/>
      <c r="DQ122" s="24"/>
      <c r="DR122" s="24"/>
      <c r="DS122" s="25"/>
      <c r="DT122" s="24"/>
      <c r="DU122" s="24"/>
    </row>
    <row r="123" spans="1:125">
      <c r="A123" s="699">
        <f t="shared" si="43"/>
        <v>40</v>
      </c>
      <c r="B123" s="357">
        <f>'Abductive (Graybill) Method'!B61</f>
        <v>31</v>
      </c>
      <c r="C123" s="357">
        <f>'Abductive (Graybill) Method'!C61</f>
        <v>21.528334000800957</v>
      </c>
      <c r="D123" s="29"/>
      <c r="E123" s="703"/>
      <c r="F123"/>
      <c r="G123" s="242">
        <f t="shared" si="37"/>
        <v>667.3783540248296</v>
      </c>
      <c r="H123" s="242"/>
      <c r="I123" s="242">
        <f t="shared" si="44"/>
        <v>961</v>
      </c>
      <c r="J123" s="242">
        <f t="shared" si="45"/>
        <v>-52.166666666666671</v>
      </c>
      <c r="K123" s="242">
        <f t="shared" si="46"/>
        <v>2721.3611111111118</v>
      </c>
      <c r="L123" s="242">
        <f t="shared" si="47"/>
        <v>20.162756238751534</v>
      </c>
      <c r="M123" s="242">
        <f t="shared" si="48"/>
        <v>1.8648026242039097</v>
      </c>
      <c r="DI123" s="242"/>
      <c r="DJ123" s="242"/>
      <c r="DK123" s="242"/>
      <c r="DL123" s="242"/>
      <c r="DM123" s="242"/>
      <c r="DN123" s="242"/>
      <c r="DO123" s="242"/>
      <c r="DQ123" s="24"/>
      <c r="DR123" s="24"/>
      <c r="DS123" s="25"/>
      <c r="DT123" s="24"/>
      <c r="DU123" s="24"/>
    </row>
    <row r="124" spans="1:125">
      <c r="A124" s="699">
        <f t="shared" si="43"/>
        <v>41</v>
      </c>
      <c r="B124" s="357">
        <f>'Abductive (Graybill) Method'!B62</f>
        <v>31</v>
      </c>
      <c r="C124" s="357">
        <f>'Abductive (Graybill) Method'!C62</f>
        <v>18.798240351929614</v>
      </c>
      <c r="D124" s="29"/>
      <c r="E124" s="703"/>
      <c r="F124"/>
      <c r="G124" s="242">
        <f t="shared" si="37"/>
        <v>582.74545090981803</v>
      </c>
      <c r="H124" s="242"/>
      <c r="I124" s="242">
        <f t="shared" si="44"/>
        <v>961</v>
      </c>
      <c r="J124" s="242">
        <f t="shared" si="45"/>
        <v>-52.166666666666671</v>
      </c>
      <c r="K124" s="242">
        <f t="shared" si="46"/>
        <v>2721.3611111111118</v>
      </c>
      <c r="L124" s="242">
        <f t="shared" si="47"/>
        <v>20.162756238751534</v>
      </c>
      <c r="M124" s="242">
        <f t="shared" si="48"/>
        <v>1.8619036053894102</v>
      </c>
      <c r="CR124" s="678"/>
      <c r="CS124" s="678"/>
      <c r="DI124" s="242"/>
      <c r="DJ124" s="242"/>
      <c r="DK124" s="242"/>
      <c r="DL124" s="242"/>
      <c r="DM124" s="242"/>
      <c r="DN124" s="242"/>
      <c r="DO124" s="242"/>
      <c r="DQ124" s="24"/>
      <c r="DR124" s="24"/>
      <c r="DS124" s="25"/>
      <c r="DT124" s="24"/>
      <c r="DU124" s="24"/>
    </row>
    <row r="125" spans="1:125">
      <c r="A125" s="699">
        <f t="shared" si="43"/>
        <v>42</v>
      </c>
      <c r="B125" s="357">
        <f>'Abductive (Graybill) Method'!B63</f>
        <v>31</v>
      </c>
      <c r="C125" s="357">
        <f>'Abductive (Graybill) Method'!C63</f>
        <v>19.835868694955966</v>
      </c>
      <c r="D125" s="29"/>
      <c r="E125" s="703"/>
      <c r="F125"/>
      <c r="G125" s="242">
        <f t="shared" si="37"/>
        <v>614.91192954363498</v>
      </c>
      <c r="H125" s="242"/>
      <c r="I125" s="242">
        <f t="shared" si="44"/>
        <v>961</v>
      </c>
      <c r="J125" s="242">
        <f t="shared" si="45"/>
        <v>-52.166666666666671</v>
      </c>
      <c r="K125" s="242">
        <f t="shared" si="46"/>
        <v>2721.3611111111118</v>
      </c>
      <c r="L125" s="242">
        <f t="shared" si="47"/>
        <v>20.162756238751534</v>
      </c>
      <c r="M125" s="242">
        <f t="shared" si="48"/>
        <v>0.10685546628869928</v>
      </c>
      <c r="DI125" s="242"/>
      <c r="DJ125" s="242"/>
      <c r="DK125" s="242"/>
      <c r="DL125" s="242"/>
      <c r="DM125" s="242"/>
      <c r="DN125" s="242"/>
      <c r="DO125" s="242"/>
      <c r="DQ125" s="24"/>
      <c r="DR125" s="24"/>
      <c r="DS125" s="25"/>
      <c r="DT125" s="24"/>
      <c r="DU125" s="24"/>
    </row>
    <row r="126" spans="1:125">
      <c r="A126" s="699">
        <f t="shared" si="43"/>
        <v>43</v>
      </c>
      <c r="B126" s="357" t="str">
        <f>'Abductive (Graybill) Method'!B64</f>
        <v/>
      </c>
      <c r="C126" s="357" t="str">
        <f>'Abductive (Graybill) Method'!C64</f>
        <v/>
      </c>
      <c r="D126" s="29"/>
      <c r="E126" s="703"/>
      <c r="F126"/>
      <c r="G126" s="242" t="str">
        <f t="shared" si="37"/>
        <v/>
      </c>
      <c r="H126" s="242"/>
      <c r="I126" s="242" t="str">
        <f t="shared" si="44"/>
        <v/>
      </c>
      <c r="J126" s="242" t="str">
        <f t="shared" si="45"/>
        <v/>
      </c>
      <c r="K126" s="242" t="str">
        <f t="shared" si="46"/>
        <v/>
      </c>
      <c r="L126" s="242" t="str">
        <f t="shared" si="47"/>
        <v/>
      </c>
      <c r="M126" s="242" t="str">
        <f t="shared" si="48"/>
        <v/>
      </c>
      <c r="DI126" s="242"/>
      <c r="DJ126" s="242"/>
      <c r="DK126" s="242"/>
      <c r="DL126" s="242"/>
      <c r="DM126" s="242"/>
      <c r="DN126" s="242"/>
      <c r="DO126" s="242"/>
      <c r="DQ126" s="24"/>
      <c r="DR126" s="24"/>
      <c r="DS126" s="25"/>
      <c r="DT126" s="24"/>
      <c r="DU126" s="24"/>
    </row>
    <row r="127" spans="1:125">
      <c r="A127" s="699">
        <f t="shared" si="43"/>
        <v>44</v>
      </c>
      <c r="B127" s="357" t="str">
        <f>'Abductive (Graybill) Method'!B65</f>
        <v/>
      </c>
      <c r="C127" s="357" t="str">
        <f>'Abductive (Graybill) Method'!C65</f>
        <v/>
      </c>
      <c r="D127" s="29"/>
      <c r="E127" s="703"/>
      <c r="F127"/>
      <c r="G127" s="242" t="str">
        <f t="shared" si="37"/>
        <v/>
      </c>
      <c r="H127" s="242"/>
      <c r="I127" s="242" t="str">
        <f t="shared" si="44"/>
        <v/>
      </c>
      <c r="J127" s="242" t="str">
        <f t="shared" si="45"/>
        <v/>
      </c>
      <c r="K127" s="242" t="str">
        <f t="shared" si="46"/>
        <v/>
      </c>
      <c r="L127" s="242" t="str">
        <f t="shared" si="47"/>
        <v/>
      </c>
      <c r="M127" s="242" t="str">
        <f t="shared" si="48"/>
        <v/>
      </c>
      <c r="DI127" s="242"/>
      <c r="DJ127" s="242"/>
      <c r="DK127" s="242"/>
      <c r="DL127" s="242"/>
      <c r="DM127" s="242"/>
      <c r="DN127" s="242"/>
      <c r="DO127" s="242"/>
      <c r="DQ127" s="24"/>
      <c r="DR127" s="24"/>
      <c r="DS127" s="25"/>
      <c r="DT127" s="24"/>
      <c r="DU127" s="24"/>
    </row>
    <row r="128" spans="1:125">
      <c r="A128" s="699">
        <f t="shared" si="43"/>
        <v>45</v>
      </c>
      <c r="B128" s="357" t="str">
        <f>'Abductive (Graybill) Method'!B66</f>
        <v/>
      </c>
      <c r="C128" s="357" t="str">
        <f>'Abductive (Graybill) Method'!C66</f>
        <v/>
      </c>
      <c r="D128" s="29"/>
      <c r="E128" s="703"/>
      <c r="F128"/>
      <c r="G128" s="242" t="str">
        <f t="shared" si="37"/>
        <v/>
      </c>
      <c r="H128" s="242"/>
      <c r="I128" s="242" t="str">
        <f t="shared" si="44"/>
        <v/>
      </c>
      <c r="J128" s="242" t="str">
        <f t="shared" si="45"/>
        <v/>
      </c>
      <c r="K128" s="242" t="str">
        <f t="shared" si="46"/>
        <v/>
      </c>
      <c r="L128" s="242" t="str">
        <f t="shared" si="47"/>
        <v/>
      </c>
      <c r="M128" s="242" t="str">
        <f t="shared" si="48"/>
        <v/>
      </c>
      <c r="DI128" s="242"/>
      <c r="DJ128" s="242"/>
      <c r="DK128" s="242"/>
      <c r="DL128" s="242"/>
      <c r="DM128" s="242"/>
      <c r="DN128" s="242"/>
      <c r="DO128" s="242"/>
      <c r="DQ128" s="24"/>
      <c r="DR128" s="24"/>
      <c r="DS128" s="25"/>
      <c r="DT128" s="24"/>
      <c r="DU128" s="24"/>
    </row>
    <row r="129" spans="1:125">
      <c r="A129" s="699">
        <f t="shared" si="43"/>
        <v>46</v>
      </c>
      <c r="B129" s="357" t="str">
        <f>'Abductive (Graybill) Method'!B67</f>
        <v/>
      </c>
      <c r="C129" s="357" t="str">
        <f>'Abductive (Graybill) Method'!C67</f>
        <v/>
      </c>
      <c r="D129" s="29"/>
      <c r="E129" s="703"/>
      <c r="F129"/>
      <c r="G129" s="242" t="str">
        <f t="shared" si="37"/>
        <v/>
      </c>
      <c r="H129" s="242"/>
      <c r="I129" s="242" t="str">
        <f t="shared" si="44"/>
        <v/>
      </c>
      <c r="J129" s="242" t="str">
        <f t="shared" si="45"/>
        <v/>
      </c>
      <c r="K129" s="242" t="str">
        <f t="shared" si="46"/>
        <v/>
      </c>
      <c r="L129" s="242" t="str">
        <f t="shared" si="47"/>
        <v/>
      </c>
      <c r="M129" s="242" t="str">
        <f t="shared" si="48"/>
        <v/>
      </c>
      <c r="DI129" s="242"/>
      <c r="DJ129" s="242"/>
      <c r="DK129" s="242"/>
      <c r="DL129" s="242"/>
      <c r="DM129" s="242"/>
      <c r="DN129" s="242"/>
      <c r="DO129" s="242"/>
      <c r="DQ129" s="24"/>
      <c r="DR129" s="24"/>
      <c r="DS129" s="25"/>
      <c r="DT129" s="24"/>
      <c r="DU129" s="24"/>
    </row>
    <row r="130" spans="1:125">
      <c r="A130" s="699">
        <f t="shared" si="43"/>
        <v>47</v>
      </c>
      <c r="B130" s="357" t="str">
        <f>'Abductive (Graybill) Method'!B68</f>
        <v/>
      </c>
      <c r="C130" s="357" t="str">
        <f>'Abductive (Graybill) Method'!C68</f>
        <v/>
      </c>
      <c r="D130" s="29"/>
      <c r="E130" s="703"/>
      <c r="F130"/>
      <c r="G130" s="242" t="str">
        <f t="shared" si="37"/>
        <v/>
      </c>
      <c r="H130" s="242"/>
      <c r="I130" s="242" t="str">
        <f t="shared" si="44"/>
        <v/>
      </c>
      <c r="J130" s="242" t="str">
        <f t="shared" si="45"/>
        <v/>
      </c>
      <c r="K130" s="242" t="str">
        <f t="shared" si="46"/>
        <v/>
      </c>
      <c r="L130" s="242" t="str">
        <f t="shared" si="47"/>
        <v/>
      </c>
      <c r="M130" s="242" t="str">
        <f t="shared" si="48"/>
        <v/>
      </c>
      <c r="DI130" s="242"/>
      <c r="DJ130" s="242"/>
      <c r="DK130" s="242"/>
      <c r="DL130" s="242"/>
      <c r="DM130" s="242"/>
      <c r="DN130" s="242"/>
      <c r="DO130" s="242"/>
      <c r="DQ130" s="24"/>
      <c r="DR130" s="24"/>
      <c r="DS130" s="25"/>
      <c r="DT130" s="24"/>
      <c r="DU130" s="24"/>
    </row>
    <row r="131" spans="1:125">
      <c r="A131" s="699">
        <f t="shared" si="43"/>
        <v>48</v>
      </c>
      <c r="B131" s="357" t="str">
        <f>'Abductive (Graybill) Method'!B69</f>
        <v/>
      </c>
      <c r="C131" s="357" t="str">
        <f>'Abductive (Graybill) Method'!C69</f>
        <v/>
      </c>
      <c r="D131" s="29"/>
      <c r="E131" s="703"/>
      <c r="F131"/>
      <c r="G131" s="242" t="str">
        <f t="shared" si="37"/>
        <v/>
      </c>
      <c r="H131" s="242"/>
      <c r="I131" s="242" t="str">
        <f t="shared" si="44"/>
        <v/>
      </c>
      <c r="J131" s="242" t="str">
        <f t="shared" si="45"/>
        <v/>
      </c>
      <c r="K131" s="242" t="str">
        <f t="shared" si="46"/>
        <v/>
      </c>
      <c r="L131" s="242" t="str">
        <f t="shared" si="47"/>
        <v/>
      </c>
      <c r="M131" s="242" t="str">
        <f t="shared" si="48"/>
        <v/>
      </c>
      <c r="DI131" s="242"/>
      <c r="DJ131" s="242"/>
      <c r="DK131" s="242"/>
      <c r="DL131" s="242"/>
      <c r="DM131" s="242"/>
      <c r="DN131" s="242"/>
      <c r="DO131" s="242"/>
      <c r="DQ131" s="24"/>
      <c r="DR131" s="24"/>
      <c r="DS131" s="25"/>
      <c r="DT131" s="24"/>
      <c r="DU131" s="24"/>
    </row>
    <row r="132" spans="1:125">
      <c r="A132" s="699">
        <f t="shared" si="43"/>
        <v>49</v>
      </c>
      <c r="B132" s="357" t="str">
        <f>'Abductive (Graybill) Method'!B70</f>
        <v/>
      </c>
      <c r="C132" s="357" t="str">
        <f>'Abductive (Graybill) Method'!C70</f>
        <v/>
      </c>
      <c r="D132" s="29"/>
      <c r="E132" s="703"/>
      <c r="F132"/>
      <c r="G132" s="242" t="str">
        <f t="shared" si="37"/>
        <v/>
      </c>
      <c r="H132" s="242"/>
      <c r="I132" s="242" t="str">
        <f t="shared" si="44"/>
        <v/>
      </c>
      <c r="J132" s="242" t="str">
        <f t="shared" si="45"/>
        <v/>
      </c>
      <c r="K132" s="242" t="str">
        <f t="shared" si="46"/>
        <v/>
      </c>
      <c r="L132" s="242" t="str">
        <f t="shared" si="47"/>
        <v/>
      </c>
      <c r="M132" s="242" t="str">
        <f t="shared" si="48"/>
        <v/>
      </c>
      <c r="DI132" s="242"/>
      <c r="DJ132" s="242"/>
      <c r="DK132" s="242"/>
      <c r="DL132" s="242"/>
      <c r="DM132" s="242"/>
      <c r="DN132" s="242"/>
      <c r="DO132" s="242"/>
      <c r="DQ132" s="24"/>
      <c r="DR132" s="24"/>
      <c r="DS132" s="25"/>
      <c r="DT132" s="24"/>
      <c r="DU132" s="24"/>
    </row>
    <row r="133" spans="1:125">
      <c r="A133" s="699">
        <f t="shared" si="43"/>
        <v>50</v>
      </c>
      <c r="B133" s="357" t="str">
        <f>'Abductive (Graybill) Method'!B71</f>
        <v/>
      </c>
      <c r="C133" s="357" t="str">
        <f>'Abductive (Graybill) Method'!C71</f>
        <v/>
      </c>
      <c r="D133" s="29"/>
      <c r="E133" s="703"/>
      <c r="F133"/>
      <c r="G133" s="242" t="str">
        <f t="shared" si="37"/>
        <v/>
      </c>
      <c r="H133" s="242"/>
      <c r="I133" s="242" t="str">
        <f t="shared" si="44"/>
        <v/>
      </c>
      <c r="J133" s="242" t="str">
        <f t="shared" si="45"/>
        <v/>
      </c>
      <c r="K133" s="242" t="str">
        <f t="shared" si="46"/>
        <v/>
      </c>
      <c r="L133" s="242" t="str">
        <f t="shared" si="47"/>
        <v/>
      </c>
      <c r="M133" s="242" t="str">
        <f t="shared" si="48"/>
        <v/>
      </c>
      <c r="DI133" s="242"/>
      <c r="DJ133" s="242"/>
      <c r="DK133" s="242"/>
      <c r="DL133" s="242"/>
      <c r="DM133" s="242"/>
      <c r="DN133" s="242"/>
      <c r="DO133" s="242"/>
      <c r="DQ133" s="24"/>
      <c r="DR133" s="24"/>
      <c r="DS133" s="25"/>
      <c r="DT133" s="24"/>
      <c r="DU133" s="24"/>
    </row>
    <row r="134" spans="1:125" s="23" customFormat="1">
      <c r="A134" s="14"/>
      <c r="B134" s="15"/>
      <c r="C134" s="95"/>
      <c r="D134" s="14"/>
      <c r="E134" s="703"/>
      <c r="F134" s="16"/>
      <c r="G134" s="14"/>
      <c r="H134" s="14"/>
      <c r="I134" s="14"/>
      <c r="J134" s="14"/>
      <c r="K134" s="14"/>
      <c r="L134" s="14"/>
      <c r="M134" s="14"/>
      <c r="O134" s="760"/>
      <c r="P134" s="754"/>
      <c r="Q134" s="764"/>
      <c r="R134" s="763"/>
      <c r="S134" s="769"/>
      <c r="T134" s="753"/>
      <c r="U134" s="752"/>
      <c r="V134" s="752"/>
      <c r="W134" s="752"/>
      <c r="X134" s="752"/>
      <c r="Y134" s="752"/>
      <c r="Z134" s="752"/>
      <c r="AA134" s="752"/>
      <c r="AB134" s="752"/>
      <c r="AC134" s="752"/>
      <c r="AD134" s="752"/>
      <c r="AE134" s="752"/>
      <c r="AF134" s="752"/>
      <c r="AG134" s="752"/>
      <c r="AH134" s="752"/>
      <c r="AI134" s="752"/>
      <c r="AJ134" s="752"/>
      <c r="AK134" s="752"/>
      <c r="AL134" s="752"/>
      <c r="AM134" s="762"/>
      <c r="AN134" s="875"/>
      <c r="AO134" s="875"/>
      <c r="AP134" s="385"/>
      <c r="AQ134" s="385"/>
      <c r="AR134" s="859"/>
      <c r="AS134" s="859"/>
      <c r="AT134" s="859"/>
      <c r="AU134" s="858"/>
      <c r="AV134" s="859"/>
      <c r="AW134" s="859"/>
      <c r="AX134" s="859"/>
      <c r="AY134" s="859"/>
      <c r="AZ134" s="859"/>
      <c r="BA134" s="859"/>
      <c r="BB134" s="859"/>
      <c r="BC134" s="859"/>
      <c r="BD134" s="859"/>
      <c r="BE134" s="859"/>
      <c r="BF134" s="859"/>
      <c r="BG134" s="859"/>
      <c r="BH134" s="859"/>
      <c r="BI134" s="859"/>
      <c r="BJ134" s="859"/>
      <c r="BK134" s="859"/>
      <c r="BL134" s="859"/>
      <c r="BM134" s="859"/>
      <c r="BN134" s="859"/>
      <c r="BO134" s="859"/>
      <c r="BP134" s="859"/>
      <c r="BQ134" s="859"/>
      <c r="BR134" s="859"/>
      <c r="BS134" s="859"/>
      <c r="BT134" s="859"/>
      <c r="BU134" s="859"/>
      <c r="BV134" s="859"/>
      <c r="BW134" s="859"/>
      <c r="BX134" s="859"/>
      <c r="BY134" s="859"/>
      <c r="BZ134" s="859"/>
      <c r="CA134" s="859"/>
      <c r="CB134" s="859"/>
      <c r="CC134" s="859"/>
      <c r="CD134" s="859"/>
      <c r="CE134" s="859"/>
      <c r="CF134" s="859"/>
      <c r="CG134" s="859"/>
      <c r="CH134" s="859"/>
      <c r="CI134" s="859"/>
      <c r="CJ134" s="859"/>
      <c r="CK134" s="859"/>
      <c r="CL134" s="859"/>
      <c r="CM134" s="859"/>
      <c r="CN134" s="859"/>
      <c r="CO134" s="859"/>
      <c r="CP134" s="160"/>
      <c r="CQ134" s="160"/>
      <c r="CR134" s="675"/>
      <c r="CS134" s="675"/>
      <c r="CT134" s="678"/>
      <c r="CU134" s="678"/>
      <c r="CV134" s="678"/>
      <c r="CW134" s="678"/>
      <c r="CX134" s="678"/>
      <c r="CY134" s="678"/>
      <c r="DI134" s="14"/>
      <c r="DJ134" s="14"/>
      <c r="DK134" s="14"/>
      <c r="DL134" s="14"/>
      <c r="DM134" s="14"/>
      <c r="DN134" s="14"/>
      <c r="DO134" s="14"/>
      <c r="DP134" s="104"/>
      <c r="DS134" s="26"/>
    </row>
    <row r="135" spans="1:125">
      <c r="A135" s="242"/>
      <c r="B135" s="242" t="s">
        <v>15</v>
      </c>
      <c r="C135" s="97" t="s">
        <v>15</v>
      </c>
      <c r="D135" s="242"/>
      <c r="E135" s="703"/>
      <c r="F135"/>
      <c r="G135" s="242" t="s">
        <v>15</v>
      </c>
      <c r="H135" s="242"/>
      <c r="I135" s="242" t="s">
        <v>15</v>
      </c>
      <c r="J135" s="242" t="s">
        <v>15</v>
      </c>
      <c r="K135" s="242" t="s">
        <v>15</v>
      </c>
      <c r="L135" s="242" t="s">
        <v>15</v>
      </c>
      <c r="M135" s="242" t="s">
        <v>15</v>
      </c>
      <c r="P135" s="763"/>
      <c r="AB135" s="760"/>
      <c r="AC135" s="760"/>
      <c r="AD135" s="760"/>
      <c r="AE135" s="760"/>
      <c r="AF135" s="760"/>
      <c r="AG135" s="760"/>
      <c r="AH135" s="760"/>
      <c r="AI135" s="760"/>
      <c r="AJ135" s="760"/>
      <c r="AK135" s="760"/>
      <c r="AL135" s="760"/>
      <c r="DI135" s="242"/>
      <c r="DJ135" s="242"/>
      <c r="DK135" s="242"/>
      <c r="DL135" s="242"/>
      <c r="DM135" s="242"/>
      <c r="DN135" s="242"/>
      <c r="DO135" s="242"/>
      <c r="DQ135" s="24"/>
      <c r="DR135" s="24"/>
      <c r="DS135" s="25"/>
      <c r="DT135" s="24"/>
      <c r="DU135" s="24"/>
    </row>
    <row r="136" spans="1:125">
      <c r="A136" s="242"/>
      <c r="B136" s="11">
        <f>SUM(B84:B133)</f>
        <v>3493</v>
      </c>
      <c r="C136" s="664">
        <f>SUM(C84:C133)</f>
        <v>897.82803718935168</v>
      </c>
      <c r="D136" s="11"/>
      <c r="E136" s="703"/>
      <c r="F136" s="12"/>
      <c r="G136" s="11">
        <f t="shared" ref="G136:M136" si="49">SUM(G84:G133)</f>
        <v>75907.651945285717</v>
      </c>
      <c r="H136" s="11"/>
      <c r="I136" s="11">
        <f t="shared" si="49"/>
        <v>343707</v>
      </c>
      <c r="J136" s="11">
        <f t="shared" si="49"/>
        <v>-5.2580162446247414E-13</v>
      </c>
      <c r="K136" s="11">
        <f t="shared" si="49"/>
        <v>53205.833333333321</v>
      </c>
      <c r="L136" s="11">
        <f t="shared" si="49"/>
        <v>897.82803718935213</v>
      </c>
      <c r="M136" s="11">
        <f t="shared" si="49"/>
        <v>62.640778677358171</v>
      </c>
      <c r="DI136" s="11"/>
      <c r="DJ136" s="11"/>
      <c r="DK136" s="11"/>
      <c r="DL136" s="11"/>
      <c r="DM136" s="11"/>
      <c r="DN136" s="11"/>
      <c r="DO136" s="11"/>
      <c r="DQ136" s="24"/>
      <c r="DR136" s="24"/>
      <c r="DS136" s="25"/>
      <c r="DT136" s="24"/>
      <c r="DU136" s="24"/>
    </row>
    <row r="137" spans="1:125">
      <c r="A137" s="242"/>
      <c r="B137" s="11" t="s">
        <v>16</v>
      </c>
      <c r="C137" s="98" t="s">
        <v>16</v>
      </c>
      <c r="D137" s="11"/>
      <c r="E137" s="703"/>
      <c r="F137" s="11"/>
      <c r="G137" s="98" t="s">
        <v>16</v>
      </c>
      <c r="H137" s="98"/>
      <c r="I137" s="98" t="s">
        <v>16</v>
      </c>
      <c r="J137" s="98" t="s">
        <v>16</v>
      </c>
      <c r="K137" s="98" t="s">
        <v>16</v>
      </c>
      <c r="L137" s="98" t="s">
        <v>16</v>
      </c>
      <c r="M137" s="98" t="s">
        <v>16</v>
      </c>
      <c r="DI137" s="98"/>
      <c r="DJ137" s="98"/>
      <c r="DK137" s="98"/>
      <c r="DL137" s="98"/>
      <c r="DM137" s="98"/>
      <c r="DN137" s="98"/>
      <c r="DO137" s="98"/>
      <c r="DP137" s="105"/>
      <c r="DQ137" s="242"/>
    </row>
    <row r="138" spans="1:125">
      <c r="A138" s="242"/>
      <c r="B138" s="11">
        <f>AVERAGE(B84:B133)</f>
        <v>83.166666666666671</v>
      </c>
      <c r="C138" s="98">
        <f>AVERAGE(C84:C133)</f>
        <v>21.376858028317898</v>
      </c>
      <c r="D138" s="11"/>
      <c r="E138" s="703"/>
      <c r="F138" s="11"/>
      <c r="G138" s="11">
        <f t="shared" ref="G138:M138" si="50">AVERAGE(G84:G133)</f>
        <v>1807.3250463163265</v>
      </c>
      <c r="H138" s="11"/>
      <c r="I138" s="11">
        <f t="shared" si="50"/>
        <v>8183.5</v>
      </c>
      <c r="J138" s="11">
        <f t="shared" si="50"/>
        <v>-1.2519086296725574E-14</v>
      </c>
      <c r="K138" s="11">
        <f t="shared" si="50"/>
        <v>1266.8055555555552</v>
      </c>
      <c r="L138" s="11">
        <f t="shared" si="50"/>
        <v>21.376858028317908</v>
      </c>
      <c r="M138" s="11">
        <f t="shared" si="50"/>
        <v>1.4914471113656707</v>
      </c>
      <c r="DI138" s="11"/>
      <c r="DJ138" s="11"/>
      <c r="DK138" s="11"/>
      <c r="DL138" s="11"/>
      <c r="DM138" s="11"/>
      <c r="DN138" s="11"/>
      <c r="DO138" s="11"/>
      <c r="DP138" s="105"/>
      <c r="DQ138" s="242"/>
    </row>
    <row r="139" spans="1:125">
      <c r="A139" s="242"/>
      <c r="B139"/>
      <c r="C139" s="96"/>
      <c r="D139" s="242"/>
      <c r="E139" s="703"/>
      <c r="F139"/>
      <c r="G139" s="5"/>
      <c r="H139" s="5"/>
      <c r="I139" s="242"/>
      <c r="J139" s="242"/>
      <c r="K139" s="242"/>
      <c r="L139"/>
      <c r="M139"/>
    </row>
    <row r="140" spans="1:125">
      <c r="A140" s="242"/>
      <c r="B140"/>
      <c r="C140" s="665">
        <f>MIN(C84:C133)</f>
        <v>17.716240511386335</v>
      </c>
      <c r="D140" s="242"/>
      <c r="E140" s="703"/>
      <c r="F140"/>
      <c r="G140" s="242"/>
      <c r="H140" s="242"/>
      <c r="I140" s="242"/>
      <c r="J140" s="242"/>
      <c r="K140" s="242"/>
      <c r="L140"/>
      <c r="M140"/>
    </row>
    <row r="141" spans="1:125">
      <c r="A141" s="242"/>
      <c r="B141"/>
      <c r="C141" s="665">
        <f>MAX(C84:C133)</f>
        <v>24.574100000000001</v>
      </c>
      <c r="D141" s="242"/>
      <c r="E141" s="703"/>
      <c r="F141"/>
      <c r="G141" s="242"/>
      <c r="H141" s="242"/>
      <c r="I141" s="242"/>
      <c r="J141" s="242"/>
      <c r="K141" s="242"/>
      <c r="L141"/>
      <c r="M141"/>
    </row>
    <row r="144" spans="1:125">
      <c r="DG144" s="242"/>
      <c r="DQ144" s="2"/>
      <c r="DR144" s="2"/>
    </row>
    <row r="145" spans="111:122">
      <c r="DG145" s="242"/>
      <c r="DQ145" s="3"/>
      <c r="DR145" s="3"/>
    </row>
    <row r="146" spans="111:122">
      <c r="DG146" s="242"/>
    </row>
    <row r="147" spans="111:122">
      <c r="DG147" s="242"/>
    </row>
    <row r="148" spans="111:122">
      <c r="DG148" s="242"/>
    </row>
  </sheetData>
  <mergeCells count="61">
    <mergeCell ref="L81:M81"/>
    <mergeCell ref="I82:I83"/>
    <mergeCell ref="J82:J83"/>
    <mergeCell ref="K82:K83"/>
    <mergeCell ref="M82:M83"/>
    <mergeCell ref="G82:G83"/>
    <mergeCell ref="B19:D19"/>
    <mergeCell ref="B20:D20"/>
    <mergeCell ref="B21:D21"/>
    <mergeCell ref="B22:D22"/>
    <mergeCell ref="B23:D23"/>
    <mergeCell ref="B24:D24"/>
    <mergeCell ref="B25:D25"/>
    <mergeCell ref="B26:D26"/>
    <mergeCell ref="B80:C81"/>
    <mergeCell ref="D80:D82"/>
    <mergeCell ref="E80:E81"/>
    <mergeCell ref="B28:D28"/>
    <mergeCell ref="B18:D18"/>
    <mergeCell ref="B7:E8"/>
    <mergeCell ref="F7:F8"/>
    <mergeCell ref="J7:J10"/>
    <mergeCell ref="B9:D11"/>
    <mergeCell ref="B14:D14"/>
    <mergeCell ref="B15:D15"/>
    <mergeCell ref="B16:D16"/>
    <mergeCell ref="B17:D17"/>
    <mergeCell ref="H6:H8"/>
    <mergeCell ref="L23:N30"/>
    <mergeCell ref="AQ1:CN1"/>
    <mergeCell ref="AN2:AN3"/>
    <mergeCell ref="K7:L7"/>
    <mergeCell ref="M7:N7"/>
    <mergeCell ref="K8:K10"/>
    <mergeCell ref="L8:L10"/>
    <mergeCell ref="M8:M10"/>
    <mergeCell ref="N8:N10"/>
    <mergeCell ref="W5:W6"/>
    <mergeCell ref="R3:R4"/>
    <mergeCell ref="P5:P6"/>
    <mergeCell ref="Q5:Q6"/>
    <mergeCell ref="T8:T9"/>
    <mergeCell ref="U8:U9"/>
    <mergeCell ref="A1:M4"/>
    <mergeCell ref="S3:S4"/>
    <mergeCell ref="P8:P9"/>
    <mergeCell ref="Q8:Q9"/>
    <mergeCell ref="R8:R9"/>
    <mergeCell ref="R5:R6"/>
    <mergeCell ref="S5:S6"/>
    <mergeCell ref="P3:P4"/>
    <mergeCell ref="Q3:Q4"/>
    <mergeCell ref="T26:AA26"/>
    <mergeCell ref="V1:V2"/>
    <mergeCell ref="W1:W2"/>
    <mergeCell ref="V3:V4"/>
    <mergeCell ref="W3:W4"/>
    <mergeCell ref="T3:U4"/>
    <mergeCell ref="T2:U2"/>
    <mergeCell ref="T1:U1"/>
    <mergeCell ref="T5:U6"/>
  </mergeCells>
  <pageMargins left="0.75" right="0.75" top="1" bottom="1" header="0.5" footer="0.5"/>
  <pageSetup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D2F98-387A-A743-9B80-B8815DB554D7}">
  <sheetPr>
    <tabColor rgb="FF00B0F0"/>
  </sheetPr>
  <dimension ref="A1:AZ179"/>
  <sheetViews>
    <sheetView zoomScale="90" zoomScaleNormal="90" workbookViewId="0">
      <selection activeCell="AB8" sqref="AB8"/>
    </sheetView>
  </sheetViews>
  <sheetFormatPr defaultColWidth="8.75" defaultRowHeight="23.25"/>
  <cols>
    <col min="1" max="1" width="4.33203125" style="24" customWidth="1"/>
    <col min="2" max="2" width="4.4140625" style="242" hidden="1" customWidth="1"/>
    <col min="3" max="3" width="8.9140625" hidden="1" customWidth="1"/>
    <col min="4" max="4" width="8.9140625" style="96" hidden="1" customWidth="1"/>
    <col min="5" max="5" width="10.08203125" style="242" hidden="1" customWidth="1"/>
    <col min="6" max="6" width="11.6640625" style="108" hidden="1" customWidth="1"/>
    <col min="7" max="7" width="13.6640625" hidden="1" customWidth="1"/>
    <col min="8" max="10" width="11.75" style="242" hidden="1" customWidth="1"/>
    <col min="11" max="11" width="12.9140625" style="242" hidden="1" customWidth="1"/>
    <col min="12" max="12" width="9.9140625" hidden="1" customWidth="1"/>
    <col min="13" max="13" width="10.08203125" hidden="1" customWidth="1"/>
    <col min="14" max="15" width="11.75" hidden="1" customWidth="1"/>
    <col min="16" max="17" width="11.75" style="155" hidden="1" customWidth="1"/>
    <col min="18" max="18" width="13.08203125" customWidth="1"/>
    <col min="19" max="19" width="12.58203125" style="370" bestFit="1" customWidth="1"/>
    <col min="20" max="20" width="9.25" style="4" bestFit="1" customWidth="1"/>
    <col min="21" max="21" width="12.58203125" style="4" bestFit="1" customWidth="1"/>
    <col min="22" max="22" width="12.9140625" style="359" bestFit="1" customWidth="1"/>
    <col min="23" max="23" width="8.58203125" style="385" bestFit="1" customWidth="1"/>
    <col min="24" max="24" width="8.4140625" style="385" bestFit="1" customWidth="1"/>
    <col min="25" max="29" width="8.75" style="385"/>
    <col min="30" max="256" width="8.75" style="24"/>
    <col min="257" max="257" width="7.58203125" style="24" customWidth="1"/>
    <col min="258" max="258" width="8.33203125" style="24" customWidth="1"/>
    <col min="259" max="259" width="8.75" style="24"/>
    <col min="260" max="261" width="8.33203125" style="24" customWidth="1"/>
    <col min="262" max="262" width="7.33203125" style="24" bestFit="1" customWidth="1"/>
    <col min="263" max="263" width="8.33203125" style="24" bestFit="1" customWidth="1"/>
    <col min="264" max="264" width="8.75" style="24"/>
    <col min="265" max="266" width="8.4140625" style="24" bestFit="1" customWidth="1"/>
    <col min="267" max="512" width="8.75" style="24"/>
    <col min="513" max="513" width="7.58203125" style="24" customWidth="1"/>
    <col min="514" max="514" width="8.33203125" style="24" customWidth="1"/>
    <col min="515" max="515" width="8.75" style="24"/>
    <col min="516" max="517" width="8.33203125" style="24" customWidth="1"/>
    <col min="518" max="518" width="7.33203125" style="24" bestFit="1" customWidth="1"/>
    <col min="519" max="519" width="8.33203125" style="24" bestFit="1" customWidth="1"/>
    <col min="520" max="520" width="8.75" style="24"/>
    <col min="521" max="522" width="8.4140625" style="24" bestFit="1" customWidth="1"/>
    <col min="523" max="768" width="8.75" style="24"/>
    <col min="769" max="769" width="7.58203125" style="24" customWidth="1"/>
    <col min="770" max="770" width="8.33203125" style="24" customWidth="1"/>
    <col min="771" max="771" width="8.75" style="24"/>
    <col min="772" max="773" width="8.33203125" style="24" customWidth="1"/>
    <col min="774" max="774" width="7.33203125" style="24" bestFit="1" customWidth="1"/>
    <col min="775" max="775" width="8.33203125" style="24" bestFit="1" customWidth="1"/>
    <col min="776" max="776" width="8.75" style="24"/>
    <col min="777" max="778" width="8.4140625" style="24" bestFit="1" customWidth="1"/>
    <col min="779" max="1024" width="8.75" style="24"/>
    <col min="1025" max="1025" width="7.58203125" style="24" customWidth="1"/>
    <col min="1026" max="1026" width="8.33203125" style="24" customWidth="1"/>
    <col min="1027" max="1027" width="8.75" style="24"/>
    <col min="1028" max="1029" width="8.33203125" style="24" customWidth="1"/>
    <col min="1030" max="1030" width="7.33203125" style="24" bestFit="1" customWidth="1"/>
    <col min="1031" max="1031" width="8.33203125" style="24" bestFit="1" customWidth="1"/>
    <col min="1032" max="1032" width="8.75" style="24"/>
    <col min="1033" max="1034" width="8.4140625" style="24" bestFit="1" customWidth="1"/>
    <col min="1035" max="1280" width="8.75" style="24"/>
    <col min="1281" max="1281" width="7.58203125" style="24" customWidth="1"/>
    <col min="1282" max="1282" width="8.33203125" style="24" customWidth="1"/>
    <col min="1283" max="1283" width="8.75" style="24"/>
    <col min="1284" max="1285" width="8.33203125" style="24" customWidth="1"/>
    <col min="1286" max="1286" width="7.33203125" style="24" bestFit="1" customWidth="1"/>
    <col min="1287" max="1287" width="8.33203125" style="24" bestFit="1" customWidth="1"/>
    <col min="1288" max="1288" width="8.75" style="24"/>
    <col min="1289" max="1290" width="8.4140625" style="24" bestFit="1" customWidth="1"/>
    <col min="1291" max="1536" width="8.75" style="24"/>
    <col min="1537" max="1537" width="7.58203125" style="24" customWidth="1"/>
    <col min="1538" max="1538" width="8.33203125" style="24" customWidth="1"/>
    <col min="1539" max="1539" width="8.75" style="24"/>
    <col min="1540" max="1541" width="8.33203125" style="24" customWidth="1"/>
    <col min="1542" max="1542" width="7.33203125" style="24" bestFit="1" customWidth="1"/>
    <col min="1543" max="1543" width="8.33203125" style="24" bestFit="1" customWidth="1"/>
    <col min="1544" max="1544" width="8.75" style="24"/>
    <col min="1545" max="1546" width="8.4140625" style="24" bestFit="1" customWidth="1"/>
    <col min="1547" max="1792" width="8.75" style="24"/>
    <col min="1793" max="1793" width="7.58203125" style="24" customWidth="1"/>
    <col min="1794" max="1794" width="8.33203125" style="24" customWidth="1"/>
    <col min="1795" max="1795" width="8.75" style="24"/>
    <col min="1796" max="1797" width="8.33203125" style="24" customWidth="1"/>
    <col min="1798" max="1798" width="7.33203125" style="24" bestFit="1" customWidth="1"/>
    <col min="1799" max="1799" width="8.33203125" style="24" bestFit="1" customWidth="1"/>
    <col min="1800" max="1800" width="8.75" style="24"/>
    <col min="1801" max="1802" width="8.4140625" style="24" bestFit="1" customWidth="1"/>
    <col min="1803" max="2048" width="8.75" style="24"/>
    <col min="2049" max="2049" width="7.58203125" style="24" customWidth="1"/>
    <col min="2050" max="2050" width="8.33203125" style="24" customWidth="1"/>
    <col min="2051" max="2051" width="8.75" style="24"/>
    <col min="2052" max="2053" width="8.33203125" style="24" customWidth="1"/>
    <col min="2054" max="2054" width="7.33203125" style="24" bestFit="1" customWidth="1"/>
    <col min="2055" max="2055" width="8.33203125" style="24" bestFit="1" customWidth="1"/>
    <col min="2056" max="2056" width="8.75" style="24"/>
    <col min="2057" max="2058" width="8.4140625" style="24" bestFit="1" customWidth="1"/>
    <col min="2059" max="2304" width="8.75" style="24"/>
    <col min="2305" max="2305" width="7.58203125" style="24" customWidth="1"/>
    <col min="2306" max="2306" width="8.33203125" style="24" customWidth="1"/>
    <col min="2307" max="2307" width="8.75" style="24"/>
    <col min="2308" max="2309" width="8.33203125" style="24" customWidth="1"/>
    <col min="2310" max="2310" width="7.33203125" style="24" bestFit="1" customWidth="1"/>
    <col min="2311" max="2311" width="8.33203125" style="24" bestFit="1" customWidth="1"/>
    <col min="2312" max="2312" width="8.75" style="24"/>
    <col min="2313" max="2314" width="8.4140625" style="24" bestFit="1" customWidth="1"/>
    <col min="2315" max="2560" width="8.75" style="24"/>
    <col min="2561" max="2561" width="7.58203125" style="24" customWidth="1"/>
    <col min="2562" max="2562" width="8.33203125" style="24" customWidth="1"/>
    <col min="2563" max="2563" width="8.75" style="24"/>
    <col min="2564" max="2565" width="8.33203125" style="24" customWidth="1"/>
    <col min="2566" max="2566" width="7.33203125" style="24" bestFit="1" customWidth="1"/>
    <col min="2567" max="2567" width="8.33203125" style="24" bestFit="1" customWidth="1"/>
    <col min="2568" max="2568" width="8.75" style="24"/>
    <col min="2569" max="2570" width="8.4140625" style="24" bestFit="1" customWidth="1"/>
    <col min="2571" max="2816" width="8.75" style="24"/>
    <col min="2817" max="2817" width="7.58203125" style="24" customWidth="1"/>
    <col min="2818" max="2818" width="8.33203125" style="24" customWidth="1"/>
    <col min="2819" max="2819" width="8.75" style="24"/>
    <col min="2820" max="2821" width="8.33203125" style="24" customWidth="1"/>
    <col min="2822" max="2822" width="7.33203125" style="24" bestFit="1" customWidth="1"/>
    <col min="2823" max="2823" width="8.33203125" style="24" bestFit="1" customWidth="1"/>
    <col min="2824" max="2824" width="8.75" style="24"/>
    <col min="2825" max="2826" width="8.4140625" style="24" bestFit="1" customWidth="1"/>
    <col min="2827" max="3072" width="8.75" style="24"/>
    <col min="3073" max="3073" width="7.58203125" style="24" customWidth="1"/>
    <col min="3074" max="3074" width="8.33203125" style="24" customWidth="1"/>
    <col min="3075" max="3075" width="8.75" style="24"/>
    <col min="3076" max="3077" width="8.33203125" style="24" customWidth="1"/>
    <col min="3078" max="3078" width="7.33203125" style="24" bestFit="1" customWidth="1"/>
    <col min="3079" max="3079" width="8.33203125" style="24" bestFit="1" customWidth="1"/>
    <col min="3080" max="3080" width="8.75" style="24"/>
    <col min="3081" max="3082" width="8.4140625" style="24" bestFit="1" customWidth="1"/>
    <col min="3083" max="3328" width="8.75" style="24"/>
    <col min="3329" max="3329" width="7.58203125" style="24" customWidth="1"/>
    <col min="3330" max="3330" width="8.33203125" style="24" customWidth="1"/>
    <col min="3331" max="3331" width="8.75" style="24"/>
    <col min="3332" max="3333" width="8.33203125" style="24" customWidth="1"/>
    <col min="3334" max="3334" width="7.33203125" style="24" bestFit="1" customWidth="1"/>
    <col min="3335" max="3335" width="8.33203125" style="24" bestFit="1" customWidth="1"/>
    <col min="3336" max="3336" width="8.75" style="24"/>
    <col min="3337" max="3338" width="8.4140625" style="24" bestFit="1" customWidth="1"/>
    <col min="3339" max="3584" width="8.75" style="24"/>
    <col min="3585" max="3585" width="7.58203125" style="24" customWidth="1"/>
    <col min="3586" max="3586" width="8.33203125" style="24" customWidth="1"/>
    <col min="3587" max="3587" width="8.75" style="24"/>
    <col min="3588" max="3589" width="8.33203125" style="24" customWidth="1"/>
    <col min="3590" max="3590" width="7.33203125" style="24" bestFit="1" customWidth="1"/>
    <col min="3591" max="3591" width="8.33203125" style="24" bestFit="1" customWidth="1"/>
    <col min="3592" max="3592" width="8.75" style="24"/>
    <col min="3593" max="3594" width="8.4140625" style="24" bestFit="1" customWidth="1"/>
    <col min="3595" max="3840" width="8.75" style="24"/>
    <col min="3841" max="3841" width="7.58203125" style="24" customWidth="1"/>
    <col min="3842" max="3842" width="8.33203125" style="24" customWidth="1"/>
    <col min="3843" max="3843" width="8.75" style="24"/>
    <col min="3844" max="3845" width="8.33203125" style="24" customWidth="1"/>
    <col min="3846" max="3846" width="7.33203125" style="24" bestFit="1" customWidth="1"/>
    <col min="3847" max="3847" width="8.33203125" style="24" bestFit="1" customWidth="1"/>
    <col min="3848" max="3848" width="8.75" style="24"/>
    <col min="3849" max="3850" width="8.4140625" style="24" bestFit="1" customWidth="1"/>
    <col min="3851" max="4096" width="8.75" style="24"/>
    <col min="4097" max="4097" width="7.58203125" style="24" customWidth="1"/>
    <col min="4098" max="4098" width="8.33203125" style="24" customWidth="1"/>
    <col min="4099" max="4099" width="8.75" style="24"/>
    <col min="4100" max="4101" width="8.33203125" style="24" customWidth="1"/>
    <col min="4102" max="4102" width="7.33203125" style="24" bestFit="1" customWidth="1"/>
    <col min="4103" max="4103" width="8.33203125" style="24" bestFit="1" customWidth="1"/>
    <col min="4104" max="4104" width="8.75" style="24"/>
    <col min="4105" max="4106" width="8.4140625" style="24" bestFit="1" customWidth="1"/>
    <col min="4107" max="4352" width="8.75" style="24"/>
    <col min="4353" max="4353" width="7.58203125" style="24" customWidth="1"/>
    <col min="4354" max="4354" width="8.33203125" style="24" customWidth="1"/>
    <col min="4355" max="4355" width="8.75" style="24"/>
    <col min="4356" max="4357" width="8.33203125" style="24" customWidth="1"/>
    <col min="4358" max="4358" width="7.33203125" style="24" bestFit="1" customWidth="1"/>
    <col min="4359" max="4359" width="8.33203125" style="24" bestFit="1" customWidth="1"/>
    <col min="4360" max="4360" width="8.75" style="24"/>
    <col min="4361" max="4362" width="8.4140625" style="24" bestFit="1" customWidth="1"/>
    <col min="4363" max="4608" width="8.75" style="24"/>
    <col min="4609" max="4609" width="7.58203125" style="24" customWidth="1"/>
    <col min="4610" max="4610" width="8.33203125" style="24" customWidth="1"/>
    <col min="4611" max="4611" width="8.75" style="24"/>
    <col min="4612" max="4613" width="8.33203125" style="24" customWidth="1"/>
    <col min="4614" max="4614" width="7.33203125" style="24" bestFit="1" customWidth="1"/>
    <col min="4615" max="4615" width="8.33203125" style="24" bestFit="1" customWidth="1"/>
    <col min="4616" max="4616" width="8.75" style="24"/>
    <col min="4617" max="4618" width="8.4140625" style="24" bestFit="1" customWidth="1"/>
    <col min="4619" max="4864" width="8.75" style="24"/>
    <col min="4865" max="4865" width="7.58203125" style="24" customWidth="1"/>
    <col min="4866" max="4866" width="8.33203125" style="24" customWidth="1"/>
    <col min="4867" max="4867" width="8.75" style="24"/>
    <col min="4868" max="4869" width="8.33203125" style="24" customWidth="1"/>
    <col min="4870" max="4870" width="7.33203125" style="24" bestFit="1" customWidth="1"/>
    <col min="4871" max="4871" width="8.33203125" style="24" bestFit="1" customWidth="1"/>
    <col min="4872" max="4872" width="8.75" style="24"/>
    <col min="4873" max="4874" width="8.4140625" style="24" bestFit="1" customWidth="1"/>
    <col min="4875" max="5120" width="8.75" style="24"/>
    <col min="5121" max="5121" width="7.58203125" style="24" customWidth="1"/>
    <col min="5122" max="5122" width="8.33203125" style="24" customWidth="1"/>
    <col min="5123" max="5123" width="8.75" style="24"/>
    <col min="5124" max="5125" width="8.33203125" style="24" customWidth="1"/>
    <col min="5126" max="5126" width="7.33203125" style="24" bestFit="1" customWidth="1"/>
    <col min="5127" max="5127" width="8.33203125" style="24" bestFit="1" customWidth="1"/>
    <col min="5128" max="5128" width="8.75" style="24"/>
    <col min="5129" max="5130" width="8.4140625" style="24" bestFit="1" customWidth="1"/>
    <col min="5131" max="5376" width="8.75" style="24"/>
    <col min="5377" max="5377" width="7.58203125" style="24" customWidth="1"/>
    <col min="5378" max="5378" width="8.33203125" style="24" customWidth="1"/>
    <col min="5379" max="5379" width="8.75" style="24"/>
    <col min="5380" max="5381" width="8.33203125" style="24" customWidth="1"/>
    <col min="5382" max="5382" width="7.33203125" style="24" bestFit="1" customWidth="1"/>
    <col min="5383" max="5383" width="8.33203125" style="24" bestFit="1" customWidth="1"/>
    <col min="5384" max="5384" width="8.75" style="24"/>
    <col min="5385" max="5386" width="8.4140625" style="24" bestFit="1" customWidth="1"/>
    <col min="5387" max="5632" width="8.75" style="24"/>
    <col min="5633" max="5633" width="7.58203125" style="24" customWidth="1"/>
    <col min="5634" max="5634" width="8.33203125" style="24" customWidth="1"/>
    <col min="5635" max="5635" width="8.75" style="24"/>
    <col min="5636" max="5637" width="8.33203125" style="24" customWidth="1"/>
    <col min="5638" max="5638" width="7.33203125" style="24" bestFit="1" customWidth="1"/>
    <col min="5639" max="5639" width="8.33203125" style="24" bestFit="1" customWidth="1"/>
    <col min="5640" max="5640" width="8.75" style="24"/>
    <col min="5641" max="5642" width="8.4140625" style="24" bestFit="1" customWidth="1"/>
    <col min="5643" max="5888" width="8.75" style="24"/>
    <col min="5889" max="5889" width="7.58203125" style="24" customWidth="1"/>
    <col min="5890" max="5890" width="8.33203125" style="24" customWidth="1"/>
    <col min="5891" max="5891" width="8.75" style="24"/>
    <col min="5892" max="5893" width="8.33203125" style="24" customWidth="1"/>
    <col min="5894" max="5894" width="7.33203125" style="24" bestFit="1" customWidth="1"/>
    <col min="5895" max="5895" width="8.33203125" style="24" bestFit="1" customWidth="1"/>
    <col min="5896" max="5896" width="8.75" style="24"/>
    <col min="5897" max="5898" width="8.4140625" style="24" bestFit="1" customWidth="1"/>
    <col min="5899" max="6144" width="8.75" style="24"/>
    <col min="6145" max="6145" width="7.58203125" style="24" customWidth="1"/>
    <col min="6146" max="6146" width="8.33203125" style="24" customWidth="1"/>
    <col min="6147" max="6147" width="8.75" style="24"/>
    <col min="6148" max="6149" width="8.33203125" style="24" customWidth="1"/>
    <col min="6150" max="6150" width="7.33203125" style="24" bestFit="1" customWidth="1"/>
    <col min="6151" max="6151" width="8.33203125" style="24" bestFit="1" customWidth="1"/>
    <col min="6152" max="6152" width="8.75" style="24"/>
    <col min="6153" max="6154" width="8.4140625" style="24" bestFit="1" customWidth="1"/>
    <col min="6155" max="6400" width="8.75" style="24"/>
    <col min="6401" max="6401" width="7.58203125" style="24" customWidth="1"/>
    <col min="6402" max="6402" width="8.33203125" style="24" customWidth="1"/>
    <col min="6403" max="6403" width="8.75" style="24"/>
    <col min="6404" max="6405" width="8.33203125" style="24" customWidth="1"/>
    <col min="6406" max="6406" width="7.33203125" style="24" bestFit="1" customWidth="1"/>
    <col min="6407" max="6407" width="8.33203125" style="24" bestFit="1" customWidth="1"/>
    <col min="6408" max="6408" width="8.75" style="24"/>
    <col min="6409" max="6410" width="8.4140625" style="24" bestFit="1" customWidth="1"/>
    <col min="6411" max="6656" width="8.75" style="24"/>
    <col min="6657" max="6657" width="7.58203125" style="24" customWidth="1"/>
    <col min="6658" max="6658" width="8.33203125" style="24" customWidth="1"/>
    <col min="6659" max="6659" width="8.75" style="24"/>
    <col min="6660" max="6661" width="8.33203125" style="24" customWidth="1"/>
    <col min="6662" max="6662" width="7.33203125" style="24" bestFit="1" customWidth="1"/>
    <col min="6663" max="6663" width="8.33203125" style="24" bestFit="1" customWidth="1"/>
    <col min="6664" max="6664" width="8.75" style="24"/>
    <col min="6665" max="6666" width="8.4140625" style="24" bestFit="1" customWidth="1"/>
    <col min="6667" max="6912" width="8.75" style="24"/>
    <col min="6913" max="6913" width="7.58203125" style="24" customWidth="1"/>
    <col min="6914" max="6914" width="8.33203125" style="24" customWidth="1"/>
    <col min="6915" max="6915" width="8.75" style="24"/>
    <col min="6916" max="6917" width="8.33203125" style="24" customWidth="1"/>
    <col min="6918" max="6918" width="7.33203125" style="24" bestFit="1" customWidth="1"/>
    <col min="6919" max="6919" width="8.33203125" style="24" bestFit="1" customWidth="1"/>
    <col min="6920" max="6920" width="8.75" style="24"/>
    <col min="6921" max="6922" width="8.4140625" style="24" bestFit="1" customWidth="1"/>
    <col min="6923" max="7168" width="8.75" style="24"/>
    <col min="7169" max="7169" width="7.58203125" style="24" customWidth="1"/>
    <col min="7170" max="7170" width="8.33203125" style="24" customWidth="1"/>
    <col min="7171" max="7171" width="8.75" style="24"/>
    <col min="7172" max="7173" width="8.33203125" style="24" customWidth="1"/>
    <col min="7174" max="7174" width="7.33203125" style="24" bestFit="1" customWidth="1"/>
    <col min="7175" max="7175" width="8.33203125" style="24" bestFit="1" customWidth="1"/>
    <col min="7176" max="7176" width="8.75" style="24"/>
    <col min="7177" max="7178" width="8.4140625" style="24" bestFit="1" customWidth="1"/>
    <col min="7179" max="7424" width="8.75" style="24"/>
    <col min="7425" max="7425" width="7.58203125" style="24" customWidth="1"/>
    <col min="7426" max="7426" width="8.33203125" style="24" customWidth="1"/>
    <col min="7427" max="7427" width="8.75" style="24"/>
    <col min="7428" max="7429" width="8.33203125" style="24" customWidth="1"/>
    <col min="7430" max="7430" width="7.33203125" style="24" bestFit="1" customWidth="1"/>
    <col min="7431" max="7431" width="8.33203125" style="24" bestFit="1" customWidth="1"/>
    <col min="7432" max="7432" width="8.75" style="24"/>
    <col min="7433" max="7434" width="8.4140625" style="24" bestFit="1" customWidth="1"/>
    <col min="7435" max="7680" width="8.75" style="24"/>
    <col min="7681" max="7681" width="7.58203125" style="24" customWidth="1"/>
    <col min="7682" max="7682" width="8.33203125" style="24" customWidth="1"/>
    <col min="7683" max="7683" width="8.75" style="24"/>
    <col min="7684" max="7685" width="8.33203125" style="24" customWidth="1"/>
    <col min="7686" max="7686" width="7.33203125" style="24" bestFit="1" customWidth="1"/>
    <col min="7687" max="7687" width="8.33203125" style="24" bestFit="1" customWidth="1"/>
    <col min="7688" max="7688" width="8.75" style="24"/>
    <col min="7689" max="7690" width="8.4140625" style="24" bestFit="1" customWidth="1"/>
    <col min="7691" max="7936" width="8.75" style="24"/>
    <col min="7937" max="7937" width="7.58203125" style="24" customWidth="1"/>
    <col min="7938" max="7938" width="8.33203125" style="24" customWidth="1"/>
    <col min="7939" max="7939" width="8.75" style="24"/>
    <col min="7940" max="7941" width="8.33203125" style="24" customWidth="1"/>
    <col min="7942" max="7942" width="7.33203125" style="24" bestFit="1" customWidth="1"/>
    <col min="7943" max="7943" width="8.33203125" style="24" bestFit="1" customWidth="1"/>
    <col min="7944" max="7944" width="8.75" style="24"/>
    <col min="7945" max="7946" width="8.4140625" style="24" bestFit="1" customWidth="1"/>
    <col min="7947" max="8192" width="8.75" style="24"/>
    <col min="8193" max="8193" width="7.58203125" style="24" customWidth="1"/>
    <col min="8194" max="8194" width="8.33203125" style="24" customWidth="1"/>
    <col min="8195" max="8195" width="8.75" style="24"/>
    <col min="8196" max="8197" width="8.33203125" style="24" customWidth="1"/>
    <col min="8198" max="8198" width="7.33203125" style="24" bestFit="1" customWidth="1"/>
    <col min="8199" max="8199" width="8.33203125" style="24" bestFit="1" customWidth="1"/>
    <col min="8200" max="8200" width="8.75" style="24"/>
    <col min="8201" max="8202" width="8.4140625" style="24" bestFit="1" customWidth="1"/>
    <col min="8203" max="8448" width="8.75" style="24"/>
    <col min="8449" max="8449" width="7.58203125" style="24" customWidth="1"/>
    <col min="8450" max="8450" width="8.33203125" style="24" customWidth="1"/>
    <col min="8451" max="8451" width="8.75" style="24"/>
    <col min="8452" max="8453" width="8.33203125" style="24" customWidth="1"/>
    <col min="8454" max="8454" width="7.33203125" style="24" bestFit="1" customWidth="1"/>
    <col min="8455" max="8455" width="8.33203125" style="24" bestFit="1" customWidth="1"/>
    <col min="8456" max="8456" width="8.75" style="24"/>
    <col min="8457" max="8458" width="8.4140625" style="24" bestFit="1" customWidth="1"/>
    <col min="8459" max="8704" width="8.75" style="24"/>
    <col min="8705" max="8705" width="7.58203125" style="24" customWidth="1"/>
    <col min="8706" max="8706" width="8.33203125" style="24" customWidth="1"/>
    <col min="8707" max="8707" width="8.75" style="24"/>
    <col min="8708" max="8709" width="8.33203125" style="24" customWidth="1"/>
    <col min="8710" max="8710" width="7.33203125" style="24" bestFit="1" customWidth="1"/>
    <col min="8711" max="8711" width="8.33203125" style="24" bestFit="1" customWidth="1"/>
    <col min="8712" max="8712" width="8.75" style="24"/>
    <col min="8713" max="8714" width="8.4140625" style="24" bestFit="1" customWidth="1"/>
    <col min="8715" max="8960" width="8.75" style="24"/>
    <col min="8961" max="8961" width="7.58203125" style="24" customWidth="1"/>
    <col min="8962" max="8962" width="8.33203125" style="24" customWidth="1"/>
    <col min="8963" max="8963" width="8.75" style="24"/>
    <col min="8964" max="8965" width="8.33203125" style="24" customWidth="1"/>
    <col min="8966" max="8966" width="7.33203125" style="24" bestFit="1" customWidth="1"/>
    <col min="8967" max="8967" width="8.33203125" style="24" bestFit="1" customWidth="1"/>
    <col min="8968" max="8968" width="8.75" style="24"/>
    <col min="8969" max="8970" width="8.4140625" style="24" bestFit="1" customWidth="1"/>
    <col min="8971" max="9216" width="8.75" style="24"/>
    <col min="9217" max="9217" width="7.58203125" style="24" customWidth="1"/>
    <col min="9218" max="9218" width="8.33203125" style="24" customWidth="1"/>
    <col min="9219" max="9219" width="8.75" style="24"/>
    <col min="9220" max="9221" width="8.33203125" style="24" customWidth="1"/>
    <col min="9222" max="9222" width="7.33203125" style="24" bestFit="1" customWidth="1"/>
    <col min="9223" max="9223" width="8.33203125" style="24" bestFit="1" customWidth="1"/>
    <col min="9224" max="9224" width="8.75" style="24"/>
    <col min="9225" max="9226" width="8.4140625" style="24" bestFit="1" customWidth="1"/>
    <col min="9227" max="9472" width="8.75" style="24"/>
    <col min="9473" max="9473" width="7.58203125" style="24" customWidth="1"/>
    <col min="9474" max="9474" width="8.33203125" style="24" customWidth="1"/>
    <col min="9475" max="9475" width="8.75" style="24"/>
    <col min="9476" max="9477" width="8.33203125" style="24" customWidth="1"/>
    <col min="9478" max="9478" width="7.33203125" style="24" bestFit="1" customWidth="1"/>
    <col min="9479" max="9479" width="8.33203125" style="24" bestFit="1" customWidth="1"/>
    <col min="9480" max="9480" width="8.75" style="24"/>
    <col min="9481" max="9482" width="8.4140625" style="24" bestFit="1" customWidth="1"/>
    <col min="9483" max="9728" width="8.75" style="24"/>
    <col min="9729" max="9729" width="7.58203125" style="24" customWidth="1"/>
    <col min="9730" max="9730" width="8.33203125" style="24" customWidth="1"/>
    <col min="9731" max="9731" width="8.75" style="24"/>
    <col min="9732" max="9733" width="8.33203125" style="24" customWidth="1"/>
    <col min="9734" max="9734" width="7.33203125" style="24" bestFit="1" customWidth="1"/>
    <col min="9735" max="9735" width="8.33203125" style="24" bestFit="1" customWidth="1"/>
    <col min="9736" max="9736" width="8.75" style="24"/>
    <col min="9737" max="9738" width="8.4140625" style="24" bestFit="1" customWidth="1"/>
    <col min="9739" max="9984" width="8.75" style="24"/>
    <col min="9985" max="9985" width="7.58203125" style="24" customWidth="1"/>
    <col min="9986" max="9986" width="8.33203125" style="24" customWidth="1"/>
    <col min="9987" max="9987" width="8.75" style="24"/>
    <col min="9988" max="9989" width="8.33203125" style="24" customWidth="1"/>
    <col min="9990" max="9990" width="7.33203125" style="24" bestFit="1" customWidth="1"/>
    <col min="9991" max="9991" width="8.33203125" style="24" bestFit="1" customWidth="1"/>
    <col min="9992" max="9992" width="8.75" style="24"/>
    <col min="9993" max="9994" width="8.4140625" style="24" bestFit="1" customWidth="1"/>
    <col min="9995" max="10240" width="8.75" style="24"/>
    <col min="10241" max="10241" width="7.58203125" style="24" customWidth="1"/>
    <col min="10242" max="10242" width="8.33203125" style="24" customWidth="1"/>
    <col min="10243" max="10243" width="8.75" style="24"/>
    <col min="10244" max="10245" width="8.33203125" style="24" customWidth="1"/>
    <col min="10246" max="10246" width="7.33203125" style="24" bestFit="1" customWidth="1"/>
    <col min="10247" max="10247" width="8.33203125" style="24" bestFit="1" customWidth="1"/>
    <col min="10248" max="10248" width="8.75" style="24"/>
    <col min="10249" max="10250" width="8.4140625" style="24" bestFit="1" customWidth="1"/>
    <col min="10251" max="10496" width="8.75" style="24"/>
    <col min="10497" max="10497" width="7.58203125" style="24" customWidth="1"/>
    <col min="10498" max="10498" width="8.33203125" style="24" customWidth="1"/>
    <col min="10499" max="10499" width="8.75" style="24"/>
    <col min="10500" max="10501" width="8.33203125" style="24" customWidth="1"/>
    <col min="10502" max="10502" width="7.33203125" style="24" bestFit="1" customWidth="1"/>
    <col min="10503" max="10503" width="8.33203125" style="24" bestFit="1" customWidth="1"/>
    <col min="10504" max="10504" width="8.75" style="24"/>
    <col min="10505" max="10506" width="8.4140625" style="24" bestFit="1" customWidth="1"/>
    <col min="10507" max="10752" width="8.75" style="24"/>
    <col min="10753" max="10753" width="7.58203125" style="24" customWidth="1"/>
    <col min="10754" max="10754" width="8.33203125" style="24" customWidth="1"/>
    <col min="10755" max="10755" width="8.75" style="24"/>
    <col min="10756" max="10757" width="8.33203125" style="24" customWidth="1"/>
    <col min="10758" max="10758" width="7.33203125" style="24" bestFit="1" customWidth="1"/>
    <col min="10759" max="10759" width="8.33203125" style="24" bestFit="1" customWidth="1"/>
    <col min="10760" max="10760" width="8.75" style="24"/>
    <col min="10761" max="10762" width="8.4140625" style="24" bestFit="1" customWidth="1"/>
    <col min="10763" max="11008" width="8.75" style="24"/>
    <col min="11009" max="11009" width="7.58203125" style="24" customWidth="1"/>
    <col min="11010" max="11010" width="8.33203125" style="24" customWidth="1"/>
    <col min="11011" max="11011" width="8.75" style="24"/>
    <col min="11012" max="11013" width="8.33203125" style="24" customWidth="1"/>
    <col min="11014" max="11014" width="7.33203125" style="24" bestFit="1" customWidth="1"/>
    <col min="11015" max="11015" width="8.33203125" style="24" bestFit="1" customWidth="1"/>
    <col min="11016" max="11016" width="8.75" style="24"/>
    <col min="11017" max="11018" width="8.4140625" style="24" bestFit="1" customWidth="1"/>
    <col min="11019" max="11264" width="8.75" style="24"/>
    <col min="11265" max="11265" width="7.58203125" style="24" customWidth="1"/>
    <col min="11266" max="11266" width="8.33203125" style="24" customWidth="1"/>
    <col min="11267" max="11267" width="8.75" style="24"/>
    <col min="11268" max="11269" width="8.33203125" style="24" customWidth="1"/>
    <col min="11270" max="11270" width="7.33203125" style="24" bestFit="1" customWidth="1"/>
    <col min="11271" max="11271" width="8.33203125" style="24" bestFit="1" customWidth="1"/>
    <col min="11272" max="11272" width="8.75" style="24"/>
    <col min="11273" max="11274" width="8.4140625" style="24" bestFit="1" customWidth="1"/>
    <col min="11275" max="11520" width="8.75" style="24"/>
    <col min="11521" max="11521" width="7.58203125" style="24" customWidth="1"/>
    <col min="11522" max="11522" width="8.33203125" style="24" customWidth="1"/>
    <col min="11523" max="11523" width="8.75" style="24"/>
    <col min="11524" max="11525" width="8.33203125" style="24" customWidth="1"/>
    <col min="11526" max="11526" width="7.33203125" style="24" bestFit="1" customWidth="1"/>
    <col min="11527" max="11527" width="8.33203125" style="24" bestFit="1" customWidth="1"/>
    <col min="11528" max="11528" width="8.75" style="24"/>
    <col min="11529" max="11530" width="8.4140625" style="24" bestFit="1" customWidth="1"/>
    <col min="11531" max="11776" width="8.75" style="24"/>
    <col min="11777" max="11777" width="7.58203125" style="24" customWidth="1"/>
    <col min="11778" max="11778" width="8.33203125" style="24" customWidth="1"/>
    <col min="11779" max="11779" width="8.75" style="24"/>
    <col min="11780" max="11781" width="8.33203125" style="24" customWidth="1"/>
    <col min="11782" max="11782" width="7.33203125" style="24" bestFit="1" customWidth="1"/>
    <col min="11783" max="11783" width="8.33203125" style="24" bestFit="1" customWidth="1"/>
    <col min="11784" max="11784" width="8.75" style="24"/>
    <col min="11785" max="11786" width="8.4140625" style="24" bestFit="1" customWidth="1"/>
    <col min="11787" max="12032" width="8.75" style="24"/>
    <col min="12033" max="12033" width="7.58203125" style="24" customWidth="1"/>
    <col min="12034" max="12034" width="8.33203125" style="24" customWidth="1"/>
    <col min="12035" max="12035" width="8.75" style="24"/>
    <col min="12036" max="12037" width="8.33203125" style="24" customWidth="1"/>
    <col min="12038" max="12038" width="7.33203125" style="24" bestFit="1" customWidth="1"/>
    <col min="12039" max="12039" width="8.33203125" style="24" bestFit="1" customWidth="1"/>
    <col min="12040" max="12040" width="8.75" style="24"/>
    <col min="12041" max="12042" width="8.4140625" style="24" bestFit="1" customWidth="1"/>
    <col min="12043" max="12288" width="8.75" style="24"/>
    <col min="12289" max="12289" width="7.58203125" style="24" customWidth="1"/>
    <col min="12290" max="12290" width="8.33203125" style="24" customWidth="1"/>
    <col min="12291" max="12291" width="8.75" style="24"/>
    <col min="12292" max="12293" width="8.33203125" style="24" customWidth="1"/>
    <col min="12294" max="12294" width="7.33203125" style="24" bestFit="1" customWidth="1"/>
    <col min="12295" max="12295" width="8.33203125" style="24" bestFit="1" customWidth="1"/>
    <col min="12296" max="12296" width="8.75" style="24"/>
    <col min="12297" max="12298" width="8.4140625" style="24" bestFit="1" customWidth="1"/>
    <col min="12299" max="12544" width="8.75" style="24"/>
    <col min="12545" max="12545" width="7.58203125" style="24" customWidth="1"/>
    <col min="12546" max="12546" width="8.33203125" style="24" customWidth="1"/>
    <col min="12547" max="12547" width="8.75" style="24"/>
    <col min="12548" max="12549" width="8.33203125" style="24" customWidth="1"/>
    <col min="12550" max="12550" width="7.33203125" style="24" bestFit="1" customWidth="1"/>
    <col min="12551" max="12551" width="8.33203125" style="24" bestFit="1" customWidth="1"/>
    <col min="12552" max="12552" width="8.75" style="24"/>
    <col min="12553" max="12554" width="8.4140625" style="24" bestFit="1" customWidth="1"/>
    <col min="12555" max="12800" width="8.75" style="24"/>
    <col min="12801" max="12801" width="7.58203125" style="24" customWidth="1"/>
    <col min="12802" max="12802" width="8.33203125" style="24" customWidth="1"/>
    <col min="12803" max="12803" width="8.75" style="24"/>
    <col min="12804" max="12805" width="8.33203125" style="24" customWidth="1"/>
    <col min="12806" max="12806" width="7.33203125" style="24" bestFit="1" customWidth="1"/>
    <col min="12807" max="12807" width="8.33203125" style="24" bestFit="1" customWidth="1"/>
    <col min="12808" max="12808" width="8.75" style="24"/>
    <col min="12809" max="12810" width="8.4140625" style="24" bestFit="1" customWidth="1"/>
    <col min="12811" max="13056" width="8.75" style="24"/>
    <col min="13057" max="13057" width="7.58203125" style="24" customWidth="1"/>
    <col min="13058" max="13058" width="8.33203125" style="24" customWidth="1"/>
    <col min="13059" max="13059" width="8.75" style="24"/>
    <col min="13060" max="13061" width="8.33203125" style="24" customWidth="1"/>
    <col min="13062" max="13062" width="7.33203125" style="24" bestFit="1" customWidth="1"/>
    <col min="13063" max="13063" width="8.33203125" style="24" bestFit="1" customWidth="1"/>
    <col min="13064" max="13064" width="8.75" style="24"/>
    <col min="13065" max="13066" width="8.4140625" style="24" bestFit="1" customWidth="1"/>
    <col min="13067" max="13312" width="8.75" style="24"/>
    <col min="13313" max="13313" width="7.58203125" style="24" customWidth="1"/>
    <col min="13314" max="13314" width="8.33203125" style="24" customWidth="1"/>
    <col min="13315" max="13315" width="8.75" style="24"/>
    <col min="13316" max="13317" width="8.33203125" style="24" customWidth="1"/>
    <col min="13318" max="13318" width="7.33203125" style="24" bestFit="1" customWidth="1"/>
    <col min="13319" max="13319" width="8.33203125" style="24" bestFit="1" customWidth="1"/>
    <col min="13320" max="13320" width="8.75" style="24"/>
    <col min="13321" max="13322" width="8.4140625" style="24" bestFit="1" customWidth="1"/>
    <col min="13323" max="13568" width="8.75" style="24"/>
    <col min="13569" max="13569" width="7.58203125" style="24" customWidth="1"/>
    <col min="13570" max="13570" width="8.33203125" style="24" customWidth="1"/>
    <col min="13571" max="13571" width="8.75" style="24"/>
    <col min="13572" max="13573" width="8.33203125" style="24" customWidth="1"/>
    <col min="13574" max="13574" width="7.33203125" style="24" bestFit="1" customWidth="1"/>
    <col min="13575" max="13575" width="8.33203125" style="24" bestFit="1" customWidth="1"/>
    <col min="13576" max="13576" width="8.75" style="24"/>
    <col min="13577" max="13578" width="8.4140625" style="24" bestFit="1" customWidth="1"/>
    <col min="13579" max="13824" width="8.75" style="24"/>
    <col min="13825" max="13825" width="7.58203125" style="24" customWidth="1"/>
    <col min="13826" max="13826" width="8.33203125" style="24" customWidth="1"/>
    <col min="13827" max="13827" width="8.75" style="24"/>
    <col min="13828" max="13829" width="8.33203125" style="24" customWidth="1"/>
    <col min="13830" max="13830" width="7.33203125" style="24" bestFit="1" customWidth="1"/>
    <col min="13831" max="13831" width="8.33203125" style="24" bestFit="1" customWidth="1"/>
    <col min="13832" max="13832" width="8.75" style="24"/>
    <col min="13833" max="13834" width="8.4140625" style="24" bestFit="1" customWidth="1"/>
    <col min="13835" max="14080" width="8.75" style="24"/>
    <col min="14081" max="14081" width="7.58203125" style="24" customWidth="1"/>
    <col min="14082" max="14082" width="8.33203125" style="24" customWidth="1"/>
    <col min="14083" max="14083" width="8.75" style="24"/>
    <col min="14084" max="14085" width="8.33203125" style="24" customWidth="1"/>
    <col min="14086" max="14086" width="7.33203125" style="24" bestFit="1" customWidth="1"/>
    <col min="14087" max="14087" width="8.33203125" style="24" bestFit="1" customWidth="1"/>
    <col min="14088" max="14088" width="8.75" style="24"/>
    <col min="14089" max="14090" width="8.4140625" style="24" bestFit="1" customWidth="1"/>
    <col min="14091" max="14336" width="8.75" style="24"/>
    <col min="14337" max="14337" width="7.58203125" style="24" customWidth="1"/>
    <col min="14338" max="14338" width="8.33203125" style="24" customWidth="1"/>
    <col min="14339" max="14339" width="8.75" style="24"/>
    <col min="14340" max="14341" width="8.33203125" style="24" customWidth="1"/>
    <col min="14342" max="14342" width="7.33203125" style="24" bestFit="1" customWidth="1"/>
    <col min="14343" max="14343" width="8.33203125" style="24" bestFit="1" customWidth="1"/>
    <col min="14344" max="14344" width="8.75" style="24"/>
    <col min="14345" max="14346" width="8.4140625" style="24" bestFit="1" customWidth="1"/>
    <col min="14347" max="14592" width="8.75" style="24"/>
    <col min="14593" max="14593" width="7.58203125" style="24" customWidth="1"/>
    <col min="14594" max="14594" width="8.33203125" style="24" customWidth="1"/>
    <col min="14595" max="14595" width="8.75" style="24"/>
    <col min="14596" max="14597" width="8.33203125" style="24" customWidth="1"/>
    <col min="14598" max="14598" width="7.33203125" style="24" bestFit="1" customWidth="1"/>
    <col min="14599" max="14599" width="8.33203125" style="24" bestFit="1" customWidth="1"/>
    <col min="14600" max="14600" width="8.75" style="24"/>
    <col min="14601" max="14602" width="8.4140625" style="24" bestFit="1" customWidth="1"/>
    <col min="14603" max="14848" width="8.75" style="24"/>
    <col min="14849" max="14849" width="7.58203125" style="24" customWidth="1"/>
    <col min="14850" max="14850" width="8.33203125" style="24" customWidth="1"/>
    <col min="14851" max="14851" width="8.75" style="24"/>
    <col min="14852" max="14853" width="8.33203125" style="24" customWidth="1"/>
    <col min="14854" max="14854" width="7.33203125" style="24" bestFit="1" customWidth="1"/>
    <col min="14855" max="14855" width="8.33203125" style="24" bestFit="1" customWidth="1"/>
    <col min="14856" max="14856" width="8.75" style="24"/>
    <col min="14857" max="14858" width="8.4140625" style="24" bestFit="1" customWidth="1"/>
    <col min="14859" max="15104" width="8.75" style="24"/>
    <col min="15105" max="15105" width="7.58203125" style="24" customWidth="1"/>
    <col min="15106" max="15106" width="8.33203125" style="24" customWidth="1"/>
    <col min="15107" max="15107" width="8.75" style="24"/>
    <col min="15108" max="15109" width="8.33203125" style="24" customWidth="1"/>
    <col min="15110" max="15110" width="7.33203125" style="24" bestFit="1" customWidth="1"/>
    <col min="15111" max="15111" width="8.33203125" style="24" bestFit="1" customWidth="1"/>
    <col min="15112" max="15112" width="8.75" style="24"/>
    <col min="15113" max="15114" width="8.4140625" style="24" bestFit="1" customWidth="1"/>
    <col min="15115" max="15360" width="8.75" style="24"/>
    <col min="15361" max="15361" width="7.58203125" style="24" customWidth="1"/>
    <col min="15362" max="15362" width="8.33203125" style="24" customWidth="1"/>
    <col min="15363" max="15363" width="8.75" style="24"/>
    <col min="15364" max="15365" width="8.33203125" style="24" customWidth="1"/>
    <col min="15366" max="15366" width="7.33203125" style="24" bestFit="1" customWidth="1"/>
    <col min="15367" max="15367" width="8.33203125" style="24" bestFit="1" customWidth="1"/>
    <col min="15368" max="15368" width="8.75" style="24"/>
    <col min="15369" max="15370" width="8.4140625" style="24" bestFit="1" customWidth="1"/>
    <col min="15371" max="15616" width="8.75" style="24"/>
    <col min="15617" max="15617" width="7.58203125" style="24" customWidth="1"/>
    <col min="15618" max="15618" width="8.33203125" style="24" customWidth="1"/>
    <col min="15619" max="15619" width="8.75" style="24"/>
    <col min="15620" max="15621" width="8.33203125" style="24" customWidth="1"/>
    <col min="15622" max="15622" width="7.33203125" style="24" bestFit="1" customWidth="1"/>
    <col min="15623" max="15623" width="8.33203125" style="24" bestFit="1" customWidth="1"/>
    <col min="15624" max="15624" width="8.75" style="24"/>
    <col min="15625" max="15626" width="8.4140625" style="24" bestFit="1" customWidth="1"/>
    <col min="15627" max="15872" width="8.75" style="24"/>
    <col min="15873" max="15873" width="7.58203125" style="24" customWidth="1"/>
    <col min="15874" max="15874" width="8.33203125" style="24" customWidth="1"/>
    <col min="15875" max="15875" width="8.75" style="24"/>
    <col min="15876" max="15877" width="8.33203125" style="24" customWidth="1"/>
    <col min="15878" max="15878" width="7.33203125" style="24" bestFit="1" customWidth="1"/>
    <col min="15879" max="15879" width="8.33203125" style="24" bestFit="1" customWidth="1"/>
    <col min="15880" max="15880" width="8.75" style="24"/>
    <col min="15881" max="15882" width="8.4140625" style="24" bestFit="1" customWidth="1"/>
    <col min="15883" max="16128" width="8.75" style="24"/>
    <col min="16129" max="16129" width="7.58203125" style="24" customWidth="1"/>
    <col min="16130" max="16130" width="8.33203125" style="24" customWidth="1"/>
    <col min="16131" max="16131" width="8.75" style="24"/>
    <col min="16132" max="16133" width="8.33203125" style="24" customWidth="1"/>
    <col min="16134" max="16134" width="7.33203125" style="24" bestFit="1" customWidth="1"/>
    <col min="16135" max="16135" width="8.33203125" style="24" bestFit="1" customWidth="1"/>
    <col min="16136" max="16136" width="8.75" style="24"/>
    <col min="16137" max="16138" width="8.4140625" style="24" bestFit="1" customWidth="1"/>
    <col min="16139" max="16384" width="8.75" style="24"/>
  </cols>
  <sheetData>
    <row r="1" spans="1:52" ht="30" customHeight="1">
      <c r="A1" s="466"/>
      <c r="R1" s="24"/>
      <c r="S1" s="1140" t="s">
        <v>193</v>
      </c>
      <c r="T1" s="1140"/>
      <c r="U1" s="1140"/>
      <c r="V1" s="1140"/>
      <c r="W1" s="1140"/>
      <c r="X1" s="1140"/>
      <c r="Y1" s="1140"/>
      <c r="Z1" s="1140"/>
      <c r="AA1" s="1140"/>
      <c r="AB1" s="1140"/>
      <c r="AC1" s="1140"/>
      <c r="AD1" s="1140"/>
      <c r="AE1" s="1140"/>
      <c r="AF1" s="1140"/>
      <c r="AG1" s="1140"/>
    </row>
    <row r="2" spans="1:52" ht="30" customHeight="1">
      <c r="R2" s="24"/>
      <c r="S2" s="1141" t="s">
        <v>227</v>
      </c>
      <c r="T2" s="1141"/>
      <c r="U2" s="1141"/>
      <c r="V2" s="1141"/>
      <c r="W2" s="1141"/>
      <c r="X2" s="1141"/>
      <c r="Y2" s="1141"/>
      <c r="Z2" s="1141"/>
      <c r="AA2" s="1141"/>
      <c r="AB2" s="1141"/>
      <c r="AC2" s="1141"/>
      <c r="AD2" s="1141"/>
      <c r="AE2" s="1141"/>
      <c r="AF2" s="1141"/>
      <c r="AG2" s="1141"/>
    </row>
    <row r="3" spans="1:52" ht="30" customHeight="1">
      <c r="I3" s="11"/>
      <c r="J3" s="11"/>
      <c r="K3" s="11"/>
      <c r="L3" s="12"/>
      <c r="M3" s="12"/>
      <c r="N3" s="12"/>
      <c r="O3" s="12"/>
      <c r="P3" s="162"/>
      <c r="Q3" s="162"/>
      <c r="R3" s="24"/>
      <c r="S3" s="1140" t="s">
        <v>194</v>
      </c>
      <c r="T3" s="1140"/>
      <c r="U3" s="1140"/>
      <c r="V3" s="1140"/>
      <c r="W3" s="1140"/>
      <c r="X3" s="1140"/>
      <c r="Y3" s="1140"/>
      <c r="Z3" s="1140"/>
      <c r="AA3" s="1140"/>
      <c r="AB3" s="1140"/>
      <c r="AC3" s="1140"/>
      <c r="AD3" s="1140"/>
      <c r="AE3" s="1140"/>
      <c r="AF3" s="1140"/>
      <c r="AG3" s="1140"/>
    </row>
    <row r="4" spans="1:52" s="35" customFormat="1" ht="30" customHeight="1">
      <c r="B4" s="242"/>
      <c r="D4" s="96"/>
      <c r="E4" s="242"/>
      <c r="F4" s="108"/>
      <c r="G4"/>
      <c r="H4" s="242"/>
      <c r="I4" s="411"/>
      <c r="J4" s="411"/>
      <c r="K4" s="434"/>
      <c r="M4" s="457"/>
      <c r="N4" s="434"/>
      <c r="O4" s="434"/>
      <c r="P4" s="458"/>
      <c r="Q4" s="458"/>
      <c r="S4" s="1142" t="s">
        <v>195</v>
      </c>
      <c r="T4" s="1142"/>
      <c r="U4" s="1142"/>
      <c r="V4" s="1142"/>
      <c r="W4" s="1142"/>
      <c r="X4" s="1142"/>
      <c r="Y4" s="1142"/>
      <c r="Z4" s="1142"/>
      <c r="AA4" s="1142"/>
      <c r="AB4" s="1142"/>
      <c r="AC4" s="1142"/>
      <c r="AD4" s="1142"/>
      <c r="AE4" s="1142"/>
      <c r="AF4" s="1142"/>
      <c r="AG4" s="1142"/>
    </row>
    <row r="5" spans="1:52" s="35" customFormat="1" ht="24.95" customHeight="1">
      <c r="B5" s="242"/>
      <c r="C5"/>
      <c r="D5" s="96"/>
      <c r="E5" s="242"/>
      <c r="G5"/>
      <c r="H5" s="242"/>
      <c r="I5" s="374"/>
      <c r="J5" s="433"/>
      <c r="K5" s="433"/>
      <c r="L5" s="433"/>
      <c r="M5" s="433"/>
      <c r="N5" s="433"/>
      <c r="P5" s="433"/>
      <c r="Q5" s="432"/>
      <c r="R5" s="351"/>
      <c r="S5" s="373" t="s">
        <v>180</v>
      </c>
      <c r="T5" s="1143" t="s">
        <v>179</v>
      </c>
      <c r="U5" s="1143"/>
      <c r="V5" s="1144"/>
      <c r="W5" s="375"/>
      <c r="X5" s="375"/>
      <c r="Y5" s="375"/>
      <c r="Z5" s="375"/>
      <c r="AA5" s="359"/>
      <c r="AB5" s="359"/>
      <c r="AC5" s="359"/>
      <c r="AD5" s="369"/>
      <c r="AE5" s="369"/>
      <c r="AF5" s="369"/>
      <c r="AG5" s="369"/>
      <c r="AH5" s="369"/>
      <c r="AI5" s="369"/>
      <c r="AJ5" s="369"/>
      <c r="AK5" s="369"/>
      <c r="AL5" s="369"/>
      <c r="AM5" s="369"/>
    </row>
    <row r="6" spans="1:52" s="35" customFormat="1" ht="26.45" customHeight="1">
      <c r="B6" s="242"/>
      <c r="C6"/>
      <c r="D6" s="96"/>
      <c r="E6" s="242"/>
      <c r="F6" s="108"/>
      <c r="G6"/>
      <c r="H6" s="242"/>
      <c r="I6" s="408"/>
      <c r="J6" s="433"/>
      <c r="K6" s="433"/>
      <c r="L6" s="433"/>
      <c r="M6" s="433"/>
      <c r="N6" s="433"/>
      <c r="O6" s="433"/>
      <c r="P6" s="433"/>
      <c r="Q6" s="432"/>
      <c r="R6" s="379"/>
      <c r="S6" s="373" t="s">
        <v>181</v>
      </c>
      <c r="T6" s="381">
        <v>1</v>
      </c>
      <c r="U6" s="382">
        <v>2</v>
      </c>
      <c r="V6" s="382">
        <v>3</v>
      </c>
      <c r="W6" s="382">
        <v>4</v>
      </c>
      <c r="X6" s="382">
        <v>5</v>
      </c>
      <c r="Y6" s="382">
        <v>6</v>
      </c>
      <c r="Z6" s="382">
        <v>7</v>
      </c>
      <c r="AA6" s="382">
        <v>8</v>
      </c>
      <c r="AB6" s="382">
        <v>9</v>
      </c>
      <c r="AC6" s="382">
        <v>10</v>
      </c>
      <c r="AD6" s="382">
        <v>11</v>
      </c>
      <c r="AE6" s="382">
        <v>12</v>
      </c>
      <c r="AF6" s="382">
        <v>13</v>
      </c>
      <c r="AG6" s="382">
        <v>14</v>
      </c>
      <c r="AH6" s="382">
        <v>15</v>
      </c>
      <c r="AI6" s="382">
        <v>16</v>
      </c>
      <c r="AJ6" s="382">
        <v>17</v>
      </c>
      <c r="AK6" s="382">
        <v>18</v>
      </c>
      <c r="AL6" s="382">
        <v>19</v>
      </c>
      <c r="AM6" s="382">
        <v>20</v>
      </c>
      <c r="AN6" s="382">
        <v>21</v>
      </c>
      <c r="AO6" s="382">
        <v>22</v>
      </c>
      <c r="AP6" s="382">
        <v>23</v>
      </c>
      <c r="AQ6" s="382">
        <v>24</v>
      </c>
      <c r="AR6" s="382">
        <v>25</v>
      </c>
      <c r="AS6" s="382">
        <v>26</v>
      </c>
      <c r="AT6" s="382">
        <v>27</v>
      </c>
      <c r="AU6" s="382">
        <v>28</v>
      </c>
      <c r="AV6" s="382">
        <v>29</v>
      </c>
      <c r="AW6" s="382">
        <v>30</v>
      </c>
      <c r="AX6" s="382">
        <v>31</v>
      </c>
      <c r="AY6" s="382">
        <v>32</v>
      </c>
      <c r="AZ6" s="382">
        <v>33</v>
      </c>
    </row>
    <row r="7" spans="1:52" s="35" customFormat="1" ht="26.45" customHeight="1">
      <c r="B7" s="242"/>
      <c r="C7"/>
      <c r="D7" s="96"/>
      <c r="E7" s="242"/>
      <c r="F7" s="108"/>
      <c r="G7"/>
      <c r="H7" s="242"/>
      <c r="I7" s="408"/>
      <c r="J7" s="433"/>
      <c r="K7" s="433"/>
      <c r="L7" s="433"/>
      <c r="M7" s="433"/>
      <c r="N7" s="433"/>
      <c r="O7" s="433"/>
      <c r="P7" s="433"/>
      <c r="Q7" s="432"/>
      <c r="R7" s="130"/>
      <c r="S7" s="402"/>
      <c r="T7" s="384"/>
      <c r="U7" s="384"/>
      <c r="V7" s="384"/>
      <c r="W7" s="384"/>
      <c r="X7" s="384"/>
      <c r="Y7" s="384"/>
      <c r="Z7" s="384"/>
      <c r="AA7" s="384"/>
      <c r="AB7" s="384"/>
      <c r="AC7" s="384"/>
      <c r="AD7" s="384"/>
      <c r="AE7" s="384"/>
      <c r="AF7" s="384"/>
      <c r="AG7" s="384"/>
      <c r="AH7" s="384"/>
      <c r="AI7" s="384"/>
      <c r="AJ7" s="384"/>
      <c r="AK7" s="384"/>
      <c r="AL7" s="384"/>
      <c r="AM7" s="384"/>
      <c r="AN7" s="384"/>
      <c r="AO7" s="384"/>
      <c r="AP7" s="384"/>
      <c r="AQ7" s="384"/>
      <c r="AR7" s="384"/>
      <c r="AS7" s="384"/>
      <c r="AT7" s="384"/>
      <c r="AU7" s="384"/>
      <c r="AV7" s="384"/>
      <c r="AW7" s="384"/>
      <c r="AX7" s="384"/>
      <c r="AY7" s="384"/>
      <c r="AZ7" s="384"/>
    </row>
    <row r="8" spans="1:52" s="35" customFormat="1" ht="24" customHeight="1">
      <c r="B8" s="242"/>
      <c r="C8"/>
      <c r="D8" s="96"/>
      <c r="E8" s="242"/>
      <c r="F8" s="108"/>
      <c r="G8"/>
      <c r="H8" s="242"/>
      <c r="I8" s="409"/>
      <c r="J8" s="433"/>
      <c r="K8" s="433"/>
      <c r="L8" s="433"/>
      <c r="M8" s="433"/>
      <c r="N8" s="433"/>
      <c r="O8" s="433"/>
      <c r="P8" s="433"/>
      <c r="Q8" s="432"/>
      <c r="R8" s="130"/>
      <c r="S8" s="403">
        <v>1</v>
      </c>
      <c r="T8" s="400">
        <f>IF('Inputs &amp; Summary'!F5="","",'Inputs &amp; Summary'!F5)</f>
        <v>20.698499999999999</v>
      </c>
      <c r="U8" s="401"/>
      <c r="V8" s="401"/>
      <c r="W8" s="401"/>
      <c r="X8" s="401"/>
      <c r="Y8" s="401"/>
      <c r="Z8" s="401"/>
      <c r="AA8" s="401"/>
      <c r="AB8" s="401"/>
      <c r="AC8" s="401"/>
      <c r="AD8" s="401"/>
      <c r="AE8" s="401"/>
      <c r="AF8" s="401"/>
      <c r="AG8" s="401"/>
      <c r="AH8" s="401"/>
      <c r="AI8" s="401"/>
      <c r="AJ8" s="401"/>
      <c r="AK8" s="401"/>
      <c r="AL8" s="401"/>
      <c r="AM8" s="401"/>
      <c r="AN8" s="401"/>
      <c r="AO8" s="401"/>
      <c r="AP8" s="401"/>
      <c r="AQ8" s="401"/>
      <c r="AR8" s="401"/>
      <c r="AS8" s="401"/>
      <c r="AT8" s="401"/>
      <c r="AU8" s="401"/>
      <c r="AV8" s="401"/>
      <c r="AW8" s="401"/>
      <c r="AX8" s="401"/>
      <c r="AY8" s="401"/>
      <c r="AZ8" s="401"/>
    </row>
    <row r="9" spans="1:52" s="35" customFormat="1" ht="24" customHeight="1">
      <c r="B9" s="242"/>
      <c r="C9"/>
      <c r="D9" s="96"/>
      <c r="E9" s="242"/>
      <c r="F9" s="108"/>
      <c r="G9"/>
      <c r="H9" s="242"/>
      <c r="I9" s="374"/>
      <c r="J9" s="433"/>
      <c r="K9" s="433"/>
      <c r="L9" s="433"/>
      <c r="M9" s="433"/>
      <c r="N9" s="433"/>
      <c r="O9" s="433"/>
      <c r="P9" s="433"/>
      <c r="Q9" s="432"/>
      <c r="R9" s="130"/>
      <c r="S9" s="403">
        <f t="shared" ref="S9:S17" si="0">S8+1</f>
        <v>2</v>
      </c>
      <c r="T9" s="400">
        <f>IF('Inputs &amp; Summary'!F6="","",'Inputs &amp; Summary'!F6)</f>
        <v>20.36214</v>
      </c>
      <c r="U9" s="401"/>
      <c r="V9" s="401"/>
      <c r="W9" s="401"/>
      <c r="X9" s="401"/>
      <c r="Y9" s="401"/>
      <c r="Z9" s="401"/>
      <c r="AA9" s="401"/>
      <c r="AB9" s="401"/>
      <c r="AC9" s="401"/>
      <c r="AD9" s="401"/>
      <c r="AE9" s="401"/>
      <c r="AF9" s="401"/>
      <c r="AG9" s="401"/>
      <c r="AH9" s="401"/>
      <c r="AI9" s="401"/>
      <c r="AJ9" s="401"/>
      <c r="AK9" s="401"/>
      <c r="AL9" s="401"/>
      <c r="AM9" s="401"/>
      <c r="AN9" s="401"/>
      <c r="AO9" s="401"/>
      <c r="AP9" s="401"/>
      <c r="AQ9" s="401"/>
      <c r="AR9" s="401"/>
      <c r="AS9" s="401"/>
      <c r="AT9" s="401"/>
      <c r="AU9" s="401"/>
      <c r="AV9" s="401"/>
      <c r="AW9" s="401"/>
      <c r="AX9" s="401"/>
      <c r="AY9" s="401"/>
      <c r="AZ9" s="401"/>
    </row>
    <row r="10" spans="1:52" s="35" customFormat="1" ht="24" customHeight="1">
      <c r="B10" s="242"/>
      <c r="C10"/>
      <c r="D10" s="96"/>
      <c r="E10" s="242"/>
      <c r="F10" s="108"/>
      <c r="G10"/>
      <c r="H10" s="242"/>
      <c r="I10" s="374"/>
      <c r="J10" s="433"/>
      <c r="K10" s="433"/>
      <c r="L10" s="433"/>
      <c r="M10" s="433"/>
      <c r="N10" s="433"/>
      <c r="O10" s="433"/>
      <c r="P10" s="433"/>
      <c r="Q10" s="432"/>
      <c r="R10" s="130"/>
      <c r="S10" s="403">
        <f t="shared" si="0"/>
        <v>3</v>
      </c>
      <c r="T10" s="400">
        <f>IF('Inputs &amp; Summary'!F7="","",'Inputs &amp; Summary'!F7)</f>
        <v>23.718962755306368</v>
      </c>
      <c r="U10" s="401"/>
      <c r="V10" s="401"/>
      <c r="W10" s="401"/>
      <c r="X10" s="401"/>
      <c r="Y10" s="401"/>
      <c r="Z10" s="401"/>
      <c r="AA10" s="401"/>
      <c r="AB10" s="401"/>
      <c r="AC10" s="401"/>
      <c r="AD10" s="401"/>
      <c r="AE10" s="401"/>
      <c r="AF10" s="401"/>
      <c r="AG10" s="401"/>
      <c r="AH10" s="401"/>
      <c r="AI10" s="401"/>
      <c r="AJ10" s="401"/>
      <c r="AK10" s="401"/>
      <c r="AL10" s="401"/>
      <c r="AM10" s="401"/>
      <c r="AN10" s="401"/>
      <c r="AO10" s="401"/>
      <c r="AP10" s="401"/>
      <c r="AQ10" s="401"/>
      <c r="AR10" s="401"/>
      <c r="AS10" s="401"/>
      <c r="AT10" s="401"/>
      <c r="AU10" s="401"/>
      <c r="AV10" s="401"/>
      <c r="AW10" s="401"/>
      <c r="AX10" s="401"/>
      <c r="AY10" s="401"/>
      <c r="AZ10" s="401"/>
    </row>
    <row r="11" spans="1:52" s="35" customFormat="1" ht="24" customHeight="1">
      <c r="B11" s="242"/>
      <c r="C11"/>
      <c r="D11" s="96"/>
      <c r="E11" s="242"/>
      <c r="F11" s="108"/>
      <c r="G11"/>
      <c r="H11" s="242"/>
      <c r="I11" s="374"/>
      <c r="J11" s="433"/>
      <c r="K11" s="433"/>
      <c r="L11" s="433"/>
      <c r="M11" s="433"/>
      <c r="N11" s="433"/>
      <c r="O11" s="433"/>
      <c r="P11" s="433"/>
      <c r="Q11" s="432"/>
      <c r="R11" s="130"/>
      <c r="S11" s="403">
        <f t="shared" si="0"/>
        <v>4</v>
      </c>
      <c r="T11" s="400">
        <f>IF('Inputs &amp; Summary'!F8="","",'Inputs &amp; Summary'!F8)</f>
        <v>23.008584547813935</v>
      </c>
      <c r="U11" s="401"/>
      <c r="V11" s="401"/>
      <c r="W11" s="401"/>
      <c r="X11" s="401"/>
      <c r="Y11" s="401"/>
      <c r="Z11" s="401"/>
      <c r="AA11" s="401"/>
      <c r="AB11" s="401"/>
      <c r="AC11" s="401"/>
      <c r="AD11" s="401"/>
      <c r="AE11" s="401"/>
      <c r="AF11" s="401"/>
      <c r="AG11" s="401"/>
      <c r="AH11" s="401"/>
      <c r="AI11" s="401"/>
      <c r="AJ11" s="401"/>
      <c r="AK11" s="401"/>
      <c r="AL11" s="401"/>
      <c r="AM11" s="401"/>
      <c r="AN11" s="401"/>
      <c r="AO11" s="401"/>
      <c r="AP11" s="401"/>
      <c r="AQ11" s="401"/>
      <c r="AR11" s="401"/>
      <c r="AS11" s="401"/>
      <c r="AT11" s="401"/>
      <c r="AU11" s="401"/>
      <c r="AV11" s="401"/>
      <c r="AW11" s="401"/>
      <c r="AX11" s="401"/>
      <c r="AY11" s="401"/>
      <c r="AZ11" s="401"/>
    </row>
    <row r="12" spans="1:52" s="35" customFormat="1" ht="26.1" customHeight="1">
      <c r="B12" s="242"/>
      <c r="C12"/>
      <c r="D12" s="96"/>
      <c r="E12" s="242"/>
      <c r="F12" s="108"/>
      <c r="G12"/>
      <c r="H12" s="242"/>
      <c r="I12" s="374"/>
      <c r="J12" s="433"/>
      <c r="K12" s="433"/>
      <c r="L12" s="433"/>
      <c r="M12" s="433"/>
      <c r="N12" s="433"/>
      <c r="O12" s="433"/>
      <c r="P12" s="433"/>
      <c r="Q12" s="432"/>
      <c r="R12" s="130"/>
      <c r="S12" s="403">
        <f t="shared" si="0"/>
        <v>5</v>
      </c>
      <c r="T12" s="400">
        <f>IF('Inputs &amp; Summary'!F9="","",'Inputs &amp; Summary'!F9)</f>
        <v>20.819344524380497</v>
      </c>
      <c r="U12" s="401"/>
      <c r="V12" s="401"/>
      <c r="W12" s="401"/>
      <c r="X12" s="401"/>
      <c r="Y12" s="401"/>
      <c r="Z12" s="401"/>
      <c r="AA12" s="401"/>
      <c r="AB12" s="401"/>
      <c r="AC12" s="401"/>
      <c r="AD12" s="401"/>
      <c r="AE12" s="401"/>
      <c r="AF12" s="401"/>
      <c r="AG12" s="401"/>
      <c r="AH12" s="401"/>
      <c r="AI12" s="401"/>
      <c r="AJ12" s="401"/>
      <c r="AK12" s="401"/>
      <c r="AL12" s="401"/>
      <c r="AM12" s="401"/>
      <c r="AN12" s="401"/>
      <c r="AO12" s="401"/>
      <c r="AP12" s="401"/>
      <c r="AQ12" s="401"/>
      <c r="AR12" s="401"/>
      <c r="AS12" s="401"/>
      <c r="AT12" s="401"/>
      <c r="AU12" s="401"/>
      <c r="AV12" s="401"/>
      <c r="AW12" s="401"/>
      <c r="AX12" s="401"/>
      <c r="AY12" s="401"/>
      <c r="AZ12" s="401"/>
    </row>
    <row r="13" spans="1:52" s="35" customFormat="1" ht="24" customHeight="1">
      <c r="B13" s="242"/>
      <c r="C13"/>
      <c r="D13" s="96"/>
      <c r="E13" s="242"/>
      <c r="F13" s="108"/>
      <c r="G13"/>
      <c r="H13" s="242"/>
      <c r="I13" s="374"/>
      <c r="J13" s="433"/>
      <c r="K13" s="433"/>
      <c r="L13" s="433"/>
      <c r="M13" s="433"/>
      <c r="N13" s="433"/>
      <c r="O13" s="433"/>
      <c r="P13" s="433"/>
      <c r="Q13" s="432"/>
      <c r="R13" s="130"/>
      <c r="S13" s="403">
        <f t="shared" si="0"/>
        <v>6</v>
      </c>
      <c r="T13" s="400">
        <f>IF('Inputs &amp; Summary'!F10="","",'Inputs &amp; Summary'!F10)</f>
        <v>23.206076354187488</v>
      </c>
      <c r="U13" s="401"/>
      <c r="V13" s="401"/>
      <c r="W13" s="401"/>
      <c r="X13" s="401"/>
      <c r="Y13" s="401"/>
      <c r="Z13" s="401"/>
      <c r="AA13" s="401"/>
      <c r="AB13" s="401"/>
      <c r="AC13" s="401"/>
      <c r="AD13" s="401"/>
      <c r="AE13" s="401"/>
      <c r="AF13" s="401"/>
      <c r="AG13" s="401"/>
      <c r="AH13" s="401"/>
      <c r="AI13" s="401"/>
      <c r="AJ13" s="401"/>
      <c r="AK13" s="401"/>
      <c r="AL13" s="401"/>
      <c r="AM13" s="401"/>
      <c r="AN13" s="401"/>
      <c r="AO13" s="401"/>
      <c r="AP13" s="401"/>
      <c r="AQ13" s="401"/>
      <c r="AR13" s="401"/>
      <c r="AS13" s="401"/>
      <c r="AT13" s="401"/>
      <c r="AU13" s="401"/>
      <c r="AV13" s="401"/>
      <c r="AW13" s="401"/>
      <c r="AX13" s="401"/>
      <c r="AY13" s="401"/>
      <c r="AZ13" s="401"/>
    </row>
    <row r="14" spans="1:52" s="35" customFormat="1" ht="24" customHeight="1">
      <c r="B14" s="242"/>
      <c r="C14"/>
      <c r="D14" s="96"/>
      <c r="E14" s="242"/>
      <c r="F14" s="108"/>
      <c r="G14"/>
      <c r="H14" s="242"/>
      <c r="I14" s="374"/>
      <c r="J14" s="433"/>
      <c r="K14" s="433"/>
      <c r="L14" s="433"/>
      <c r="M14" s="433"/>
      <c r="N14" s="433"/>
      <c r="O14" s="433"/>
      <c r="P14" s="433"/>
      <c r="Q14" s="432"/>
      <c r="R14" s="118"/>
      <c r="S14" s="403">
        <f t="shared" si="0"/>
        <v>7</v>
      </c>
      <c r="T14" s="400">
        <f>IF('Inputs &amp; Summary'!F11="","",'Inputs &amp; Summary'!F11)</f>
        <v>21.96893469694805</v>
      </c>
      <c r="U14" s="401"/>
      <c r="V14" s="401"/>
      <c r="W14" s="401"/>
      <c r="X14" s="401"/>
      <c r="Y14" s="401"/>
      <c r="Z14" s="401"/>
      <c r="AA14" s="401"/>
      <c r="AB14" s="401"/>
      <c r="AC14" s="401"/>
      <c r="AD14" s="401"/>
      <c r="AE14" s="401"/>
      <c r="AF14" s="401"/>
      <c r="AG14" s="401"/>
      <c r="AH14" s="401"/>
      <c r="AI14" s="401"/>
      <c r="AJ14" s="401"/>
      <c r="AK14" s="401"/>
      <c r="AL14" s="401"/>
      <c r="AM14" s="401"/>
      <c r="AN14" s="401"/>
      <c r="AO14" s="401"/>
      <c r="AP14" s="401"/>
      <c r="AQ14" s="401"/>
      <c r="AR14" s="401"/>
      <c r="AS14" s="401"/>
      <c r="AT14" s="401"/>
      <c r="AU14" s="401"/>
      <c r="AV14" s="401"/>
      <c r="AW14" s="401"/>
      <c r="AX14" s="401"/>
      <c r="AY14" s="401"/>
      <c r="AZ14" s="401"/>
    </row>
    <row r="15" spans="1:52" s="35" customFormat="1" ht="24" customHeight="1">
      <c r="B15" s="242"/>
      <c r="C15"/>
      <c r="D15" s="96"/>
      <c r="E15" s="242"/>
      <c r="F15" s="108"/>
      <c r="G15"/>
      <c r="H15" s="242"/>
      <c r="I15" s="374"/>
      <c r="J15" s="433"/>
      <c r="K15" s="433"/>
      <c r="L15" s="433"/>
      <c r="M15" s="433"/>
      <c r="N15" s="433"/>
      <c r="O15" s="433"/>
      <c r="P15" s="433"/>
      <c r="Q15" s="432"/>
      <c r="R15" s="118"/>
      <c r="S15" s="403">
        <f t="shared" si="0"/>
        <v>8</v>
      </c>
      <c r="T15" s="400" t="str">
        <f>IF('Inputs &amp; Summary'!F12="","",'Inputs &amp; Summary'!F12)</f>
        <v/>
      </c>
      <c r="U15" s="401"/>
      <c r="V15" s="401"/>
      <c r="W15" s="401"/>
      <c r="X15" s="401"/>
      <c r="Y15" s="401"/>
      <c r="Z15" s="401"/>
      <c r="AA15" s="401"/>
      <c r="AB15" s="401"/>
      <c r="AC15" s="401"/>
      <c r="AD15" s="401"/>
      <c r="AE15" s="401"/>
      <c r="AF15" s="401"/>
      <c r="AG15" s="401"/>
      <c r="AH15" s="401"/>
      <c r="AI15" s="401"/>
      <c r="AJ15" s="401"/>
      <c r="AK15" s="401"/>
      <c r="AL15" s="401"/>
      <c r="AM15" s="401"/>
      <c r="AN15" s="401"/>
      <c r="AO15" s="401"/>
      <c r="AP15" s="401"/>
      <c r="AQ15" s="401"/>
      <c r="AR15" s="401"/>
      <c r="AS15" s="401"/>
      <c r="AT15" s="401"/>
      <c r="AU15" s="401"/>
      <c r="AV15" s="401"/>
      <c r="AW15" s="401"/>
      <c r="AX15" s="401"/>
      <c r="AY15" s="401"/>
      <c r="AZ15" s="401"/>
    </row>
    <row r="16" spans="1:52" s="46" customFormat="1" ht="24" customHeight="1">
      <c r="B16" s="242"/>
      <c r="C16"/>
      <c r="D16" s="96"/>
      <c r="E16" s="242"/>
      <c r="F16" s="108"/>
      <c r="G16"/>
      <c r="H16" s="242"/>
      <c r="I16" s="383"/>
      <c r="J16" s="433"/>
      <c r="K16" s="433"/>
      <c r="L16" s="433"/>
      <c r="M16" s="433"/>
      <c r="N16" s="433"/>
      <c r="O16" s="433"/>
      <c r="P16" s="433"/>
      <c r="Q16" s="432"/>
      <c r="R16" s="290"/>
      <c r="S16" s="403">
        <f t="shared" si="0"/>
        <v>9</v>
      </c>
      <c r="T16" s="400" t="str">
        <f>IF('Inputs &amp; Summary'!F13="","",'Inputs &amp; Summary'!F13)</f>
        <v/>
      </c>
      <c r="U16" s="401"/>
      <c r="V16" s="401"/>
      <c r="W16" s="401"/>
      <c r="X16" s="401"/>
      <c r="Y16" s="401"/>
      <c r="Z16" s="401"/>
      <c r="AA16" s="401"/>
      <c r="AB16" s="401"/>
      <c r="AC16" s="401"/>
      <c r="AD16" s="401"/>
      <c r="AE16" s="401"/>
      <c r="AF16" s="401"/>
      <c r="AG16" s="401"/>
      <c r="AH16" s="401"/>
      <c r="AI16" s="401"/>
      <c r="AJ16" s="401"/>
      <c r="AK16" s="401"/>
      <c r="AL16" s="401"/>
      <c r="AM16" s="401"/>
      <c r="AN16" s="401"/>
      <c r="AO16" s="401"/>
      <c r="AP16" s="401"/>
      <c r="AQ16" s="401"/>
      <c r="AR16" s="401"/>
      <c r="AS16" s="401"/>
      <c r="AT16" s="401"/>
      <c r="AU16" s="401"/>
      <c r="AV16" s="401"/>
      <c r="AW16" s="401"/>
      <c r="AX16" s="401"/>
      <c r="AY16" s="401"/>
      <c r="AZ16" s="401"/>
    </row>
    <row r="17" spans="1:52" s="35" customFormat="1" ht="24" customHeight="1">
      <c r="B17" s="242"/>
      <c r="C17"/>
      <c r="D17" s="96"/>
      <c r="E17" s="242"/>
      <c r="F17" s="108"/>
      <c r="G17"/>
      <c r="H17" s="242"/>
      <c r="I17" s="374"/>
      <c r="J17" s="433"/>
      <c r="K17" s="433"/>
      <c r="L17" s="433"/>
      <c r="M17" s="433"/>
      <c r="N17" s="433"/>
      <c r="O17" s="433"/>
      <c r="P17" s="433"/>
      <c r="Q17" s="383"/>
      <c r="R17" s="290"/>
      <c r="S17" s="403">
        <f t="shared" si="0"/>
        <v>10</v>
      </c>
      <c r="T17" s="400" t="str">
        <f>IF('Inputs &amp; Summary'!F14="","",'Inputs &amp; Summary'!F14)</f>
        <v/>
      </c>
      <c r="U17" s="401"/>
      <c r="V17" s="401"/>
      <c r="W17" s="401"/>
      <c r="X17" s="401"/>
      <c r="Y17" s="401"/>
      <c r="Z17" s="401"/>
      <c r="AA17" s="401"/>
      <c r="AB17" s="401"/>
      <c r="AC17" s="401"/>
      <c r="AD17" s="401"/>
      <c r="AE17" s="401"/>
      <c r="AF17" s="401"/>
      <c r="AG17" s="401"/>
      <c r="AH17" s="401"/>
      <c r="AI17" s="401"/>
      <c r="AJ17" s="401"/>
      <c r="AK17" s="401"/>
      <c r="AL17" s="401"/>
      <c r="AM17" s="401"/>
      <c r="AN17" s="401"/>
      <c r="AO17" s="401"/>
      <c r="AP17" s="401"/>
      <c r="AQ17" s="401"/>
      <c r="AR17" s="401"/>
      <c r="AS17" s="401"/>
      <c r="AT17" s="401"/>
      <c r="AU17" s="401"/>
      <c r="AV17" s="401"/>
      <c r="AW17" s="401"/>
      <c r="AX17" s="401"/>
      <c r="AY17" s="401"/>
      <c r="AZ17" s="401"/>
    </row>
    <row r="18" spans="1:52" s="35" customFormat="1" ht="26.1" customHeight="1">
      <c r="B18" s="242"/>
      <c r="C18"/>
      <c r="D18" s="96"/>
      <c r="E18" s="242"/>
      <c r="F18" s="108"/>
      <c r="G18"/>
      <c r="H18" s="242"/>
      <c r="I18" s="374"/>
      <c r="J18" s="433"/>
      <c r="K18" s="433"/>
      <c r="L18" s="433"/>
      <c r="M18" s="433"/>
      <c r="N18" s="433"/>
      <c r="O18" s="433"/>
      <c r="P18" s="433"/>
      <c r="Q18" s="383"/>
      <c r="R18" s="374"/>
      <c r="S18" s="419" t="s">
        <v>28</v>
      </c>
      <c r="T18" s="464">
        <f>COUNT(T8:T17)</f>
        <v>7</v>
      </c>
      <c r="U18" s="465">
        <f>COUNT(U8:U17)</f>
        <v>0</v>
      </c>
      <c r="V18" s="465">
        <f t="shared" ref="V18:AZ18" si="1">COUNT(V8:V17)</f>
        <v>0</v>
      </c>
      <c r="W18" s="465">
        <f t="shared" si="1"/>
        <v>0</v>
      </c>
      <c r="X18" s="465">
        <f t="shared" si="1"/>
        <v>0</v>
      </c>
      <c r="Y18" s="465">
        <f t="shared" si="1"/>
        <v>0</v>
      </c>
      <c r="Z18" s="465">
        <f t="shared" si="1"/>
        <v>0</v>
      </c>
      <c r="AA18" s="465">
        <f t="shared" si="1"/>
        <v>0</v>
      </c>
      <c r="AB18" s="465">
        <f t="shared" si="1"/>
        <v>0</v>
      </c>
      <c r="AC18" s="465">
        <f t="shared" si="1"/>
        <v>0</v>
      </c>
      <c r="AD18" s="465">
        <f t="shared" si="1"/>
        <v>0</v>
      </c>
      <c r="AE18" s="465">
        <f t="shared" si="1"/>
        <v>0</v>
      </c>
      <c r="AF18" s="465">
        <f t="shared" si="1"/>
        <v>0</v>
      </c>
      <c r="AG18" s="465">
        <f t="shared" si="1"/>
        <v>0</v>
      </c>
      <c r="AH18" s="465">
        <f t="shared" si="1"/>
        <v>0</v>
      </c>
      <c r="AI18" s="465">
        <f t="shared" si="1"/>
        <v>0</v>
      </c>
      <c r="AJ18" s="465">
        <f t="shared" si="1"/>
        <v>0</v>
      </c>
      <c r="AK18" s="465">
        <f t="shared" si="1"/>
        <v>0</v>
      </c>
      <c r="AL18" s="465">
        <f t="shared" si="1"/>
        <v>0</v>
      </c>
      <c r="AM18" s="465">
        <f t="shared" si="1"/>
        <v>0</v>
      </c>
      <c r="AN18" s="465">
        <f t="shared" si="1"/>
        <v>0</v>
      </c>
      <c r="AO18" s="465">
        <f t="shared" si="1"/>
        <v>0</v>
      </c>
      <c r="AP18" s="465">
        <f t="shared" si="1"/>
        <v>0</v>
      </c>
      <c r="AQ18" s="465">
        <f t="shared" si="1"/>
        <v>0</v>
      </c>
      <c r="AR18" s="465">
        <f t="shared" si="1"/>
        <v>0</v>
      </c>
      <c r="AS18" s="465">
        <f t="shared" si="1"/>
        <v>0</v>
      </c>
      <c r="AT18" s="465">
        <f t="shared" si="1"/>
        <v>0</v>
      </c>
      <c r="AU18" s="465">
        <f t="shared" si="1"/>
        <v>0</v>
      </c>
      <c r="AV18" s="465">
        <f t="shared" si="1"/>
        <v>0</v>
      </c>
      <c r="AW18" s="465">
        <f t="shared" si="1"/>
        <v>0</v>
      </c>
      <c r="AX18" s="465">
        <f t="shared" si="1"/>
        <v>0</v>
      </c>
      <c r="AY18" s="465">
        <f t="shared" si="1"/>
        <v>0</v>
      </c>
      <c r="AZ18" s="465">
        <f t="shared" si="1"/>
        <v>0</v>
      </c>
    </row>
    <row r="19" spans="1:52" s="35" customFormat="1" ht="24.95" customHeight="1">
      <c r="A19" s="374"/>
      <c r="B19" s="242"/>
      <c r="C19"/>
      <c r="D19" s="96"/>
      <c r="E19" s="242"/>
      <c r="F19" s="108"/>
      <c r="G19"/>
      <c r="H19" s="242"/>
      <c r="I19" s="374"/>
      <c r="J19" s="433"/>
      <c r="K19" s="433"/>
      <c r="L19" s="433"/>
      <c r="M19" s="433"/>
      <c r="N19" s="433"/>
      <c r="O19" s="433"/>
      <c r="P19" s="433"/>
      <c r="Q19" s="52"/>
      <c r="R19" s="406" t="s">
        <v>182</v>
      </c>
      <c r="S19" s="393"/>
      <c r="T19" s="391"/>
      <c r="U19" s="391"/>
      <c r="V19" s="391"/>
      <c r="W19" s="391"/>
      <c r="X19" s="391"/>
      <c r="Y19" s="391"/>
      <c r="Z19" s="391"/>
      <c r="AA19" s="391"/>
      <c r="AB19" s="391"/>
      <c r="AC19" s="391"/>
      <c r="AD19" s="391"/>
      <c r="AE19" s="391"/>
      <c r="AF19" s="391"/>
      <c r="AG19" s="391"/>
      <c r="AH19" s="391"/>
      <c r="AI19" s="391"/>
      <c r="AJ19" s="391"/>
      <c r="AK19" s="391"/>
      <c r="AL19" s="391"/>
      <c r="AM19" s="391"/>
      <c r="AN19" s="391"/>
      <c r="AO19" s="391"/>
      <c r="AP19" s="391"/>
      <c r="AQ19" s="391"/>
      <c r="AR19" s="391"/>
      <c r="AS19" s="391"/>
      <c r="AT19" s="391"/>
      <c r="AU19" s="391"/>
      <c r="AV19" s="391"/>
      <c r="AW19" s="391"/>
      <c r="AX19" s="391"/>
      <c r="AY19" s="391"/>
      <c r="AZ19" s="391"/>
    </row>
    <row r="20" spans="1:52" s="35" customFormat="1" ht="24" customHeight="1">
      <c r="A20" s="374"/>
      <c r="B20" s="242"/>
      <c r="C20"/>
      <c r="D20" s="96"/>
      <c r="E20" s="242"/>
      <c r="F20" s="108"/>
      <c r="G20"/>
      <c r="H20" s="242"/>
      <c r="I20" s="374"/>
      <c r="J20" s="433"/>
      <c r="K20" s="433"/>
      <c r="L20" s="433"/>
      <c r="M20" s="433"/>
      <c r="N20" s="433"/>
      <c r="O20" s="433"/>
      <c r="P20" s="433"/>
      <c r="Q20" s="52"/>
      <c r="R20" s="459"/>
      <c r="S20" s="394" t="s">
        <v>224</v>
      </c>
      <c r="T20" s="392">
        <f>($G$59-$G$57)/$G$56</f>
        <v>108.60659804554342</v>
      </c>
      <c r="U20" s="392" t="e">
        <f>U36</f>
        <v>#DIV/0!</v>
      </c>
      <c r="V20" s="392" t="e">
        <f t="shared" ref="V20:AZ20" si="2">V36</f>
        <v>#DIV/0!</v>
      </c>
      <c r="W20" s="392" t="e">
        <f t="shared" si="2"/>
        <v>#DIV/0!</v>
      </c>
      <c r="X20" s="392" t="e">
        <f t="shared" si="2"/>
        <v>#DIV/0!</v>
      </c>
      <c r="Y20" s="392" t="e">
        <f t="shared" si="2"/>
        <v>#DIV/0!</v>
      </c>
      <c r="Z20" s="392" t="e">
        <f t="shared" si="2"/>
        <v>#DIV/0!</v>
      </c>
      <c r="AA20" s="392" t="e">
        <f t="shared" si="2"/>
        <v>#DIV/0!</v>
      </c>
      <c r="AB20" s="392" t="e">
        <f t="shared" si="2"/>
        <v>#DIV/0!</v>
      </c>
      <c r="AC20" s="392" t="e">
        <f t="shared" si="2"/>
        <v>#DIV/0!</v>
      </c>
      <c r="AD20" s="392" t="e">
        <f t="shared" si="2"/>
        <v>#DIV/0!</v>
      </c>
      <c r="AE20" s="392" t="e">
        <f t="shared" si="2"/>
        <v>#DIV/0!</v>
      </c>
      <c r="AF20" s="392" t="e">
        <f t="shared" si="2"/>
        <v>#DIV/0!</v>
      </c>
      <c r="AG20" s="392" t="e">
        <f t="shared" si="2"/>
        <v>#DIV/0!</v>
      </c>
      <c r="AH20" s="392" t="e">
        <f t="shared" si="2"/>
        <v>#DIV/0!</v>
      </c>
      <c r="AI20" s="392" t="e">
        <f t="shared" si="2"/>
        <v>#DIV/0!</v>
      </c>
      <c r="AJ20" s="392" t="e">
        <f t="shared" si="2"/>
        <v>#DIV/0!</v>
      </c>
      <c r="AK20" s="392" t="e">
        <f t="shared" si="2"/>
        <v>#DIV/0!</v>
      </c>
      <c r="AL20" s="392" t="e">
        <f t="shared" si="2"/>
        <v>#DIV/0!</v>
      </c>
      <c r="AM20" s="392" t="e">
        <f t="shared" si="2"/>
        <v>#DIV/0!</v>
      </c>
      <c r="AN20" s="392" t="e">
        <f t="shared" si="2"/>
        <v>#DIV/0!</v>
      </c>
      <c r="AO20" s="392" t="e">
        <f t="shared" si="2"/>
        <v>#DIV/0!</v>
      </c>
      <c r="AP20" s="392" t="e">
        <f t="shared" si="2"/>
        <v>#DIV/0!</v>
      </c>
      <c r="AQ20" s="392" t="e">
        <f t="shared" si="2"/>
        <v>#DIV/0!</v>
      </c>
      <c r="AR20" s="392" t="e">
        <f t="shared" si="2"/>
        <v>#DIV/0!</v>
      </c>
      <c r="AS20" s="392" t="e">
        <f t="shared" si="2"/>
        <v>#DIV/0!</v>
      </c>
      <c r="AT20" s="392" t="e">
        <f t="shared" si="2"/>
        <v>#DIV/0!</v>
      </c>
      <c r="AU20" s="392" t="e">
        <f t="shared" si="2"/>
        <v>#DIV/0!</v>
      </c>
      <c r="AV20" s="392" t="e">
        <f t="shared" si="2"/>
        <v>#DIV/0!</v>
      </c>
      <c r="AW20" s="392" t="e">
        <f t="shared" si="2"/>
        <v>#DIV/0!</v>
      </c>
      <c r="AX20" s="392" t="e">
        <f t="shared" si="2"/>
        <v>#DIV/0!</v>
      </c>
      <c r="AY20" s="392" t="e">
        <f t="shared" si="2"/>
        <v>#DIV/0!</v>
      </c>
      <c r="AZ20" s="392" t="e">
        <f t="shared" si="2"/>
        <v>#DIV/0!</v>
      </c>
    </row>
    <row r="21" spans="1:52" s="55" customFormat="1" ht="27" customHeight="1">
      <c r="A21" s="374"/>
      <c r="B21" s="242"/>
      <c r="C21"/>
      <c r="D21" s="96"/>
      <c r="E21" s="242"/>
      <c r="F21" s="108"/>
      <c r="G21"/>
      <c r="H21" s="242"/>
      <c r="I21" s="374"/>
      <c r="J21" s="433"/>
      <c r="K21" s="433"/>
      <c r="L21" s="433"/>
      <c r="M21" s="433"/>
      <c r="N21" s="433"/>
      <c r="O21" s="433"/>
      <c r="P21" s="433"/>
      <c r="Q21" s="351"/>
      <c r="R21" s="393"/>
      <c r="S21" s="394" t="s">
        <v>225</v>
      </c>
      <c r="T21" s="395">
        <f t="shared" ref="T21:AZ21" si="3">ABS(($G$60/$G$56)*(SQRT(1/T18+1/COUNT($C$70:$C$119)+(($G$59-$D$124)^2/($G$56^2*$M$126)))))</f>
        <v>22.738270831932837</v>
      </c>
      <c r="U21" s="395" t="e">
        <f t="shared" si="3"/>
        <v>#DIV/0!</v>
      </c>
      <c r="V21" s="395" t="e">
        <f t="shared" si="3"/>
        <v>#DIV/0!</v>
      </c>
      <c r="W21" s="395" t="e">
        <f t="shared" si="3"/>
        <v>#DIV/0!</v>
      </c>
      <c r="X21" s="395" t="e">
        <f t="shared" si="3"/>
        <v>#DIV/0!</v>
      </c>
      <c r="Y21" s="395" t="e">
        <f t="shared" si="3"/>
        <v>#DIV/0!</v>
      </c>
      <c r="Z21" s="395" t="e">
        <f t="shared" si="3"/>
        <v>#DIV/0!</v>
      </c>
      <c r="AA21" s="395" t="e">
        <f t="shared" si="3"/>
        <v>#DIV/0!</v>
      </c>
      <c r="AB21" s="395" t="e">
        <f t="shared" si="3"/>
        <v>#DIV/0!</v>
      </c>
      <c r="AC21" s="395" t="e">
        <f t="shared" si="3"/>
        <v>#DIV/0!</v>
      </c>
      <c r="AD21" s="395" t="e">
        <f t="shared" si="3"/>
        <v>#DIV/0!</v>
      </c>
      <c r="AE21" s="395" t="e">
        <f t="shared" si="3"/>
        <v>#DIV/0!</v>
      </c>
      <c r="AF21" s="395" t="e">
        <f t="shared" si="3"/>
        <v>#DIV/0!</v>
      </c>
      <c r="AG21" s="395" t="e">
        <f t="shared" si="3"/>
        <v>#DIV/0!</v>
      </c>
      <c r="AH21" s="395" t="e">
        <f t="shared" si="3"/>
        <v>#DIV/0!</v>
      </c>
      <c r="AI21" s="395" t="e">
        <f t="shared" si="3"/>
        <v>#DIV/0!</v>
      </c>
      <c r="AJ21" s="395" t="e">
        <f t="shared" si="3"/>
        <v>#DIV/0!</v>
      </c>
      <c r="AK21" s="395" t="e">
        <f t="shared" si="3"/>
        <v>#DIV/0!</v>
      </c>
      <c r="AL21" s="395" t="e">
        <f t="shared" si="3"/>
        <v>#DIV/0!</v>
      </c>
      <c r="AM21" s="395" t="e">
        <f t="shared" si="3"/>
        <v>#DIV/0!</v>
      </c>
      <c r="AN21" s="395" t="e">
        <f t="shared" si="3"/>
        <v>#DIV/0!</v>
      </c>
      <c r="AO21" s="395" t="e">
        <f t="shared" si="3"/>
        <v>#DIV/0!</v>
      </c>
      <c r="AP21" s="395" t="e">
        <f t="shared" si="3"/>
        <v>#DIV/0!</v>
      </c>
      <c r="AQ21" s="395" t="e">
        <f t="shared" si="3"/>
        <v>#DIV/0!</v>
      </c>
      <c r="AR21" s="395" t="e">
        <f t="shared" si="3"/>
        <v>#DIV/0!</v>
      </c>
      <c r="AS21" s="395" t="e">
        <f t="shared" si="3"/>
        <v>#DIV/0!</v>
      </c>
      <c r="AT21" s="395" t="e">
        <f t="shared" si="3"/>
        <v>#DIV/0!</v>
      </c>
      <c r="AU21" s="395" t="e">
        <f t="shared" si="3"/>
        <v>#DIV/0!</v>
      </c>
      <c r="AV21" s="395" t="e">
        <f t="shared" si="3"/>
        <v>#DIV/0!</v>
      </c>
      <c r="AW21" s="395" t="e">
        <f t="shared" si="3"/>
        <v>#DIV/0!</v>
      </c>
      <c r="AX21" s="395" t="e">
        <f t="shared" si="3"/>
        <v>#DIV/0!</v>
      </c>
      <c r="AY21" s="395" t="e">
        <f t="shared" si="3"/>
        <v>#DIV/0!</v>
      </c>
      <c r="AZ21" s="395" t="e">
        <f t="shared" si="3"/>
        <v>#DIV/0!</v>
      </c>
    </row>
    <row r="22" spans="1:52" s="55" customFormat="1" ht="24" customHeight="1">
      <c r="A22" s="374"/>
      <c r="B22" s="242"/>
      <c r="C22"/>
      <c r="D22" s="96"/>
      <c r="E22" s="242"/>
      <c r="F22" s="108"/>
      <c r="G22"/>
      <c r="H22" s="242"/>
      <c r="I22" s="374"/>
      <c r="J22" s="433"/>
      <c r="K22" s="433"/>
      <c r="L22" s="433"/>
      <c r="M22" s="433"/>
      <c r="N22" s="433"/>
      <c r="O22" s="433"/>
      <c r="P22" s="433"/>
      <c r="Q22" s="351"/>
      <c r="R22" s="460"/>
      <c r="S22" s="396" t="s">
        <v>39</v>
      </c>
      <c r="T22" s="397">
        <f>(T21/T20)*100</f>
        <v>20.936362284727583</v>
      </c>
      <c r="U22" s="397" t="e">
        <f>(U21/U20)*100</f>
        <v>#DIV/0!</v>
      </c>
      <c r="V22" s="397" t="e">
        <f t="shared" ref="V22:AZ22" si="4">(V21/V20)*100</f>
        <v>#DIV/0!</v>
      </c>
      <c r="W22" s="397" t="e">
        <f t="shared" si="4"/>
        <v>#DIV/0!</v>
      </c>
      <c r="X22" s="397" t="e">
        <f t="shared" si="4"/>
        <v>#DIV/0!</v>
      </c>
      <c r="Y22" s="397" t="e">
        <f t="shared" si="4"/>
        <v>#DIV/0!</v>
      </c>
      <c r="Z22" s="397" t="e">
        <f t="shared" si="4"/>
        <v>#DIV/0!</v>
      </c>
      <c r="AA22" s="397" t="e">
        <f t="shared" si="4"/>
        <v>#DIV/0!</v>
      </c>
      <c r="AB22" s="397" t="e">
        <f t="shared" si="4"/>
        <v>#DIV/0!</v>
      </c>
      <c r="AC22" s="397" t="e">
        <f t="shared" si="4"/>
        <v>#DIV/0!</v>
      </c>
      <c r="AD22" s="397" t="e">
        <f t="shared" si="4"/>
        <v>#DIV/0!</v>
      </c>
      <c r="AE22" s="397" t="e">
        <f t="shared" si="4"/>
        <v>#DIV/0!</v>
      </c>
      <c r="AF22" s="397" t="e">
        <f t="shared" si="4"/>
        <v>#DIV/0!</v>
      </c>
      <c r="AG22" s="397" t="e">
        <f t="shared" si="4"/>
        <v>#DIV/0!</v>
      </c>
      <c r="AH22" s="397" t="e">
        <f t="shared" si="4"/>
        <v>#DIV/0!</v>
      </c>
      <c r="AI22" s="397" t="e">
        <f t="shared" si="4"/>
        <v>#DIV/0!</v>
      </c>
      <c r="AJ22" s="397" t="e">
        <f t="shared" si="4"/>
        <v>#DIV/0!</v>
      </c>
      <c r="AK22" s="397" t="e">
        <f t="shared" si="4"/>
        <v>#DIV/0!</v>
      </c>
      <c r="AL22" s="397" t="e">
        <f t="shared" si="4"/>
        <v>#DIV/0!</v>
      </c>
      <c r="AM22" s="397" t="e">
        <f t="shared" si="4"/>
        <v>#DIV/0!</v>
      </c>
      <c r="AN22" s="397" t="e">
        <f t="shared" si="4"/>
        <v>#DIV/0!</v>
      </c>
      <c r="AO22" s="397" t="e">
        <f t="shared" si="4"/>
        <v>#DIV/0!</v>
      </c>
      <c r="AP22" s="397" t="e">
        <f t="shared" si="4"/>
        <v>#DIV/0!</v>
      </c>
      <c r="AQ22" s="397" t="e">
        <f t="shared" si="4"/>
        <v>#DIV/0!</v>
      </c>
      <c r="AR22" s="397" t="e">
        <f t="shared" si="4"/>
        <v>#DIV/0!</v>
      </c>
      <c r="AS22" s="397" t="e">
        <f t="shared" si="4"/>
        <v>#DIV/0!</v>
      </c>
      <c r="AT22" s="397" t="e">
        <f t="shared" si="4"/>
        <v>#DIV/0!</v>
      </c>
      <c r="AU22" s="397" t="e">
        <f t="shared" si="4"/>
        <v>#DIV/0!</v>
      </c>
      <c r="AV22" s="397" t="e">
        <f t="shared" si="4"/>
        <v>#DIV/0!</v>
      </c>
      <c r="AW22" s="397" t="e">
        <f t="shared" si="4"/>
        <v>#DIV/0!</v>
      </c>
      <c r="AX22" s="397" t="e">
        <f t="shared" si="4"/>
        <v>#DIV/0!</v>
      </c>
      <c r="AY22" s="397" t="e">
        <f t="shared" si="4"/>
        <v>#DIV/0!</v>
      </c>
      <c r="AZ22" s="397" t="e">
        <f t="shared" si="4"/>
        <v>#DIV/0!</v>
      </c>
    </row>
    <row r="23" spans="1:52" s="35" customFormat="1" ht="24" customHeight="1">
      <c r="A23" s="374"/>
      <c r="B23" s="242"/>
      <c r="C23"/>
      <c r="D23" s="96"/>
      <c r="E23" s="242"/>
      <c r="F23" s="108"/>
      <c r="G23"/>
      <c r="H23" s="242"/>
      <c r="I23" s="374"/>
      <c r="J23" s="433"/>
      <c r="K23" s="433"/>
      <c r="L23" s="433"/>
      <c r="M23" s="433"/>
      <c r="N23" s="433"/>
      <c r="O23" s="433"/>
      <c r="P23" s="433"/>
      <c r="Q23" s="108"/>
      <c r="R23" s="460"/>
      <c r="S23" s="396" t="s">
        <v>226</v>
      </c>
      <c r="T23" s="392">
        <f>T21/SQRT(COUNT(T8:T17)-1)</f>
        <v>9.282860195240902</v>
      </c>
      <c r="U23" s="392" t="e">
        <f>U21/SQRT(COUNT(U8:U17)-1)</f>
        <v>#DIV/0!</v>
      </c>
      <c r="V23" s="392" t="e">
        <f t="shared" ref="V23:AZ23" si="5">V21/SQRT(COUNT(V8:V17)-1)</f>
        <v>#DIV/0!</v>
      </c>
      <c r="W23" s="392" t="e">
        <f t="shared" si="5"/>
        <v>#DIV/0!</v>
      </c>
      <c r="X23" s="392" t="e">
        <f t="shared" si="5"/>
        <v>#DIV/0!</v>
      </c>
      <c r="Y23" s="392" t="e">
        <f t="shared" si="5"/>
        <v>#DIV/0!</v>
      </c>
      <c r="Z23" s="392" t="e">
        <f t="shared" si="5"/>
        <v>#DIV/0!</v>
      </c>
      <c r="AA23" s="392" t="e">
        <f t="shared" si="5"/>
        <v>#DIV/0!</v>
      </c>
      <c r="AB23" s="392" t="e">
        <f t="shared" si="5"/>
        <v>#DIV/0!</v>
      </c>
      <c r="AC23" s="392" t="e">
        <f t="shared" si="5"/>
        <v>#DIV/0!</v>
      </c>
      <c r="AD23" s="392" t="e">
        <f t="shared" si="5"/>
        <v>#DIV/0!</v>
      </c>
      <c r="AE23" s="392" t="e">
        <f t="shared" si="5"/>
        <v>#DIV/0!</v>
      </c>
      <c r="AF23" s="392" t="e">
        <f t="shared" si="5"/>
        <v>#DIV/0!</v>
      </c>
      <c r="AG23" s="392" t="e">
        <f t="shared" si="5"/>
        <v>#DIV/0!</v>
      </c>
      <c r="AH23" s="392" t="e">
        <f t="shared" si="5"/>
        <v>#DIV/0!</v>
      </c>
      <c r="AI23" s="392" t="e">
        <f t="shared" si="5"/>
        <v>#DIV/0!</v>
      </c>
      <c r="AJ23" s="392" t="e">
        <f t="shared" si="5"/>
        <v>#DIV/0!</v>
      </c>
      <c r="AK23" s="392" t="e">
        <f t="shared" si="5"/>
        <v>#DIV/0!</v>
      </c>
      <c r="AL23" s="392" t="e">
        <f t="shared" si="5"/>
        <v>#DIV/0!</v>
      </c>
      <c r="AM23" s="392" t="e">
        <f t="shared" si="5"/>
        <v>#DIV/0!</v>
      </c>
      <c r="AN23" s="392" t="e">
        <f t="shared" si="5"/>
        <v>#DIV/0!</v>
      </c>
      <c r="AO23" s="392" t="e">
        <f t="shared" si="5"/>
        <v>#DIV/0!</v>
      </c>
      <c r="AP23" s="392" t="e">
        <f t="shared" si="5"/>
        <v>#DIV/0!</v>
      </c>
      <c r="AQ23" s="392" t="e">
        <f t="shared" si="5"/>
        <v>#DIV/0!</v>
      </c>
      <c r="AR23" s="392" t="e">
        <f t="shared" si="5"/>
        <v>#DIV/0!</v>
      </c>
      <c r="AS23" s="392" t="e">
        <f t="shared" si="5"/>
        <v>#DIV/0!</v>
      </c>
      <c r="AT23" s="392" t="e">
        <f t="shared" si="5"/>
        <v>#DIV/0!</v>
      </c>
      <c r="AU23" s="392" t="e">
        <f t="shared" si="5"/>
        <v>#DIV/0!</v>
      </c>
      <c r="AV23" s="392" t="e">
        <f t="shared" si="5"/>
        <v>#DIV/0!</v>
      </c>
      <c r="AW23" s="392" t="e">
        <f t="shared" si="5"/>
        <v>#DIV/0!</v>
      </c>
      <c r="AX23" s="392" t="e">
        <f t="shared" si="5"/>
        <v>#DIV/0!</v>
      </c>
      <c r="AY23" s="392" t="e">
        <f t="shared" si="5"/>
        <v>#DIV/0!</v>
      </c>
      <c r="AZ23" s="392" t="e">
        <f t="shared" si="5"/>
        <v>#DIV/0!</v>
      </c>
    </row>
    <row r="24" spans="1:52" s="35" customFormat="1" ht="24" customHeight="1">
      <c r="A24" s="374"/>
      <c r="B24" s="242"/>
      <c r="C24"/>
      <c r="D24" s="96"/>
      <c r="E24" s="242"/>
      <c r="F24" s="108"/>
      <c r="G24"/>
      <c r="H24" s="242"/>
      <c r="I24" s="374"/>
      <c r="J24" s="433"/>
      <c r="K24" s="433"/>
      <c r="L24" s="433"/>
      <c r="M24" s="433"/>
      <c r="N24" s="433"/>
      <c r="O24" s="433"/>
      <c r="P24" s="433"/>
      <c r="Q24" s="108"/>
      <c r="R24" s="461"/>
      <c r="S24" s="393"/>
      <c r="T24" s="391"/>
      <c r="U24" s="391"/>
      <c r="V24" s="391"/>
      <c r="W24" s="391"/>
      <c r="X24" s="391"/>
      <c r="Y24" s="391"/>
      <c r="Z24" s="391"/>
      <c r="AA24" s="391"/>
      <c r="AB24" s="391"/>
      <c r="AC24" s="391"/>
      <c r="AD24" s="391"/>
      <c r="AE24" s="391"/>
      <c r="AF24" s="391"/>
      <c r="AG24" s="391"/>
      <c r="AH24" s="391"/>
      <c r="AI24" s="391"/>
      <c r="AJ24" s="391"/>
      <c r="AK24" s="391"/>
      <c r="AL24" s="391"/>
      <c r="AM24" s="391"/>
      <c r="AN24" s="391"/>
      <c r="AO24" s="391"/>
      <c r="AP24" s="391"/>
      <c r="AQ24" s="391"/>
      <c r="AR24" s="391"/>
      <c r="AS24" s="391"/>
      <c r="AT24" s="391"/>
      <c r="AU24" s="391"/>
      <c r="AV24" s="391"/>
      <c r="AW24" s="391"/>
      <c r="AX24" s="391"/>
      <c r="AY24" s="391"/>
      <c r="AZ24" s="391"/>
    </row>
    <row r="25" spans="1:52" s="35" customFormat="1" ht="24" customHeight="1">
      <c r="A25" s="374"/>
      <c r="B25" s="242"/>
      <c r="C25"/>
      <c r="D25" s="96"/>
      <c r="E25" s="242"/>
      <c r="F25" s="108"/>
      <c r="G25"/>
      <c r="H25" s="242"/>
      <c r="I25" s="374"/>
      <c r="J25" s="433"/>
      <c r="K25" s="433"/>
      <c r="L25" s="433"/>
      <c r="M25" s="433"/>
      <c r="N25" s="433"/>
      <c r="O25" s="433"/>
      <c r="P25" s="433"/>
      <c r="Q25" s="108"/>
      <c r="R25" s="462" t="s">
        <v>183</v>
      </c>
      <c r="S25" s="399"/>
      <c r="T25" s="429"/>
      <c r="U25" s="430"/>
      <c r="V25" s="430"/>
      <c r="W25" s="430"/>
      <c r="X25" s="430"/>
      <c r="Y25" s="430"/>
      <c r="Z25" s="430"/>
      <c r="AA25" s="430"/>
      <c r="AB25" s="430"/>
      <c r="AC25" s="430"/>
      <c r="AD25" s="430"/>
      <c r="AE25" s="430"/>
      <c r="AF25" s="430"/>
      <c r="AG25" s="430"/>
      <c r="AH25" s="430"/>
      <c r="AI25" s="430"/>
      <c r="AJ25" s="430"/>
      <c r="AK25" s="430"/>
      <c r="AL25" s="430"/>
      <c r="AM25" s="430"/>
      <c r="AN25" s="430"/>
      <c r="AO25" s="430"/>
      <c r="AP25" s="430"/>
      <c r="AQ25" s="430"/>
      <c r="AR25" s="430"/>
      <c r="AS25" s="430"/>
      <c r="AT25" s="430"/>
      <c r="AU25" s="430"/>
      <c r="AV25" s="430"/>
      <c r="AW25" s="430"/>
      <c r="AX25" s="430"/>
      <c r="AY25" s="430"/>
      <c r="AZ25" s="430"/>
    </row>
    <row r="26" spans="1:52" s="35" customFormat="1" ht="24" hidden="1" customHeight="1">
      <c r="A26" s="374"/>
      <c r="B26" s="242"/>
      <c r="C26"/>
      <c r="D26" s="96"/>
      <c r="E26" s="242"/>
      <c r="F26" s="108"/>
      <c r="G26"/>
      <c r="H26" s="242"/>
      <c r="I26" s="374"/>
      <c r="J26" s="433"/>
      <c r="K26" s="433"/>
      <c r="L26" s="433"/>
      <c r="M26" s="433"/>
      <c r="N26" s="433"/>
      <c r="O26" s="433"/>
      <c r="P26" s="433"/>
      <c r="Q26" s="108"/>
      <c r="R26" s="463"/>
      <c r="S26" s="380">
        <v>1</v>
      </c>
      <c r="T26" s="430">
        <f t="shared" ref="T26:U35" si="6">IF(T8="","",(T8-$G$57)/$G$56)</f>
        <v>54.019458872371025</v>
      </c>
      <c r="U26" s="430" t="str">
        <f t="shared" si="6"/>
        <v/>
      </c>
      <c r="V26" s="430" t="str">
        <f t="shared" ref="V26:AZ26" si="7">IF(V8="","",(V8-$G$57)/$G$56)</f>
        <v/>
      </c>
      <c r="W26" s="430" t="str">
        <f t="shared" si="7"/>
        <v/>
      </c>
      <c r="X26" s="430" t="str">
        <f t="shared" si="7"/>
        <v/>
      </c>
      <c r="Y26" s="430" t="str">
        <f t="shared" si="7"/>
        <v/>
      </c>
      <c r="Z26" s="430" t="str">
        <f t="shared" si="7"/>
        <v/>
      </c>
      <c r="AA26" s="430" t="str">
        <f t="shared" si="7"/>
        <v/>
      </c>
      <c r="AB26" s="430" t="str">
        <f t="shared" si="7"/>
        <v/>
      </c>
      <c r="AC26" s="430" t="str">
        <f t="shared" si="7"/>
        <v/>
      </c>
      <c r="AD26" s="430" t="str">
        <f t="shared" si="7"/>
        <v/>
      </c>
      <c r="AE26" s="430" t="str">
        <f t="shared" si="7"/>
        <v/>
      </c>
      <c r="AF26" s="430" t="str">
        <f t="shared" si="7"/>
        <v/>
      </c>
      <c r="AG26" s="430" t="str">
        <f t="shared" si="7"/>
        <v/>
      </c>
      <c r="AH26" s="430" t="str">
        <f t="shared" si="7"/>
        <v/>
      </c>
      <c r="AI26" s="430" t="str">
        <f t="shared" si="7"/>
        <v/>
      </c>
      <c r="AJ26" s="430" t="str">
        <f t="shared" si="7"/>
        <v/>
      </c>
      <c r="AK26" s="430" t="str">
        <f t="shared" si="7"/>
        <v/>
      </c>
      <c r="AL26" s="430" t="str">
        <f t="shared" si="7"/>
        <v/>
      </c>
      <c r="AM26" s="430" t="str">
        <f t="shared" si="7"/>
        <v/>
      </c>
      <c r="AN26" s="430" t="str">
        <f t="shared" si="7"/>
        <v/>
      </c>
      <c r="AO26" s="430" t="str">
        <f t="shared" si="7"/>
        <v/>
      </c>
      <c r="AP26" s="430" t="str">
        <f t="shared" si="7"/>
        <v/>
      </c>
      <c r="AQ26" s="430" t="str">
        <f t="shared" si="7"/>
        <v/>
      </c>
      <c r="AR26" s="430" t="str">
        <f t="shared" si="7"/>
        <v/>
      </c>
      <c r="AS26" s="430" t="str">
        <f t="shared" si="7"/>
        <v/>
      </c>
      <c r="AT26" s="430" t="str">
        <f t="shared" si="7"/>
        <v/>
      </c>
      <c r="AU26" s="430" t="str">
        <f t="shared" si="7"/>
        <v/>
      </c>
      <c r="AV26" s="430" t="str">
        <f t="shared" si="7"/>
        <v/>
      </c>
      <c r="AW26" s="430" t="str">
        <f t="shared" si="7"/>
        <v/>
      </c>
      <c r="AX26" s="430" t="str">
        <f t="shared" si="7"/>
        <v/>
      </c>
      <c r="AY26" s="430" t="str">
        <f t="shared" si="7"/>
        <v/>
      </c>
      <c r="AZ26" s="430" t="str">
        <f t="shared" si="7"/>
        <v/>
      </c>
    </row>
    <row r="27" spans="1:52" s="35" customFormat="1" ht="24" hidden="1" customHeight="1">
      <c r="A27" s="374"/>
      <c r="B27" s="242"/>
      <c r="C27"/>
      <c r="D27" s="96"/>
      <c r="E27" s="242"/>
      <c r="F27" s="108"/>
      <c r="G27"/>
      <c r="H27" s="242"/>
      <c r="I27" s="374"/>
      <c r="J27" s="433"/>
      <c r="K27" s="433"/>
      <c r="L27" s="433"/>
      <c r="M27" s="433"/>
      <c r="N27" s="433"/>
      <c r="O27" s="433"/>
      <c r="P27" s="433"/>
      <c r="Q27" s="108"/>
      <c r="R27" s="463"/>
      <c r="S27" s="380">
        <f t="shared" ref="S27:S35" si="8">S26+1</f>
        <v>2</v>
      </c>
      <c r="T27" s="430">
        <f t="shared" si="6"/>
        <v>39.566980381035393</v>
      </c>
      <c r="U27" s="430" t="str">
        <f t="shared" si="6"/>
        <v/>
      </c>
      <c r="V27" s="430" t="str">
        <f t="shared" ref="V27:AZ27" si="9">IF(V9="","",(V9-$G$57)/$G$56)</f>
        <v/>
      </c>
      <c r="W27" s="430" t="str">
        <f t="shared" si="9"/>
        <v/>
      </c>
      <c r="X27" s="430" t="str">
        <f t="shared" si="9"/>
        <v/>
      </c>
      <c r="Y27" s="430" t="str">
        <f t="shared" si="9"/>
        <v/>
      </c>
      <c r="Z27" s="430" t="str">
        <f t="shared" si="9"/>
        <v/>
      </c>
      <c r="AA27" s="430" t="str">
        <f t="shared" si="9"/>
        <v/>
      </c>
      <c r="AB27" s="430" t="str">
        <f t="shared" si="9"/>
        <v/>
      </c>
      <c r="AC27" s="430" t="str">
        <f t="shared" si="9"/>
        <v/>
      </c>
      <c r="AD27" s="430" t="str">
        <f t="shared" si="9"/>
        <v/>
      </c>
      <c r="AE27" s="430" t="str">
        <f t="shared" si="9"/>
        <v/>
      </c>
      <c r="AF27" s="430" t="str">
        <f t="shared" si="9"/>
        <v/>
      </c>
      <c r="AG27" s="430" t="str">
        <f t="shared" si="9"/>
        <v/>
      </c>
      <c r="AH27" s="430" t="str">
        <f t="shared" si="9"/>
        <v/>
      </c>
      <c r="AI27" s="430" t="str">
        <f t="shared" si="9"/>
        <v/>
      </c>
      <c r="AJ27" s="430" t="str">
        <f t="shared" si="9"/>
        <v/>
      </c>
      <c r="AK27" s="430" t="str">
        <f t="shared" si="9"/>
        <v/>
      </c>
      <c r="AL27" s="430" t="str">
        <f t="shared" si="9"/>
        <v/>
      </c>
      <c r="AM27" s="430" t="str">
        <f t="shared" si="9"/>
        <v/>
      </c>
      <c r="AN27" s="430" t="str">
        <f t="shared" si="9"/>
        <v/>
      </c>
      <c r="AO27" s="430" t="str">
        <f t="shared" si="9"/>
        <v/>
      </c>
      <c r="AP27" s="430" t="str">
        <f t="shared" si="9"/>
        <v/>
      </c>
      <c r="AQ27" s="430" t="str">
        <f t="shared" si="9"/>
        <v/>
      </c>
      <c r="AR27" s="430" t="str">
        <f t="shared" si="9"/>
        <v/>
      </c>
      <c r="AS27" s="430" t="str">
        <f t="shared" si="9"/>
        <v/>
      </c>
      <c r="AT27" s="430" t="str">
        <f t="shared" si="9"/>
        <v/>
      </c>
      <c r="AU27" s="430" t="str">
        <f t="shared" si="9"/>
        <v/>
      </c>
      <c r="AV27" s="430" t="str">
        <f t="shared" si="9"/>
        <v/>
      </c>
      <c r="AW27" s="430" t="str">
        <f t="shared" si="9"/>
        <v/>
      </c>
      <c r="AX27" s="430" t="str">
        <f t="shared" si="9"/>
        <v/>
      </c>
      <c r="AY27" s="430" t="str">
        <f t="shared" si="9"/>
        <v/>
      </c>
      <c r="AZ27" s="430" t="str">
        <f t="shared" si="9"/>
        <v/>
      </c>
    </row>
    <row r="28" spans="1:52" s="35" customFormat="1" hidden="1">
      <c r="A28" s="374"/>
      <c r="B28" s="242"/>
      <c r="C28"/>
      <c r="D28" s="96"/>
      <c r="E28" s="242"/>
      <c r="F28" s="108"/>
      <c r="G28"/>
      <c r="H28" s="242"/>
      <c r="I28" s="412"/>
      <c r="J28" s="412"/>
      <c r="K28" s="412"/>
      <c r="L28" s="413"/>
      <c r="M28" s="414"/>
      <c r="N28" s="415"/>
      <c r="O28" s="435"/>
      <c r="P28" s="436"/>
      <c r="Q28" s="436"/>
      <c r="R28" s="463"/>
      <c r="S28" s="380">
        <f t="shared" si="8"/>
        <v>3</v>
      </c>
      <c r="T28" s="430">
        <f t="shared" si="6"/>
        <v>183.80056543957812</v>
      </c>
      <c r="U28" s="430" t="str">
        <f t="shared" si="6"/>
        <v/>
      </c>
      <c r="V28" s="430" t="str">
        <f t="shared" ref="V28:AZ28" si="10">IF(V10="","",(V10-$G$57)/$G$56)</f>
        <v/>
      </c>
      <c r="W28" s="430" t="str">
        <f t="shared" si="10"/>
        <v/>
      </c>
      <c r="X28" s="430" t="str">
        <f t="shared" si="10"/>
        <v/>
      </c>
      <c r="Y28" s="430" t="str">
        <f t="shared" si="10"/>
        <v/>
      </c>
      <c r="Z28" s="430" t="str">
        <f t="shared" si="10"/>
        <v/>
      </c>
      <c r="AA28" s="430" t="str">
        <f t="shared" si="10"/>
        <v/>
      </c>
      <c r="AB28" s="430" t="str">
        <f t="shared" si="10"/>
        <v/>
      </c>
      <c r="AC28" s="430" t="str">
        <f t="shared" si="10"/>
        <v/>
      </c>
      <c r="AD28" s="430" t="str">
        <f t="shared" si="10"/>
        <v/>
      </c>
      <c r="AE28" s="430" t="str">
        <f t="shared" si="10"/>
        <v/>
      </c>
      <c r="AF28" s="430" t="str">
        <f t="shared" si="10"/>
        <v/>
      </c>
      <c r="AG28" s="430" t="str">
        <f t="shared" si="10"/>
        <v/>
      </c>
      <c r="AH28" s="430" t="str">
        <f t="shared" si="10"/>
        <v/>
      </c>
      <c r="AI28" s="430" t="str">
        <f t="shared" si="10"/>
        <v/>
      </c>
      <c r="AJ28" s="430" t="str">
        <f t="shared" si="10"/>
        <v/>
      </c>
      <c r="AK28" s="430" t="str">
        <f t="shared" si="10"/>
        <v/>
      </c>
      <c r="AL28" s="430" t="str">
        <f t="shared" si="10"/>
        <v/>
      </c>
      <c r="AM28" s="430" t="str">
        <f t="shared" si="10"/>
        <v/>
      </c>
      <c r="AN28" s="430" t="str">
        <f t="shared" si="10"/>
        <v/>
      </c>
      <c r="AO28" s="430" t="str">
        <f t="shared" si="10"/>
        <v/>
      </c>
      <c r="AP28" s="430" t="str">
        <f t="shared" si="10"/>
        <v/>
      </c>
      <c r="AQ28" s="430" t="str">
        <f t="shared" si="10"/>
        <v/>
      </c>
      <c r="AR28" s="430" t="str">
        <f t="shared" si="10"/>
        <v/>
      </c>
      <c r="AS28" s="430" t="str">
        <f t="shared" si="10"/>
        <v/>
      </c>
      <c r="AT28" s="430" t="str">
        <f t="shared" si="10"/>
        <v/>
      </c>
      <c r="AU28" s="430" t="str">
        <f t="shared" si="10"/>
        <v/>
      </c>
      <c r="AV28" s="430" t="str">
        <f t="shared" si="10"/>
        <v/>
      </c>
      <c r="AW28" s="430" t="str">
        <f t="shared" si="10"/>
        <v/>
      </c>
      <c r="AX28" s="430" t="str">
        <f t="shared" si="10"/>
        <v/>
      </c>
      <c r="AY28" s="430" t="str">
        <f t="shared" si="10"/>
        <v/>
      </c>
      <c r="AZ28" s="430" t="str">
        <f t="shared" si="10"/>
        <v/>
      </c>
    </row>
    <row r="29" spans="1:52" s="35" customFormat="1" hidden="1">
      <c r="A29" s="374"/>
      <c r="B29" s="242"/>
      <c r="C29"/>
      <c r="D29" s="96"/>
      <c r="E29" s="242"/>
      <c r="F29" s="108"/>
      <c r="G29"/>
      <c r="H29" s="242"/>
      <c r="I29" s="412"/>
      <c r="J29" s="412"/>
      <c r="K29" s="412"/>
      <c r="L29" s="413"/>
      <c r="M29" s="414"/>
      <c r="N29" s="415"/>
      <c r="O29" s="435"/>
      <c r="P29" s="436"/>
      <c r="Q29" s="436"/>
      <c r="R29" s="463"/>
      <c r="S29" s="380">
        <f t="shared" si="8"/>
        <v>4</v>
      </c>
      <c r="T29" s="430">
        <f t="shared" si="6"/>
        <v>153.27753724211718</v>
      </c>
      <c r="U29" s="430" t="str">
        <f t="shared" si="6"/>
        <v/>
      </c>
      <c r="V29" s="430" t="str">
        <f t="shared" ref="V29:AZ29" si="11">IF(V11="","",(V11-$G$57)/$G$56)</f>
        <v/>
      </c>
      <c r="W29" s="430" t="str">
        <f t="shared" si="11"/>
        <v/>
      </c>
      <c r="X29" s="430" t="str">
        <f t="shared" si="11"/>
        <v/>
      </c>
      <c r="Y29" s="430" t="str">
        <f t="shared" si="11"/>
        <v/>
      </c>
      <c r="Z29" s="430" t="str">
        <f t="shared" si="11"/>
        <v/>
      </c>
      <c r="AA29" s="430" t="str">
        <f t="shared" si="11"/>
        <v/>
      </c>
      <c r="AB29" s="430" t="str">
        <f t="shared" si="11"/>
        <v/>
      </c>
      <c r="AC29" s="430" t="str">
        <f t="shared" si="11"/>
        <v/>
      </c>
      <c r="AD29" s="430" t="str">
        <f t="shared" si="11"/>
        <v/>
      </c>
      <c r="AE29" s="430" t="str">
        <f t="shared" si="11"/>
        <v/>
      </c>
      <c r="AF29" s="430" t="str">
        <f t="shared" si="11"/>
        <v/>
      </c>
      <c r="AG29" s="430" t="str">
        <f t="shared" si="11"/>
        <v/>
      </c>
      <c r="AH29" s="430" t="str">
        <f t="shared" si="11"/>
        <v/>
      </c>
      <c r="AI29" s="430" t="str">
        <f t="shared" si="11"/>
        <v/>
      </c>
      <c r="AJ29" s="430" t="str">
        <f t="shared" si="11"/>
        <v/>
      </c>
      <c r="AK29" s="430" t="str">
        <f t="shared" si="11"/>
        <v/>
      </c>
      <c r="AL29" s="430" t="str">
        <f t="shared" si="11"/>
        <v/>
      </c>
      <c r="AM29" s="430" t="str">
        <f t="shared" si="11"/>
        <v/>
      </c>
      <c r="AN29" s="430" t="str">
        <f t="shared" si="11"/>
        <v/>
      </c>
      <c r="AO29" s="430" t="str">
        <f t="shared" si="11"/>
        <v/>
      </c>
      <c r="AP29" s="430" t="str">
        <f t="shared" si="11"/>
        <v/>
      </c>
      <c r="AQ29" s="430" t="str">
        <f t="shared" si="11"/>
        <v/>
      </c>
      <c r="AR29" s="430" t="str">
        <f t="shared" si="11"/>
        <v/>
      </c>
      <c r="AS29" s="430" t="str">
        <f t="shared" si="11"/>
        <v/>
      </c>
      <c r="AT29" s="430" t="str">
        <f t="shared" si="11"/>
        <v/>
      </c>
      <c r="AU29" s="430" t="str">
        <f t="shared" si="11"/>
        <v/>
      </c>
      <c r="AV29" s="430" t="str">
        <f t="shared" si="11"/>
        <v/>
      </c>
      <c r="AW29" s="430" t="str">
        <f t="shared" si="11"/>
        <v/>
      </c>
      <c r="AX29" s="430" t="str">
        <f t="shared" si="11"/>
        <v/>
      </c>
      <c r="AY29" s="430" t="str">
        <f t="shared" si="11"/>
        <v/>
      </c>
      <c r="AZ29" s="430" t="str">
        <f t="shared" si="11"/>
        <v/>
      </c>
    </row>
    <row r="30" spans="1:52" s="35" customFormat="1" hidden="1">
      <c r="A30" s="374"/>
      <c r="B30" s="242"/>
      <c r="C30"/>
      <c r="D30" s="96"/>
      <c r="E30" s="242"/>
      <c r="F30" s="108"/>
      <c r="G30"/>
      <c r="H30" s="242"/>
      <c r="L30" s="7"/>
      <c r="M30" s="88"/>
      <c r="N30" s="168"/>
      <c r="O30" s="308"/>
      <c r="P30" s="246"/>
      <c r="Q30" s="246"/>
      <c r="R30" s="463"/>
      <c r="S30" s="380">
        <f t="shared" si="8"/>
        <v>5</v>
      </c>
      <c r="T30" s="430">
        <f t="shared" si="6"/>
        <v>59.211820893434286</v>
      </c>
      <c r="U30" s="430" t="str">
        <f t="shared" si="6"/>
        <v/>
      </c>
      <c r="V30" s="430" t="str">
        <f t="shared" ref="V30:AZ30" si="12">IF(V12="","",(V12-$G$57)/$G$56)</f>
        <v/>
      </c>
      <c r="W30" s="430" t="str">
        <f t="shared" si="12"/>
        <v/>
      </c>
      <c r="X30" s="430" t="str">
        <f t="shared" si="12"/>
        <v/>
      </c>
      <c r="Y30" s="430" t="str">
        <f t="shared" si="12"/>
        <v/>
      </c>
      <c r="Z30" s="430" t="str">
        <f t="shared" si="12"/>
        <v/>
      </c>
      <c r="AA30" s="430" t="str">
        <f t="shared" si="12"/>
        <v/>
      </c>
      <c r="AB30" s="430" t="str">
        <f t="shared" si="12"/>
        <v/>
      </c>
      <c r="AC30" s="430" t="str">
        <f t="shared" si="12"/>
        <v/>
      </c>
      <c r="AD30" s="430" t="str">
        <f t="shared" si="12"/>
        <v/>
      </c>
      <c r="AE30" s="430" t="str">
        <f t="shared" si="12"/>
        <v/>
      </c>
      <c r="AF30" s="430" t="str">
        <f t="shared" si="12"/>
        <v/>
      </c>
      <c r="AG30" s="430" t="str">
        <f t="shared" si="12"/>
        <v/>
      </c>
      <c r="AH30" s="430" t="str">
        <f t="shared" si="12"/>
        <v/>
      </c>
      <c r="AI30" s="430" t="str">
        <f t="shared" si="12"/>
        <v/>
      </c>
      <c r="AJ30" s="430" t="str">
        <f t="shared" si="12"/>
        <v/>
      </c>
      <c r="AK30" s="430" t="str">
        <f t="shared" si="12"/>
        <v/>
      </c>
      <c r="AL30" s="430" t="str">
        <f t="shared" si="12"/>
        <v/>
      </c>
      <c r="AM30" s="430" t="str">
        <f t="shared" si="12"/>
        <v/>
      </c>
      <c r="AN30" s="430" t="str">
        <f t="shared" si="12"/>
        <v/>
      </c>
      <c r="AO30" s="430" t="str">
        <f t="shared" si="12"/>
        <v/>
      </c>
      <c r="AP30" s="430" t="str">
        <f t="shared" si="12"/>
        <v/>
      </c>
      <c r="AQ30" s="430" t="str">
        <f t="shared" si="12"/>
        <v/>
      </c>
      <c r="AR30" s="430" t="str">
        <f t="shared" si="12"/>
        <v/>
      </c>
      <c r="AS30" s="430" t="str">
        <f t="shared" si="12"/>
        <v/>
      </c>
      <c r="AT30" s="430" t="str">
        <f t="shared" si="12"/>
        <v/>
      </c>
      <c r="AU30" s="430" t="str">
        <f t="shared" si="12"/>
        <v/>
      </c>
      <c r="AV30" s="430" t="str">
        <f t="shared" si="12"/>
        <v/>
      </c>
      <c r="AW30" s="430" t="str">
        <f t="shared" si="12"/>
        <v/>
      </c>
      <c r="AX30" s="430" t="str">
        <f t="shared" si="12"/>
        <v/>
      </c>
      <c r="AY30" s="430" t="str">
        <f t="shared" si="12"/>
        <v/>
      </c>
      <c r="AZ30" s="430" t="str">
        <f t="shared" si="12"/>
        <v/>
      </c>
    </row>
    <row r="31" spans="1:52" s="35" customFormat="1" hidden="1">
      <c r="A31" s="374"/>
      <c r="B31" s="242"/>
      <c r="C31"/>
      <c r="D31" s="96"/>
      <c r="E31" s="242"/>
      <c r="F31" s="108"/>
      <c r="G31"/>
      <c r="H31" s="242"/>
      <c r="L31" s="7"/>
      <c r="M31" s="88"/>
      <c r="N31" s="168"/>
      <c r="O31" s="308"/>
      <c r="P31" s="246"/>
      <c r="Q31" s="246"/>
      <c r="R31" s="463"/>
      <c r="S31" s="380">
        <f t="shared" si="8"/>
        <v>6</v>
      </c>
      <c r="T31" s="430">
        <f t="shared" si="6"/>
        <v>161.76322544472387</v>
      </c>
      <c r="U31" s="430" t="str">
        <f t="shared" si="6"/>
        <v/>
      </c>
      <c r="V31" s="430" t="str">
        <f t="shared" ref="V31:AZ31" si="13">IF(V13="","",(V13-$G$57)/$G$56)</f>
        <v/>
      </c>
      <c r="W31" s="430" t="str">
        <f t="shared" si="13"/>
        <v/>
      </c>
      <c r="X31" s="430" t="str">
        <f t="shared" si="13"/>
        <v/>
      </c>
      <c r="Y31" s="430" t="str">
        <f t="shared" si="13"/>
        <v/>
      </c>
      <c r="Z31" s="430" t="str">
        <f t="shared" si="13"/>
        <v/>
      </c>
      <c r="AA31" s="430" t="str">
        <f t="shared" si="13"/>
        <v/>
      </c>
      <c r="AB31" s="430" t="str">
        <f t="shared" si="13"/>
        <v/>
      </c>
      <c r="AC31" s="430" t="str">
        <f t="shared" si="13"/>
        <v/>
      </c>
      <c r="AD31" s="430" t="str">
        <f t="shared" si="13"/>
        <v/>
      </c>
      <c r="AE31" s="430" t="str">
        <f t="shared" si="13"/>
        <v/>
      </c>
      <c r="AF31" s="430" t="str">
        <f t="shared" si="13"/>
        <v/>
      </c>
      <c r="AG31" s="430" t="str">
        <f t="shared" si="13"/>
        <v/>
      </c>
      <c r="AH31" s="430" t="str">
        <f t="shared" si="13"/>
        <v/>
      </c>
      <c r="AI31" s="430" t="str">
        <f t="shared" si="13"/>
        <v/>
      </c>
      <c r="AJ31" s="430" t="str">
        <f t="shared" si="13"/>
        <v/>
      </c>
      <c r="AK31" s="430" t="str">
        <f t="shared" si="13"/>
        <v/>
      </c>
      <c r="AL31" s="430" t="str">
        <f t="shared" si="13"/>
        <v/>
      </c>
      <c r="AM31" s="430" t="str">
        <f t="shared" si="13"/>
        <v/>
      </c>
      <c r="AN31" s="430" t="str">
        <f t="shared" si="13"/>
        <v/>
      </c>
      <c r="AO31" s="430" t="str">
        <f t="shared" si="13"/>
        <v/>
      </c>
      <c r="AP31" s="430" t="str">
        <f t="shared" si="13"/>
        <v/>
      </c>
      <c r="AQ31" s="430" t="str">
        <f t="shared" si="13"/>
        <v/>
      </c>
      <c r="AR31" s="430" t="str">
        <f t="shared" si="13"/>
        <v/>
      </c>
      <c r="AS31" s="430" t="str">
        <f t="shared" si="13"/>
        <v/>
      </c>
      <c r="AT31" s="430" t="str">
        <f t="shared" si="13"/>
        <v/>
      </c>
      <c r="AU31" s="430" t="str">
        <f t="shared" si="13"/>
        <v/>
      </c>
      <c r="AV31" s="430" t="str">
        <f t="shared" si="13"/>
        <v/>
      </c>
      <c r="AW31" s="430" t="str">
        <f t="shared" si="13"/>
        <v/>
      </c>
      <c r="AX31" s="430" t="str">
        <f t="shared" si="13"/>
        <v/>
      </c>
      <c r="AY31" s="430" t="str">
        <f t="shared" si="13"/>
        <v/>
      </c>
      <c r="AZ31" s="430" t="str">
        <f t="shared" si="13"/>
        <v/>
      </c>
    </row>
    <row r="32" spans="1:52" s="35" customFormat="1" hidden="1">
      <c r="A32" s="374"/>
      <c r="B32" s="242"/>
      <c r="C32"/>
      <c r="D32" s="96"/>
      <c r="E32" s="242"/>
      <c r="F32" s="108"/>
      <c r="G32"/>
      <c r="H32" s="242"/>
      <c r="L32" s="7"/>
      <c r="M32" s="88"/>
      <c r="N32" s="168"/>
      <c r="O32" s="308"/>
      <c r="P32" s="246"/>
      <c r="Q32" s="246"/>
      <c r="R32" s="463"/>
      <c r="S32" s="380">
        <f t="shared" si="8"/>
        <v>7</v>
      </c>
      <c r="T32" s="430">
        <f t="shared" si="6"/>
        <v>108.60659804554342</v>
      </c>
      <c r="U32" s="430" t="str">
        <f t="shared" si="6"/>
        <v/>
      </c>
      <c r="V32" s="430" t="str">
        <f t="shared" ref="V32:AZ32" si="14">IF(V14="","",(V14-$G$57)/$G$56)</f>
        <v/>
      </c>
      <c r="W32" s="430" t="str">
        <f t="shared" si="14"/>
        <v/>
      </c>
      <c r="X32" s="430" t="str">
        <f t="shared" si="14"/>
        <v/>
      </c>
      <c r="Y32" s="430" t="str">
        <f t="shared" si="14"/>
        <v/>
      </c>
      <c r="Z32" s="430" t="str">
        <f t="shared" si="14"/>
        <v/>
      </c>
      <c r="AA32" s="430" t="str">
        <f t="shared" si="14"/>
        <v/>
      </c>
      <c r="AB32" s="430" t="str">
        <f t="shared" si="14"/>
        <v/>
      </c>
      <c r="AC32" s="430" t="str">
        <f t="shared" si="14"/>
        <v/>
      </c>
      <c r="AD32" s="430" t="str">
        <f t="shared" si="14"/>
        <v/>
      </c>
      <c r="AE32" s="430" t="str">
        <f t="shared" si="14"/>
        <v/>
      </c>
      <c r="AF32" s="430" t="str">
        <f t="shared" si="14"/>
        <v/>
      </c>
      <c r="AG32" s="430" t="str">
        <f t="shared" si="14"/>
        <v/>
      </c>
      <c r="AH32" s="430" t="str">
        <f t="shared" si="14"/>
        <v/>
      </c>
      <c r="AI32" s="430" t="str">
        <f t="shared" si="14"/>
        <v/>
      </c>
      <c r="AJ32" s="430" t="str">
        <f t="shared" si="14"/>
        <v/>
      </c>
      <c r="AK32" s="430" t="str">
        <f t="shared" si="14"/>
        <v/>
      </c>
      <c r="AL32" s="430" t="str">
        <f t="shared" si="14"/>
        <v/>
      </c>
      <c r="AM32" s="430" t="str">
        <f t="shared" si="14"/>
        <v/>
      </c>
      <c r="AN32" s="430" t="str">
        <f t="shared" si="14"/>
        <v/>
      </c>
      <c r="AO32" s="430" t="str">
        <f t="shared" si="14"/>
        <v/>
      </c>
      <c r="AP32" s="430" t="str">
        <f t="shared" si="14"/>
        <v/>
      </c>
      <c r="AQ32" s="430" t="str">
        <f t="shared" si="14"/>
        <v/>
      </c>
      <c r="AR32" s="430" t="str">
        <f t="shared" si="14"/>
        <v/>
      </c>
      <c r="AS32" s="430" t="str">
        <f t="shared" si="14"/>
        <v/>
      </c>
      <c r="AT32" s="430" t="str">
        <f t="shared" si="14"/>
        <v/>
      </c>
      <c r="AU32" s="430" t="str">
        <f t="shared" si="14"/>
        <v/>
      </c>
      <c r="AV32" s="430" t="str">
        <f t="shared" si="14"/>
        <v/>
      </c>
      <c r="AW32" s="430" t="str">
        <f t="shared" si="14"/>
        <v/>
      </c>
      <c r="AX32" s="430" t="str">
        <f t="shared" si="14"/>
        <v/>
      </c>
      <c r="AY32" s="430" t="str">
        <f t="shared" si="14"/>
        <v/>
      </c>
      <c r="AZ32" s="430" t="str">
        <f t="shared" si="14"/>
        <v/>
      </c>
    </row>
    <row r="33" spans="1:52" s="35" customFormat="1" hidden="1">
      <c r="A33" s="374"/>
      <c r="B33" s="242"/>
      <c r="C33"/>
      <c r="D33" s="96"/>
      <c r="E33" s="242"/>
      <c r="F33" s="108"/>
      <c r="G33"/>
      <c r="H33" s="242"/>
      <c r="L33" s="7"/>
      <c r="M33" s="88"/>
      <c r="N33" s="168"/>
      <c r="O33" s="308"/>
      <c r="P33" s="246"/>
      <c r="Q33" s="246"/>
      <c r="R33" s="463"/>
      <c r="S33" s="380">
        <f t="shared" si="8"/>
        <v>8</v>
      </c>
      <c r="T33" s="430" t="str">
        <f t="shared" si="6"/>
        <v/>
      </c>
      <c r="U33" s="430" t="str">
        <f t="shared" si="6"/>
        <v/>
      </c>
      <c r="V33" s="430" t="str">
        <f t="shared" ref="V33:AZ33" si="15">IF(V15="","",(V15-$G$57)/$G$56)</f>
        <v/>
      </c>
      <c r="W33" s="430" t="str">
        <f t="shared" si="15"/>
        <v/>
      </c>
      <c r="X33" s="430" t="str">
        <f t="shared" si="15"/>
        <v/>
      </c>
      <c r="Y33" s="430" t="str">
        <f t="shared" si="15"/>
        <v/>
      </c>
      <c r="Z33" s="430" t="str">
        <f t="shared" si="15"/>
        <v/>
      </c>
      <c r="AA33" s="430" t="str">
        <f t="shared" si="15"/>
        <v/>
      </c>
      <c r="AB33" s="430" t="str">
        <f t="shared" si="15"/>
        <v/>
      </c>
      <c r="AC33" s="430" t="str">
        <f t="shared" si="15"/>
        <v/>
      </c>
      <c r="AD33" s="430" t="str">
        <f t="shared" si="15"/>
        <v/>
      </c>
      <c r="AE33" s="430" t="str">
        <f t="shared" si="15"/>
        <v/>
      </c>
      <c r="AF33" s="430" t="str">
        <f t="shared" si="15"/>
        <v/>
      </c>
      <c r="AG33" s="430" t="str">
        <f t="shared" si="15"/>
        <v/>
      </c>
      <c r="AH33" s="430" t="str">
        <f t="shared" si="15"/>
        <v/>
      </c>
      <c r="AI33" s="430" t="str">
        <f t="shared" si="15"/>
        <v/>
      </c>
      <c r="AJ33" s="430" t="str">
        <f t="shared" si="15"/>
        <v/>
      </c>
      <c r="AK33" s="430" t="str">
        <f t="shared" si="15"/>
        <v/>
      </c>
      <c r="AL33" s="430" t="str">
        <f t="shared" si="15"/>
        <v/>
      </c>
      <c r="AM33" s="430" t="str">
        <f t="shared" si="15"/>
        <v/>
      </c>
      <c r="AN33" s="430" t="str">
        <f t="shared" si="15"/>
        <v/>
      </c>
      <c r="AO33" s="430" t="str">
        <f t="shared" si="15"/>
        <v/>
      </c>
      <c r="AP33" s="430" t="str">
        <f t="shared" si="15"/>
        <v/>
      </c>
      <c r="AQ33" s="430" t="str">
        <f t="shared" si="15"/>
        <v/>
      </c>
      <c r="AR33" s="430" t="str">
        <f t="shared" si="15"/>
        <v/>
      </c>
      <c r="AS33" s="430" t="str">
        <f t="shared" si="15"/>
        <v/>
      </c>
      <c r="AT33" s="430" t="str">
        <f t="shared" si="15"/>
        <v/>
      </c>
      <c r="AU33" s="430" t="str">
        <f t="shared" si="15"/>
        <v/>
      </c>
      <c r="AV33" s="430" t="str">
        <f t="shared" si="15"/>
        <v/>
      </c>
      <c r="AW33" s="430" t="str">
        <f t="shared" si="15"/>
        <v/>
      </c>
      <c r="AX33" s="430" t="str">
        <f t="shared" si="15"/>
        <v/>
      </c>
      <c r="AY33" s="430" t="str">
        <f t="shared" si="15"/>
        <v/>
      </c>
      <c r="AZ33" s="430" t="str">
        <f t="shared" si="15"/>
        <v/>
      </c>
    </row>
    <row r="34" spans="1:52" s="35" customFormat="1" hidden="1">
      <c r="A34" s="374"/>
      <c r="B34" s="242"/>
      <c r="C34"/>
      <c r="D34" s="96"/>
      <c r="E34" s="242"/>
      <c r="F34" s="108"/>
      <c r="G34"/>
      <c r="H34" s="242"/>
      <c r="L34" s="7"/>
      <c r="M34" s="88"/>
      <c r="N34" s="168"/>
      <c r="O34" s="308"/>
      <c r="P34" s="246"/>
      <c r="Q34" s="246"/>
      <c r="R34" s="463"/>
      <c r="S34" s="380">
        <f t="shared" si="8"/>
        <v>9</v>
      </c>
      <c r="T34" s="430" t="str">
        <f t="shared" si="6"/>
        <v/>
      </c>
      <c r="U34" s="430" t="str">
        <f t="shared" si="6"/>
        <v/>
      </c>
      <c r="V34" s="430" t="str">
        <f t="shared" ref="V34:AZ34" si="16">IF(V16="","",(V16-$G$57)/$G$56)</f>
        <v/>
      </c>
      <c r="W34" s="430" t="str">
        <f t="shared" si="16"/>
        <v/>
      </c>
      <c r="X34" s="430" t="str">
        <f t="shared" si="16"/>
        <v/>
      </c>
      <c r="Y34" s="430" t="str">
        <f t="shared" si="16"/>
        <v/>
      </c>
      <c r="Z34" s="430" t="str">
        <f t="shared" si="16"/>
        <v/>
      </c>
      <c r="AA34" s="430" t="str">
        <f t="shared" si="16"/>
        <v/>
      </c>
      <c r="AB34" s="430" t="str">
        <f t="shared" si="16"/>
        <v/>
      </c>
      <c r="AC34" s="430" t="str">
        <f t="shared" si="16"/>
        <v/>
      </c>
      <c r="AD34" s="430" t="str">
        <f t="shared" si="16"/>
        <v/>
      </c>
      <c r="AE34" s="430" t="str">
        <f t="shared" si="16"/>
        <v/>
      </c>
      <c r="AF34" s="430" t="str">
        <f t="shared" si="16"/>
        <v/>
      </c>
      <c r="AG34" s="430" t="str">
        <f t="shared" si="16"/>
        <v/>
      </c>
      <c r="AH34" s="430" t="str">
        <f t="shared" si="16"/>
        <v/>
      </c>
      <c r="AI34" s="430" t="str">
        <f t="shared" si="16"/>
        <v/>
      </c>
      <c r="AJ34" s="430" t="str">
        <f t="shared" si="16"/>
        <v/>
      </c>
      <c r="AK34" s="430" t="str">
        <f t="shared" si="16"/>
        <v/>
      </c>
      <c r="AL34" s="430" t="str">
        <f t="shared" si="16"/>
        <v/>
      </c>
      <c r="AM34" s="430" t="str">
        <f t="shared" si="16"/>
        <v/>
      </c>
      <c r="AN34" s="430" t="str">
        <f t="shared" si="16"/>
        <v/>
      </c>
      <c r="AO34" s="430" t="str">
        <f t="shared" si="16"/>
        <v/>
      </c>
      <c r="AP34" s="430" t="str">
        <f t="shared" si="16"/>
        <v/>
      </c>
      <c r="AQ34" s="430" t="str">
        <f t="shared" si="16"/>
        <v/>
      </c>
      <c r="AR34" s="430" t="str">
        <f t="shared" si="16"/>
        <v/>
      </c>
      <c r="AS34" s="430" t="str">
        <f t="shared" si="16"/>
        <v/>
      </c>
      <c r="AT34" s="430" t="str">
        <f t="shared" si="16"/>
        <v/>
      </c>
      <c r="AU34" s="430" t="str">
        <f t="shared" si="16"/>
        <v/>
      </c>
      <c r="AV34" s="430" t="str">
        <f t="shared" si="16"/>
        <v/>
      </c>
      <c r="AW34" s="430" t="str">
        <f t="shared" si="16"/>
        <v/>
      </c>
      <c r="AX34" s="430" t="str">
        <f t="shared" si="16"/>
        <v/>
      </c>
      <c r="AY34" s="430" t="str">
        <f t="shared" si="16"/>
        <v/>
      </c>
      <c r="AZ34" s="430" t="str">
        <f t="shared" si="16"/>
        <v/>
      </c>
    </row>
    <row r="35" spans="1:52" s="35" customFormat="1" hidden="1">
      <c r="A35" s="374"/>
      <c r="B35" s="246"/>
      <c r="C35"/>
      <c r="D35" s="96"/>
      <c r="E35" s="242"/>
      <c r="F35" s="108"/>
      <c r="G35"/>
      <c r="H35" s="242"/>
      <c r="L35" s="7"/>
      <c r="M35" s="88"/>
      <c r="N35" s="168"/>
      <c r="O35" s="308"/>
      <c r="P35" s="246"/>
      <c r="Q35" s="246"/>
      <c r="R35" s="463"/>
      <c r="S35" s="380">
        <f t="shared" si="8"/>
        <v>10</v>
      </c>
      <c r="T35" s="430" t="str">
        <f t="shared" si="6"/>
        <v/>
      </c>
      <c r="U35" s="430" t="str">
        <f t="shared" si="6"/>
        <v/>
      </c>
      <c r="V35" s="430" t="str">
        <f t="shared" ref="V35:AZ35" si="17">IF(V17="","",(V17-$G$57)/$G$56)</f>
        <v/>
      </c>
      <c r="W35" s="430" t="str">
        <f t="shared" si="17"/>
        <v/>
      </c>
      <c r="X35" s="430" t="str">
        <f t="shared" si="17"/>
        <v/>
      </c>
      <c r="Y35" s="430" t="str">
        <f t="shared" si="17"/>
        <v/>
      </c>
      <c r="Z35" s="430" t="str">
        <f t="shared" si="17"/>
        <v/>
      </c>
      <c r="AA35" s="430" t="str">
        <f t="shared" si="17"/>
        <v/>
      </c>
      <c r="AB35" s="430" t="str">
        <f t="shared" si="17"/>
        <v/>
      </c>
      <c r="AC35" s="430" t="str">
        <f t="shared" si="17"/>
        <v/>
      </c>
      <c r="AD35" s="430" t="str">
        <f t="shared" si="17"/>
        <v/>
      </c>
      <c r="AE35" s="430" t="str">
        <f t="shared" si="17"/>
        <v/>
      </c>
      <c r="AF35" s="430" t="str">
        <f t="shared" si="17"/>
        <v/>
      </c>
      <c r="AG35" s="430" t="str">
        <f t="shared" si="17"/>
        <v/>
      </c>
      <c r="AH35" s="430" t="str">
        <f t="shared" si="17"/>
        <v/>
      </c>
      <c r="AI35" s="430" t="str">
        <f t="shared" si="17"/>
        <v/>
      </c>
      <c r="AJ35" s="430" t="str">
        <f t="shared" si="17"/>
        <v/>
      </c>
      <c r="AK35" s="430" t="str">
        <f t="shared" si="17"/>
        <v/>
      </c>
      <c r="AL35" s="430" t="str">
        <f t="shared" si="17"/>
        <v/>
      </c>
      <c r="AM35" s="430" t="str">
        <f t="shared" si="17"/>
        <v/>
      </c>
      <c r="AN35" s="430" t="str">
        <f t="shared" si="17"/>
        <v/>
      </c>
      <c r="AO35" s="430" t="str">
        <f t="shared" si="17"/>
        <v/>
      </c>
      <c r="AP35" s="430" t="str">
        <f t="shared" si="17"/>
        <v/>
      </c>
      <c r="AQ35" s="430" t="str">
        <f t="shared" si="17"/>
        <v/>
      </c>
      <c r="AR35" s="430" t="str">
        <f t="shared" si="17"/>
        <v/>
      </c>
      <c r="AS35" s="430" t="str">
        <f t="shared" si="17"/>
        <v/>
      </c>
      <c r="AT35" s="430" t="str">
        <f t="shared" si="17"/>
        <v/>
      </c>
      <c r="AU35" s="430" t="str">
        <f t="shared" si="17"/>
        <v/>
      </c>
      <c r="AV35" s="430" t="str">
        <f t="shared" si="17"/>
        <v/>
      </c>
      <c r="AW35" s="430" t="str">
        <f t="shared" si="17"/>
        <v/>
      </c>
      <c r="AX35" s="430" t="str">
        <f t="shared" si="17"/>
        <v/>
      </c>
      <c r="AY35" s="430" t="str">
        <f t="shared" si="17"/>
        <v/>
      </c>
      <c r="AZ35" s="430" t="str">
        <f t="shared" si="17"/>
        <v/>
      </c>
    </row>
    <row r="36" spans="1:52" s="35" customFormat="1">
      <c r="A36" s="374"/>
      <c r="B36" s="246"/>
      <c r="C36"/>
      <c r="D36" s="96"/>
      <c r="E36" s="242"/>
      <c r="F36" s="108"/>
      <c r="G36"/>
      <c r="H36" s="242"/>
      <c r="L36" s="7"/>
      <c r="M36" s="88"/>
      <c r="N36" s="168"/>
      <c r="O36" s="308"/>
      <c r="P36" s="246"/>
      <c r="Q36" s="246"/>
      <c r="R36" s="629"/>
      <c r="S36" s="630" t="s">
        <v>224</v>
      </c>
      <c r="T36" s="429">
        <f>AVERAGE(T26:T35)</f>
        <v>108.60659804554332</v>
      </c>
      <c r="U36" s="429" t="e">
        <f>AVERAGE(U26:U35)</f>
        <v>#DIV/0!</v>
      </c>
      <c r="V36" s="429" t="e">
        <f t="shared" ref="V36:AZ36" si="18">AVERAGE(V26:V35)</f>
        <v>#DIV/0!</v>
      </c>
      <c r="W36" s="429" t="e">
        <f t="shared" si="18"/>
        <v>#DIV/0!</v>
      </c>
      <c r="X36" s="429" t="e">
        <f t="shared" si="18"/>
        <v>#DIV/0!</v>
      </c>
      <c r="Y36" s="429" t="e">
        <f t="shared" si="18"/>
        <v>#DIV/0!</v>
      </c>
      <c r="Z36" s="429" t="e">
        <f t="shared" si="18"/>
        <v>#DIV/0!</v>
      </c>
      <c r="AA36" s="429" t="e">
        <f t="shared" si="18"/>
        <v>#DIV/0!</v>
      </c>
      <c r="AB36" s="429" t="e">
        <f t="shared" si="18"/>
        <v>#DIV/0!</v>
      </c>
      <c r="AC36" s="429" t="e">
        <f t="shared" si="18"/>
        <v>#DIV/0!</v>
      </c>
      <c r="AD36" s="429" t="e">
        <f t="shared" si="18"/>
        <v>#DIV/0!</v>
      </c>
      <c r="AE36" s="429" t="e">
        <f t="shared" si="18"/>
        <v>#DIV/0!</v>
      </c>
      <c r="AF36" s="429" t="e">
        <f t="shared" si="18"/>
        <v>#DIV/0!</v>
      </c>
      <c r="AG36" s="429" t="e">
        <f t="shared" si="18"/>
        <v>#DIV/0!</v>
      </c>
      <c r="AH36" s="429" t="e">
        <f t="shared" si="18"/>
        <v>#DIV/0!</v>
      </c>
      <c r="AI36" s="429" t="e">
        <f t="shared" si="18"/>
        <v>#DIV/0!</v>
      </c>
      <c r="AJ36" s="429" t="e">
        <f t="shared" si="18"/>
        <v>#DIV/0!</v>
      </c>
      <c r="AK36" s="429" t="e">
        <f t="shared" si="18"/>
        <v>#DIV/0!</v>
      </c>
      <c r="AL36" s="429" t="e">
        <f t="shared" si="18"/>
        <v>#DIV/0!</v>
      </c>
      <c r="AM36" s="429" t="e">
        <f t="shared" si="18"/>
        <v>#DIV/0!</v>
      </c>
      <c r="AN36" s="429" t="e">
        <f t="shared" si="18"/>
        <v>#DIV/0!</v>
      </c>
      <c r="AO36" s="429" t="e">
        <f t="shared" si="18"/>
        <v>#DIV/0!</v>
      </c>
      <c r="AP36" s="429" t="e">
        <f t="shared" si="18"/>
        <v>#DIV/0!</v>
      </c>
      <c r="AQ36" s="429" t="e">
        <f t="shared" si="18"/>
        <v>#DIV/0!</v>
      </c>
      <c r="AR36" s="429" t="e">
        <f t="shared" si="18"/>
        <v>#DIV/0!</v>
      </c>
      <c r="AS36" s="429" t="e">
        <f t="shared" si="18"/>
        <v>#DIV/0!</v>
      </c>
      <c r="AT36" s="429" t="e">
        <f t="shared" si="18"/>
        <v>#DIV/0!</v>
      </c>
      <c r="AU36" s="429" t="e">
        <f t="shared" si="18"/>
        <v>#DIV/0!</v>
      </c>
      <c r="AV36" s="429" t="e">
        <f t="shared" si="18"/>
        <v>#DIV/0!</v>
      </c>
      <c r="AW36" s="429" t="e">
        <f t="shared" si="18"/>
        <v>#DIV/0!</v>
      </c>
      <c r="AX36" s="429" t="e">
        <f t="shared" si="18"/>
        <v>#DIV/0!</v>
      </c>
      <c r="AY36" s="429" t="e">
        <f t="shared" si="18"/>
        <v>#DIV/0!</v>
      </c>
      <c r="AZ36" s="429" t="e">
        <f t="shared" si="18"/>
        <v>#DIV/0!</v>
      </c>
    </row>
    <row r="37" spans="1:52" s="35" customFormat="1">
      <c r="A37" s="374"/>
      <c r="B37" s="246"/>
      <c r="C37"/>
      <c r="D37" s="96"/>
      <c r="E37" s="242"/>
      <c r="F37" s="108"/>
      <c r="G37"/>
      <c r="H37" s="242"/>
      <c r="L37" s="7"/>
      <c r="M37" s="88"/>
      <c r="N37" s="168"/>
      <c r="O37" s="308"/>
      <c r="P37" s="246"/>
      <c r="Q37" s="246"/>
      <c r="R37" s="631"/>
      <c r="S37" s="630" t="s">
        <v>225</v>
      </c>
      <c r="T37" s="429">
        <f>STDEV(T26:T35)</f>
        <v>58.681798935578158</v>
      </c>
      <c r="U37" s="429" t="e">
        <f>STDEV(U26:U35)</f>
        <v>#DIV/0!</v>
      </c>
      <c r="V37" s="429" t="e">
        <f t="shared" ref="V37:AZ37" si="19">STDEV(V26:V35)</f>
        <v>#DIV/0!</v>
      </c>
      <c r="W37" s="429" t="e">
        <f t="shared" si="19"/>
        <v>#DIV/0!</v>
      </c>
      <c r="X37" s="429" t="e">
        <f t="shared" si="19"/>
        <v>#DIV/0!</v>
      </c>
      <c r="Y37" s="429" t="e">
        <f t="shared" si="19"/>
        <v>#DIV/0!</v>
      </c>
      <c r="Z37" s="429" t="e">
        <f t="shared" si="19"/>
        <v>#DIV/0!</v>
      </c>
      <c r="AA37" s="429" t="e">
        <f t="shared" si="19"/>
        <v>#DIV/0!</v>
      </c>
      <c r="AB37" s="429" t="e">
        <f t="shared" si="19"/>
        <v>#DIV/0!</v>
      </c>
      <c r="AC37" s="429" t="e">
        <f t="shared" si="19"/>
        <v>#DIV/0!</v>
      </c>
      <c r="AD37" s="429" t="e">
        <f t="shared" si="19"/>
        <v>#DIV/0!</v>
      </c>
      <c r="AE37" s="429" t="e">
        <f t="shared" si="19"/>
        <v>#DIV/0!</v>
      </c>
      <c r="AF37" s="429" t="e">
        <f t="shared" si="19"/>
        <v>#DIV/0!</v>
      </c>
      <c r="AG37" s="429" t="e">
        <f t="shared" si="19"/>
        <v>#DIV/0!</v>
      </c>
      <c r="AH37" s="429" t="e">
        <f t="shared" si="19"/>
        <v>#DIV/0!</v>
      </c>
      <c r="AI37" s="429" t="e">
        <f t="shared" si="19"/>
        <v>#DIV/0!</v>
      </c>
      <c r="AJ37" s="429" t="e">
        <f t="shared" si="19"/>
        <v>#DIV/0!</v>
      </c>
      <c r="AK37" s="429" t="e">
        <f t="shared" si="19"/>
        <v>#DIV/0!</v>
      </c>
      <c r="AL37" s="429" t="e">
        <f t="shared" si="19"/>
        <v>#DIV/0!</v>
      </c>
      <c r="AM37" s="429" t="e">
        <f t="shared" si="19"/>
        <v>#DIV/0!</v>
      </c>
      <c r="AN37" s="429" t="e">
        <f t="shared" si="19"/>
        <v>#DIV/0!</v>
      </c>
      <c r="AO37" s="429" t="e">
        <f t="shared" si="19"/>
        <v>#DIV/0!</v>
      </c>
      <c r="AP37" s="429" t="e">
        <f t="shared" si="19"/>
        <v>#DIV/0!</v>
      </c>
      <c r="AQ37" s="429" t="e">
        <f t="shared" si="19"/>
        <v>#DIV/0!</v>
      </c>
      <c r="AR37" s="429" t="e">
        <f t="shared" si="19"/>
        <v>#DIV/0!</v>
      </c>
      <c r="AS37" s="429" t="e">
        <f t="shared" si="19"/>
        <v>#DIV/0!</v>
      </c>
      <c r="AT37" s="429" t="e">
        <f t="shared" si="19"/>
        <v>#DIV/0!</v>
      </c>
      <c r="AU37" s="429" t="e">
        <f t="shared" si="19"/>
        <v>#DIV/0!</v>
      </c>
      <c r="AV37" s="429" t="e">
        <f t="shared" si="19"/>
        <v>#DIV/0!</v>
      </c>
      <c r="AW37" s="429" t="e">
        <f t="shared" si="19"/>
        <v>#DIV/0!</v>
      </c>
      <c r="AX37" s="429" t="e">
        <f t="shared" si="19"/>
        <v>#DIV/0!</v>
      </c>
      <c r="AY37" s="429" t="e">
        <f t="shared" si="19"/>
        <v>#DIV/0!</v>
      </c>
      <c r="AZ37" s="429" t="e">
        <f t="shared" si="19"/>
        <v>#DIV/0!</v>
      </c>
    </row>
    <row r="38" spans="1:52" s="35" customFormat="1">
      <c r="B38" s="246"/>
      <c r="C38"/>
      <c r="D38" s="96"/>
      <c r="E38" s="242"/>
      <c r="F38" s="108"/>
      <c r="G38"/>
      <c r="H38" s="242"/>
      <c r="L38" s="7"/>
      <c r="M38" s="88"/>
      <c r="N38" s="168"/>
      <c r="O38" s="308"/>
      <c r="P38" s="246"/>
      <c r="Q38" s="246"/>
      <c r="R38" s="352"/>
      <c r="S38" s="632" t="s">
        <v>39</v>
      </c>
      <c r="T38" s="430">
        <f>(T37/T36)*100</f>
        <v>54.031522938385756</v>
      </c>
      <c r="U38" s="430" t="e">
        <f>(U37/U36)*100</f>
        <v>#DIV/0!</v>
      </c>
      <c r="V38" s="430" t="e">
        <f t="shared" ref="V38:AZ38" si="20">(V37/V36)*100</f>
        <v>#DIV/0!</v>
      </c>
      <c r="W38" s="430" t="e">
        <f t="shared" si="20"/>
        <v>#DIV/0!</v>
      </c>
      <c r="X38" s="430" t="e">
        <f t="shared" si="20"/>
        <v>#DIV/0!</v>
      </c>
      <c r="Y38" s="430" t="e">
        <f t="shared" si="20"/>
        <v>#DIV/0!</v>
      </c>
      <c r="Z38" s="430" t="e">
        <f t="shared" si="20"/>
        <v>#DIV/0!</v>
      </c>
      <c r="AA38" s="430" t="e">
        <f t="shared" si="20"/>
        <v>#DIV/0!</v>
      </c>
      <c r="AB38" s="430" t="e">
        <f t="shared" si="20"/>
        <v>#DIV/0!</v>
      </c>
      <c r="AC38" s="430" t="e">
        <f t="shared" si="20"/>
        <v>#DIV/0!</v>
      </c>
      <c r="AD38" s="430" t="e">
        <f t="shared" si="20"/>
        <v>#DIV/0!</v>
      </c>
      <c r="AE38" s="430" t="e">
        <f t="shared" si="20"/>
        <v>#DIV/0!</v>
      </c>
      <c r="AF38" s="430" t="e">
        <f t="shared" si="20"/>
        <v>#DIV/0!</v>
      </c>
      <c r="AG38" s="430" t="e">
        <f t="shared" si="20"/>
        <v>#DIV/0!</v>
      </c>
      <c r="AH38" s="430" t="e">
        <f t="shared" si="20"/>
        <v>#DIV/0!</v>
      </c>
      <c r="AI38" s="430" t="e">
        <f t="shared" si="20"/>
        <v>#DIV/0!</v>
      </c>
      <c r="AJ38" s="430" t="e">
        <f t="shared" si="20"/>
        <v>#DIV/0!</v>
      </c>
      <c r="AK38" s="430" t="e">
        <f t="shared" si="20"/>
        <v>#DIV/0!</v>
      </c>
      <c r="AL38" s="430" t="e">
        <f t="shared" si="20"/>
        <v>#DIV/0!</v>
      </c>
      <c r="AM38" s="430" t="e">
        <f t="shared" si="20"/>
        <v>#DIV/0!</v>
      </c>
      <c r="AN38" s="430" t="e">
        <f t="shared" si="20"/>
        <v>#DIV/0!</v>
      </c>
      <c r="AO38" s="430" t="e">
        <f t="shared" si="20"/>
        <v>#DIV/0!</v>
      </c>
      <c r="AP38" s="430" t="e">
        <f t="shared" si="20"/>
        <v>#DIV/0!</v>
      </c>
      <c r="AQ38" s="430" t="e">
        <f t="shared" si="20"/>
        <v>#DIV/0!</v>
      </c>
      <c r="AR38" s="430" t="e">
        <f t="shared" si="20"/>
        <v>#DIV/0!</v>
      </c>
      <c r="AS38" s="430" t="e">
        <f t="shared" si="20"/>
        <v>#DIV/0!</v>
      </c>
      <c r="AT38" s="430" t="e">
        <f t="shared" si="20"/>
        <v>#DIV/0!</v>
      </c>
      <c r="AU38" s="430" t="e">
        <f t="shared" si="20"/>
        <v>#DIV/0!</v>
      </c>
      <c r="AV38" s="430" t="e">
        <f t="shared" si="20"/>
        <v>#DIV/0!</v>
      </c>
      <c r="AW38" s="430" t="e">
        <f t="shared" si="20"/>
        <v>#DIV/0!</v>
      </c>
      <c r="AX38" s="430" t="e">
        <f t="shared" si="20"/>
        <v>#DIV/0!</v>
      </c>
      <c r="AY38" s="430" t="e">
        <f t="shared" si="20"/>
        <v>#DIV/0!</v>
      </c>
      <c r="AZ38" s="430" t="e">
        <f t="shared" si="20"/>
        <v>#DIV/0!</v>
      </c>
    </row>
    <row r="39" spans="1:52" s="35" customFormat="1">
      <c r="B39" s="246"/>
      <c r="C39"/>
      <c r="D39" s="96"/>
      <c r="E39" s="242"/>
      <c r="F39" s="108"/>
      <c r="G39"/>
      <c r="H39" s="242"/>
      <c r="L39" s="7"/>
      <c r="M39" s="88"/>
      <c r="N39" s="168"/>
      <c r="O39" s="308"/>
      <c r="P39" s="246"/>
      <c r="Q39" s="246"/>
      <c r="R39" s="352"/>
      <c r="S39" s="632" t="s">
        <v>226</v>
      </c>
      <c r="T39" s="431">
        <f>T37/SQRT(COUNT(T26:T35)-1)</f>
        <v>23.956744096793923</v>
      </c>
      <c r="U39" s="431" t="e">
        <f>U37/SQRT(COUNT(U24:U33)-1)</f>
        <v>#DIV/0!</v>
      </c>
      <c r="V39" s="431" t="e">
        <f t="shared" ref="V39:AZ39" si="21">V37/SQRT(COUNT(V24:V33)-1)</f>
        <v>#DIV/0!</v>
      </c>
      <c r="W39" s="431" t="e">
        <f t="shared" si="21"/>
        <v>#DIV/0!</v>
      </c>
      <c r="X39" s="431" t="e">
        <f t="shared" si="21"/>
        <v>#DIV/0!</v>
      </c>
      <c r="Y39" s="431" t="e">
        <f t="shared" si="21"/>
        <v>#DIV/0!</v>
      </c>
      <c r="Z39" s="431" t="e">
        <f t="shared" si="21"/>
        <v>#DIV/0!</v>
      </c>
      <c r="AA39" s="431" t="e">
        <f t="shared" si="21"/>
        <v>#DIV/0!</v>
      </c>
      <c r="AB39" s="431" t="e">
        <f t="shared" si="21"/>
        <v>#DIV/0!</v>
      </c>
      <c r="AC39" s="431" t="e">
        <f t="shared" si="21"/>
        <v>#DIV/0!</v>
      </c>
      <c r="AD39" s="431" t="e">
        <f t="shared" si="21"/>
        <v>#DIV/0!</v>
      </c>
      <c r="AE39" s="431" t="e">
        <f t="shared" si="21"/>
        <v>#DIV/0!</v>
      </c>
      <c r="AF39" s="431" t="e">
        <f t="shared" si="21"/>
        <v>#DIV/0!</v>
      </c>
      <c r="AG39" s="431" t="e">
        <f t="shared" si="21"/>
        <v>#DIV/0!</v>
      </c>
      <c r="AH39" s="431" t="e">
        <f t="shared" si="21"/>
        <v>#DIV/0!</v>
      </c>
      <c r="AI39" s="431" t="e">
        <f t="shared" si="21"/>
        <v>#DIV/0!</v>
      </c>
      <c r="AJ39" s="431" t="e">
        <f t="shared" si="21"/>
        <v>#DIV/0!</v>
      </c>
      <c r="AK39" s="431" t="e">
        <f t="shared" si="21"/>
        <v>#DIV/0!</v>
      </c>
      <c r="AL39" s="431" t="e">
        <f t="shared" si="21"/>
        <v>#DIV/0!</v>
      </c>
      <c r="AM39" s="431" t="e">
        <f t="shared" si="21"/>
        <v>#DIV/0!</v>
      </c>
      <c r="AN39" s="431" t="e">
        <f t="shared" si="21"/>
        <v>#DIV/0!</v>
      </c>
      <c r="AO39" s="431" t="e">
        <f t="shared" si="21"/>
        <v>#DIV/0!</v>
      </c>
      <c r="AP39" s="431" t="e">
        <f t="shared" si="21"/>
        <v>#DIV/0!</v>
      </c>
      <c r="AQ39" s="431" t="e">
        <f t="shared" si="21"/>
        <v>#DIV/0!</v>
      </c>
      <c r="AR39" s="431" t="e">
        <f t="shared" si="21"/>
        <v>#DIV/0!</v>
      </c>
      <c r="AS39" s="431" t="e">
        <f t="shared" si="21"/>
        <v>#DIV/0!</v>
      </c>
      <c r="AT39" s="431" t="e">
        <f t="shared" si="21"/>
        <v>#DIV/0!</v>
      </c>
      <c r="AU39" s="431" t="e">
        <f t="shared" si="21"/>
        <v>#DIV/0!</v>
      </c>
      <c r="AV39" s="431" t="e">
        <f t="shared" si="21"/>
        <v>#DIV/0!</v>
      </c>
      <c r="AW39" s="431" t="e">
        <f t="shared" si="21"/>
        <v>#DIV/0!</v>
      </c>
      <c r="AX39" s="431" t="e">
        <f t="shared" si="21"/>
        <v>#DIV/0!</v>
      </c>
      <c r="AY39" s="431" t="e">
        <f t="shared" si="21"/>
        <v>#DIV/0!</v>
      </c>
      <c r="AZ39" s="431" t="e">
        <f t="shared" si="21"/>
        <v>#DIV/0!</v>
      </c>
    </row>
    <row r="40" spans="1:52" s="35" customFormat="1">
      <c r="B40" s="246"/>
      <c r="C40"/>
      <c r="D40" s="96"/>
      <c r="E40" s="242"/>
      <c r="F40" s="108"/>
      <c r="G40"/>
      <c r="H40" s="242"/>
      <c r="L40" s="7"/>
      <c r="M40" s="88"/>
      <c r="N40" s="168"/>
      <c r="O40" s="308"/>
      <c r="P40" s="246"/>
      <c r="Q40" s="246"/>
      <c r="R40" s="404" t="s">
        <v>186</v>
      </c>
      <c r="S40" s="424"/>
      <c r="T40" s="425"/>
      <c r="U40" s="425"/>
      <c r="V40" s="425"/>
      <c r="W40" s="425"/>
      <c r="X40" s="425"/>
      <c r="Y40" s="425"/>
      <c r="Z40" s="425"/>
      <c r="AA40" s="425"/>
      <c r="AB40" s="425"/>
      <c r="AC40" s="425"/>
      <c r="AD40" s="425"/>
      <c r="AE40" s="425"/>
      <c r="AF40" s="425"/>
      <c r="AG40" s="425"/>
      <c r="AH40" s="425"/>
      <c r="AI40" s="425"/>
      <c r="AJ40" s="425"/>
      <c r="AK40" s="425"/>
      <c r="AL40" s="425"/>
      <c r="AM40" s="425"/>
      <c r="AN40" s="425"/>
      <c r="AO40" s="425"/>
      <c r="AP40" s="425"/>
      <c r="AQ40" s="425"/>
      <c r="AR40" s="425"/>
      <c r="AS40" s="425"/>
      <c r="AT40" s="425"/>
      <c r="AU40" s="425"/>
      <c r="AV40" s="425"/>
      <c r="AW40" s="425"/>
      <c r="AX40" s="425"/>
      <c r="AY40" s="425"/>
      <c r="AZ40" s="425"/>
    </row>
    <row r="41" spans="1:52" s="35" customFormat="1" hidden="1">
      <c r="B41" s="246"/>
      <c r="C41"/>
      <c r="D41" s="96"/>
      <c r="E41" s="242"/>
      <c r="F41" s="108"/>
      <c r="G41"/>
      <c r="H41" s="242"/>
      <c r="L41" s="7"/>
      <c r="M41" s="88"/>
      <c r="N41" s="168"/>
      <c r="O41" s="308"/>
      <c r="P41" s="246"/>
      <c r="Q41" s="246"/>
      <c r="R41" s="405"/>
      <c r="S41" s="426">
        <v>1</v>
      </c>
      <c r="T41" s="427">
        <f t="shared" ref="T41:AZ41" si="22">IF(T8="","",(T8*$H$56+$H$57))</f>
        <v>73.982310675621363</v>
      </c>
      <c r="U41" s="427" t="str">
        <f t="shared" si="22"/>
        <v/>
      </c>
      <c r="V41" s="427" t="str">
        <f t="shared" si="22"/>
        <v/>
      </c>
      <c r="W41" s="427" t="str">
        <f t="shared" si="22"/>
        <v/>
      </c>
      <c r="X41" s="427" t="str">
        <f t="shared" si="22"/>
        <v/>
      </c>
      <c r="Y41" s="427" t="str">
        <f t="shared" si="22"/>
        <v/>
      </c>
      <c r="Z41" s="427" t="str">
        <f t="shared" si="22"/>
        <v/>
      </c>
      <c r="AA41" s="427" t="str">
        <f t="shared" si="22"/>
        <v/>
      </c>
      <c r="AB41" s="427" t="str">
        <f t="shared" si="22"/>
        <v/>
      </c>
      <c r="AC41" s="427" t="str">
        <f t="shared" si="22"/>
        <v/>
      </c>
      <c r="AD41" s="427" t="str">
        <f t="shared" si="22"/>
        <v/>
      </c>
      <c r="AE41" s="427" t="str">
        <f t="shared" si="22"/>
        <v/>
      </c>
      <c r="AF41" s="427" t="str">
        <f t="shared" si="22"/>
        <v/>
      </c>
      <c r="AG41" s="427" t="str">
        <f t="shared" si="22"/>
        <v/>
      </c>
      <c r="AH41" s="427" t="str">
        <f t="shared" si="22"/>
        <v/>
      </c>
      <c r="AI41" s="427" t="str">
        <f t="shared" si="22"/>
        <v/>
      </c>
      <c r="AJ41" s="427" t="str">
        <f t="shared" si="22"/>
        <v/>
      </c>
      <c r="AK41" s="427" t="str">
        <f t="shared" si="22"/>
        <v/>
      </c>
      <c r="AL41" s="427" t="str">
        <f t="shared" si="22"/>
        <v/>
      </c>
      <c r="AM41" s="427" t="str">
        <f t="shared" si="22"/>
        <v/>
      </c>
      <c r="AN41" s="427" t="str">
        <f t="shared" si="22"/>
        <v/>
      </c>
      <c r="AO41" s="427" t="str">
        <f t="shared" si="22"/>
        <v/>
      </c>
      <c r="AP41" s="427" t="str">
        <f t="shared" si="22"/>
        <v/>
      </c>
      <c r="AQ41" s="427" t="str">
        <f t="shared" si="22"/>
        <v/>
      </c>
      <c r="AR41" s="427" t="str">
        <f t="shared" si="22"/>
        <v/>
      </c>
      <c r="AS41" s="427" t="str">
        <f t="shared" si="22"/>
        <v/>
      </c>
      <c r="AT41" s="427" t="str">
        <f t="shared" si="22"/>
        <v/>
      </c>
      <c r="AU41" s="427" t="str">
        <f t="shared" si="22"/>
        <v/>
      </c>
      <c r="AV41" s="427" t="str">
        <f t="shared" si="22"/>
        <v/>
      </c>
      <c r="AW41" s="427" t="str">
        <f t="shared" si="22"/>
        <v/>
      </c>
      <c r="AX41" s="427" t="str">
        <f t="shared" si="22"/>
        <v/>
      </c>
      <c r="AY41" s="427" t="str">
        <f t="shared" si="22"/>
        <v/>
      </c>
      <c r="AZ41" s="427" t="str">
        <f t="shared" si="22"/>
        <v/>
      </c>
    </row>
    <row r="42" spans="1:52" s="35" customFormat="1" hidden="1">
      <c r="B42" s="246"/>
      <c r="C42"/>
      <c r="D42" s="96"/>
      <c r="E42" s="242"/>
      <c r="F42" s="108"/>
      <c r="G42"/>
      <c r="H42" s="242"/>
      <c r="L42" s="7"/>
      <c r="M42" s="88"/>
      <c r="N42" s="168"/>
      <c r="O42" s="308"/>
      <c r="P42" s="246"/>
      <c r="Q42" s="246"/>
      <c r="R42" s="389"/>
      <c r="S42" s="426">
        <f t="shared" ref="S42:S50" si="23">S41+1</f>
        <v>2</v>
      </c>
      <c r="T42" s="427">
        <f t="shared" ref="T42:AZ42" si="24">IF(T9="","",(T9*$H$56+$H$57))</f>
        <v>69.428299589752328</v>
      </c>
      <c r="U42" s="427" t="str">
        <f t="shared" si="24"/>
        <v/>
      </c>
      <c r="V42" s="427" t="str">
        <f t="shared" si="24"/>
        <v/>
      </c>
      <c r="W42" s="427" t="str">
        <f t="shared" si="24"/>
        <v/>
      </c>
      <c r="X42" s="427" t="str">
        <f t="shared" si="24"/>
        <v/>
      </c>
      <c r="Y42" s="427" t="str">
        <f t="shared" si="24"/>
        <v/>
      </c>
      <c r="Z42" s="427" t="str">
        <f t="shared" si="24"/>
        <v/>
      </c>
      <c r="AA42" s="427" t="str">
        <f t="shared" si="24"/>
        <v/>
      </c>
      <c r="AB42" s="427" t="str">
        <f t="shared" si="24"/>
        <v/>
      </c>
      <c r="AC42" s="427" t="str">
        <f t="shared" si="24"/>
        <v/>
      </c>
      <c r="AD42" s="427" t="str">
        <f t="shared" si="24"/>
        <v/>
      </c>
      <c r="AE42" s="427" t="str">
        <f t="shared" si="24"/>
        <v/>
      </c>
      <c r="AF42" s="427" t="str">
        <f t="shared" si="24"/>
        <v/>
      </c>
      <c r="AG42" s="427" t="str">
        <f t="shared" si="24"/>
        <v/>
      </c>
      <c r="AH42" s="427" t="str">
        <f t="shared" si="24"/>
        <v/>
      </c>
      <c r="AI42" s="427" t="str">
        <f t="shared" si="24"/>
        <v/>
      </c>
      <c r="AJ42" s="427" t="str">
        <f t="shared" si="24"/>
        <v/>
      </c>
      <c r="AK42" s="427" t="str">
        <f t="shared" si="24"/>
        <v/>
      </c>
      <c r="AL42" s="427" t="str">
        <f t="shared" si="24"/>
        <v/>
      </c>
      <c r="AM42" s="427" t="str">
        <f t="shared" si="24"/>
        <v/>
      </c>
      <c r="AN42" s="427" t="str">
        <f t="shared" si="24"/>
        <v/>
      </c>
      <c r="AO42" s="427" t="str">
        <f t="shared" si="24"/>
        <v/>
      </c>
      <c r="AP42" s="427" t="str">
        <f t="shared" si="24"/>
        <v/>
      </c>
      <c r="AQ42" s="427" t="str">
        <f t="shared" si="24"/>
        <v/>
      </c>
      <c r="AR42" s="427" t="str">
        <f t="shared" si="24"/>
        <v/>
      </c>
      <c r="AS42" s="427" t="str">
        <f t="shared" si="24"/>
        <v/>
      </c>
      <c r="AT42" s="427" t="str">
        <f t="shared" si="24"/>
        <v/>
      </c>
      <c r="AU42" s="427" t="str">
        <f t="shared" si="24"/>
        <v/>
      </c>
      <c r="AV42" s="427" t="str">
        <f t="shared" si="24"/>
        <v/>
      </c>
      <c r="AW42" s="427" t="str">
        <f t="shared" si="24"/>
        <v/>
      </c>
      <c r="AX42" s="427" t="str">
        <f t="shared" si="24"/>
        <v/>
      </c>
      <c r="AY42" s="427" t="str">
        <f t="shared" si="24"/>
        <v/>
      </c>
      <c r="AZ42" s="427" t="str">
        <f t="shared" si="24"/>
        <v/>
      </c>
    </row>
    <row r="43" spans="1:52" s="35" customFormat="1" hidden="1">
      <c r="B43" s="246"/>
      <c r="C43"/>
      <c r="D43" s="96"/>
      <c r="E43" s="242"/>
      <c r="F43" s="108"/>
      <c r="G43"/>
      <c r="H43" s="242"/>
      <c r="L43" s="7"/>
      <c r="M43" s="88"/>
      <c r="N43" s="168"/>
      <c r="O43" s="308"/>
      <c r="P43" s="246"/>
      <c r="Q43" s="246"/>
      <c r="R43" s="389"/>
      <c r="S43" s="426">
        <f t="shared" si="23"/>
        <v>3</v>
      </c>
      <c r="T43" s="427">
        <f t="shared" ref="T43:AZ43" si="25">IF(T10="","",(T10*$H$56+$H$57))</f>
        <v>114.87665266670189</v>
      </c>
      <c r="U43" s="427" t="str">
        <f t="shared" si="25"/>
        <v/>
      </c>
      <c r="V43" s="427" t="str">
        <f t="shared" si="25"/>
        <v/>
      </c>
      <c r="W43" s="427" t="str">
        <f t="shared" si="25"/>
        <v/>
      </c>
      <c r="X43" s="427" t="str">
        <f t="shared" si="25"/>
        <v/>
      </c>
      <c r="Y43" s="427" t="str">
        <f t="shared" si="25"/>
        <v/>
      </c>
      <c r="Z43" s="427" t="str">
        <f t="shared" si="25"/>
        <v/>
      </c>
      <c r="AA43" s="427" t="str">
        <f t="shared" si="25"/>
        <v/>
      </c>
      <c r="AB43" s="427" t="str">
        <f t="shared" si="25"/>
        <v/>
      </c>
      <c r="AC43" s="427" t="str">
        <f t="shared" si="25"/>
        <v/>
      </c>
      <c r="AD43" s="427" t="str">
        <f t="shared" si="25"/>
        <v/>
      </c>
      <c r="AE43" s="427" t="str">
        <f t="shared" si="25"/>
        <v/>
      </c>
      <c r="AF43" s="427" t="str">
        <f t="shared" si="25"/>
        <v/>
      </c>
      <c r="AG43" s="427" t="str">
        <f t="shared" si="25"/>
        <v/>
      </c>
      <c r="AH43" s="427" t="str">
        <f t="shared" si="25"/>
        <v/>
      </c>
      <c r="AI43" s="427" t="str">
        <f t="shared" si="25"/>
        <v/>
      </c>
      <c r="AJ43" s="427" t="str">
        <f t="shared" si="25"/>
        <v/>
      </c>
      <c r="AK43" s="427" t="str">
        <f t="shared" si="25"/>
        <v/>
      </c>
      <c r="AL43" s="427" t="str">
        <f t="shared" si="25"/>
        <v/>
      </c>
      <c r="AM43" s="427" t="str">
        <f t="shared" si="25"/>
        <v/>
      </c>
      <c r="AN43" s="427" t="str">
        <f t="shared" si="25"/>
        <v/>
      </c>
      <c r="AO43" s="427" t="str">
        <f t="shared" si="25"/>
        <v/>
      </c>
      <c r="AP43" s="427" t="str">
        <f t="shared" si="25"/>
        <v/>
      </c>
      <c r="AQ43" s="427" t="str">
        <f t="shared" si="25"/>
        <v/>
      </c>
      <c r="AR43" s="427" t="str">
        <f t="shared" si="25"/>
        <v/>
      </c>
      <c r="AS43" s="427" t="str">
        <f t="shared" si="25"/>
        <v/>
      </c>
      <c r="AT43" s="427" t="str">
        <f t="shared" si="25"/>
        <v/>
      </c>
      <c r="AU43" s="427" t="str">
        <f t="shared" si="25"/>
        <v/>
      </c>
      <c r="AV43" s="427" t="str">
        <f t="shared" si="25"/>
        <v/>
      </c>
      <c r="AW43" s="427" t="str">
        <f t="shared" si="25"/>
        <v/>
      </c>
      <c r="AX43" s="427" t="str">
        <f t="shared" si="25"/>
        <v/>
      </c>
      <c r="AY43" s="427" t="str">
        <f t="shared" si="25"/>
        <v/>
      </c>
      <c r="AZ43" s="427" t="str">
        <f t="shared" si="25"/>
        <v/>
      </c>
    </row>
    <row r="44" spans="1:52" hidden="1">
      <c r="B44" s="246"/>
      <c r="I44" s="35"/>
      <c r="J44" s="35"/>
      <c r="K44" s="35"/>
      <c r="L44" s="7"/>
      <c r="M44" s="88"/>
      <c r="N44" s="168"/>
      <c r="O44" s="308"/>
      <c r="P44" s="242"/>
      <c r="Q44" s="242"/>
      <c r="R44" s="389"/>
      <c r="S44" s="426">
        <f t="shared" si="23"/>
        <v>4</v>
      </c>
      <c r="T44" s="427">
        <f t="shared" ref="T44:AZ44" si="26">IF(T11="","",(T11*$H$56+$H$57))</f>
        <v>105.25877232397289</v>
      </c>
      <c r="U44" s="427" t="str">
        <f t="shared" si="26"/>
        <v/>
      </c>
      <c r="V44" s="427" t="str">
        <f t="shared" si="26"/>
        <v/>
      </c>
      <c r="W44" s="427" t="str">
        <f t="shared" si="26"/>
        <v/>
      </c>
      <c r="X44" s="427" t="str">
        <f t="shared" si="26"/>
        <v/>
      </c>
      <c r="Y44" s="427" t="str">
        <f t="shared" si="26"/>
        <v/>
      </c>
      <c r="Z44" s="427" t="str">
        <f t="shared" si="26"/>
        <v/>
      </c>
      <c r="AA44" s="427" t="str">
        <f t="shared" si="26"/>
        <v/>
      </c>
      <c r="AB44" s="427" t="str">
        <f t="shared" si="26"/>
        <v/>
      </c>
      <c r="AC44" s="427" t="str">
        <f t="shared" si="26"/>
        <v/>
      </c>
      <c r="AD44" s="427" t="str">
        <f t="shared" si="26"/>
        <v/>
      </c>
      <c r="AE44" s="427" t="str">
        <f t="shared" si="26"/>
        <v/>
      </c>
      <c r="AF44" s="427" t="str">
        <f t="shared" si="26"/>
        <v/>
      </c>
      <c r="AG44" s="427" t="str">
        <f t="shared" si="26"/>
        <v/>
      </c>
      <c r="AH44" s="427" t="str">
        <f t="shared" si="26"/>
        <v/>
      </c>
      <c r="AI44" s="427" t="str">
        <f t="shared" si="26"/>
        <v/>
      </c>
      <c r="AJ44" s="427" t="str">
        <f t="shared" si="26"/>
        <v/>
      </c>
      <c r="AK44" s="427" t="str">
        <f t="shared" si="26"/>
        <v/>
      </c>
      <c r="AL44" s="427" t="str">
        <f t="shared" si="26"/>
        <v/>
      </c>
      <c r="AM44" s="427" t="str">
        <f t="shared" si="26"/>
        <v/>
      </c>
      <c r="AN44" s="427" t="str">
        <f t="shared" si="26"/>
        <v/>
      </c>
      <c r="AO44" s="427" t="str">
        <f t="shared" si="26"/>
        <v/>
      </c>
      <c r="AP44" s="427" t="str">
        <f t="shared" si="26"/>
        <v/>
      </c>
      <c r="AQ44" s="427" t="str">
        <f t="shared" si="26"/>
        <v/>
      </c>
      <c r="AR44" s="427" t="str">
        <f t="shared" si="26"/>
        <v/>
      </c>
      <c r="AS44" s="427" t="str">
        <f t="shared" si="26"/>
        <v/>
      </c>
      <c r="AT44" s="427" t="str">
        <f t="shared" si="26"/>
        <v/>
      </c>
      <c r="AU44" s="427" t="str">
        <f t="shared" si="26"/>
        <v/>
      </c>
      <c r="AV44" s="427" t="str">
        <f t="shared" si="26"/>
        <v/>
      </c>
      <c r="AW44" s="427" t="str">
        <f t="shared" si="26"/>
        <v/>
      </c>
      <c r="AX44" s="427" t="str">
        <f t="shared" si="26"/>
        <v/>
      </c>
      <c r="AY44" s="427" t="str">
        <f t="shared" si="26"/>
        <v/>
      </c>
      <c r="AZ44" s="427" t="str">
        <f t="shared" si="26"/>
        <v/>
      </c>
    </row>
    <row r="45" spans="1:52" hidden="1">
      <c r="B45" s="246"/>
      <c r="I45" s="35"/>
      <c r="J45" s="35"/>
      <c r="K45" s="35"/>
      <c r="L45" s="7"/>
      <c r="M45" s="88"/>
      <c r="N45" s="168"/>
      <c r="O45" s="308"/>
      <c r="P45" s="242"/>
      <c r="Q45" s="242"/>
      <c r="R45" s="389"/>
      <c r="S45" s="426">
        <f t="shared" si="23"/>
        <v>5</v>
      </c>
      <c r="T45" s="427">
        <f t="shared" ref="T45:AZ45" si="27">IF(T12="","",(T12*$H$56+$H$57))</f>
        <v>75.618436563644195</v>
      </c>
      <c r="U45" s="427" t="str">
        <f t="shared" si="27"/>
        <v/>
      </c>
      <c r="V45" s="427" t="str">
        <f t="shared" si="27"/>
        <v/>
      </c>
      <c r="W45" s="427" t="str">
        <f t="shared" si="27"/>
        <v/>
      </c>
      <c r="X45" s="427" t="str">
        <f t="shared" si="27"/>
        <v/>
      </c>
      <c r="Y45" s="427" t="str">
        <f t="shared" si="27"/>
        <v/>
      </c>
      <c r="Z45" s="427" t="str">
        <f t="shared" si="27"/>
        <v/>
      </c>
      <c r="AA45" s="427" t="str">
        <f t="shared" si="27"/>
        <v/>
      </c>
      <c r="AB45" s="427" t="str">
        <f t="shared" si="27"/>
        <v/>
      </c>
      <c r="AC45" s="427" t="str">
        <f t="shared" si="27"/>
        <v/>
      </c>
      <c r="AD45" s="427" t="str">
        <f t="shared" si="27"/>
        <v/>
      </c>
      <c r="AE45" s="427" t="str">
        <f t="shared" si="27"/>
        <v/>
      </c>
      <c r="AF45" s="427" t="str">
        <f t="shared" si="27"/>
        <v/>
      </c>
      <c r="AG45" s="427" t="str">
        <f t="shared" si="27"/>
        <v/>
      </c>
      <c r="AH45" s="427" t="str">
        <f t="shared" si="27"/>
        <v/>
      </c>
      <c r="AI45" s="427" t="str">
        <f t="shared" si="27"/>
        <v/>
      </c>
      <c r="AJ45" s="427" t="str">
        <f t="shared" si="27"/>
        <v/>
      </c>
      <c r="AK45" s="427" t="str">
        <f t="shared" si="27"/>
        <v/>
      </c>
      <c r="AL45" s="427" t="str">
        <f t="shared" si="27"/>
        <v/>
      </c>
      <c r="AM45" s="427" t="str">
        <f t="shared" si="27"/>
        <v/>
      </c>
      <c r="AN45" s="427" t="str">
        <f t="shared" si="27"/>
        <v/>
      </c>
      <c r="AO45" s="427" t="str">
        <f t="shared" si="27"/>
        <v/>
      </c>
      <c r="AP45" s="427" t="str">
        <f t="shared" si="27"/>
        <v/>
      </c>
      <c r="AQ45" s="427" t="str">
        <f t="shared" si="27"/>
        <v/>
      </c>
      <c r="AR45" s="427" t="str">
        <f t="shared" si="27"/>
        <v/>
      </c>
      <c r="AS45" s="427" t="str">
        <f t="shared" si="27"/>
        <v/>
      </c>
      <c r="AT45" s="427" t="str">
        <f t="shared" si="27"/>
        <v/>
      </c>
      <c r="AU45" s="427" t="str">
        <f t="shared" si="27"/>
        <v/>
      </c>
      <c r="AV45" s="427" t="str">
        <f t="shared" si="27"/>
        <v/>
      </c>
      <c r="AW45" s="427" t="str">
        <f t="shared" si="27"/>
        <v/>
      </c>
      <c r="AX45" s="427" t="str">
        <f t="shared" si="27"/>
        <v/>
      </c>
      <c r="AY45" s="427" t="str">
        <f t="shared" si="27"/>
        <v/>
      </c>
      <c r="AZ45" s="427" t="str">
        <f t="shared" si="27"/>
        <v/>
      </c>
    </row>
    <row r="46" spans="1:52" hidden="1">
      <c r="B46" s="246"/>
      <c r="I46" s="35"/>
      <c r="J46" s="35"/>
      <c r="K46" s="35"/>
      <c r="L46" s="7"/>
      <c r="M46" s="88"/>
      <c r="N46" s="168"/>
      <c r="O46" s="308"/>
      <c r="P46" s="242"/>
      <c r="Q46" s="242"/>
      <c r="R46" s="389"/>
      <c r="S46" s="426">
        <f t="shared" si="23"/>
        <v>6</v>
      </c>
      <c r="T46" s="427">
        <f t="shared" ref="T46:AZ46" si="28">IF(T13="","",(T13*$H$56+$H$57))</f>
        <v>107.93263329315312</v>
      </c>
      <c r="U46" s="427" t="str">
        <f t="shared" si="28"/>
        <v/>
      </c>
      <c r="V46" s="427" t="str">
        <f t="shared" si="28"/>
        <v/>
      </c>
      <c r="W46" s="427" t="str">
        <f t="shared" si="28"/>
        <v/>
      </c>
      <c r="X46" s="427" t="str">
        <f t="shared" si="28"/>
        <v/>
      </c>
      <c r="Y46" s="427" t="str">
        <f t="shared" si="28"/>
        <v/>
      </c>
      <c r="Z46" s="427" t="str">
        <f t="shared" si="28"/>
        <v/>
      </c>
      <c r="AA46" s="427" t="str">
        <f t="shared" si="28"/>
        <v/>
      </c>
      <c r="AB46" s="427" t="str">
        <f t="shared" si="28"/>
        <v/>
      </c>
      <c r="AC46" s="427" t="str">
        <f t="shared" si="28"/>
        <v/>
      </c>
      <c r="AD46" s="427" t="str">
        <f t="shared" si="28"/>
        <v/>
      </c>
      <c r="AE46" s="427" t="str">
        <f t="shared" si="28"/>
        <v/>
      </c>
      <c r="AF46" s="427" t="str">
        <f t="shared" si="28"/>
        <v/>
      </c>
      <c r="AG46" s="427" t="str">
        <f t="shared" si="28"/>
        <v/>
      </c>
      <c r="AH46" s="427" t="str">
        <f t="shared" si="28"/>
        <v/>
      </c>
      <c r="AI46" s="427" t="str">
        <f t="shared" si="28"/>
        <v/>
      </c>
      <c r="AJ46" s="427" t="str">
        <f t="shared" si="28"/>
        <v/>
      </c>
      <c r="AK46" s="427" t="str">
        <f t="shared" si="28"/>
        <v/>
      </c>
      <c r="AL46" s="427" t="str">
        <f t="shared" si="28"/>
        <v/>
      </c>
      <c r="AM46" s="427" t="str">
        <f t="shared" si="28"/>
        <v/>
      </c>
      <c r="AN46" s="427" t="str">
        <f t="shared" si="28"/>
        <v/>
      </c>
      <c r="AO46" s="427" t="str">
        <f t="shared" si="28"/>
        <v/>
      </c>
      <c r="AP46" s="427" t="str">
        <f t="shared" si="28"/>
        <v/>
      </c>
      <c r="AQ46" s="427" t="str">
        <f t="shared" si="28"/>
        <v/>
      </c>
      <c r="AR46" s="427" t="str">
        <f t="shared" si="28"/>
        <v/>
      </c>
      <c r="AS46" s="427" t="str">
        <f t="shared" si="28"/>
        <v/>
      </c>
      <c r="AT46" s="427" t="str">
        <f t="shared" si="28"/>
        <v/>
      </c>
      <c r="AU46" s="427" t="str">
        <f t="shared" si="28"/>
        <v/>
      </c>
      <c r="AV46" s="427" t="str">
        <f t="shared" si="28"/>
        <v/>
      </c>
      <c r="AW46" s="427" t="str">
        <f t="shared" si="28"/>
        <v/>
      </c>
      <c r="AX46" s="427" t="str">
        <f t="shared" si="28"/>
        <v/>
      </c>
      <c r="AY46" s="427" t="str">
        <f t="shared" si="28"/>
        <v/>
      </c>
      <c r="AZ46" s="427" t="str">
        <f t="shared" si="28"/>
        <v/>
      </c>
    </row>
    <row r="47" spans="1:52" hidden="1">
      <c r="B47" s="246"/>
      <c r="I47" s="35"/>
      <c r="J47" s="35"/>
      <c r="K47" s="35"/>
      <c r="L47" s="7"/>
      <c r="M47" s="88"/>
      <c r="N47" s="168"/>
      <c r="O47" s="308"/>
      <c r="P47" s="242"/>
      <c r="Q47" s="242"/>
      <c r="R47" s="389"/>
      <c r="S47" s="426">
        <f t="shared" si="23"/>
        <v>7</v>
      </c>
      <c r="T47" s="427">
        <f t="shared" ref="T47:AZ47" si="29">IF(T14="","",(T14*$H$56+$H$57))</f>
        <v>91.18285085214103</v>
      </c>
      <c r="U47" s="427" t="str">
        <f t="shared" si="29"/>
        <v/>
      </c>
      <c r="V47" s="427" t="str">
        <f t="shared" si="29"/>
        <v/>
      </c>
      <c r="W47" s="427" t="str">
        <f t="shared" si="29"/>
        <v/>
      </c>
      <c r="X47" s="427" t="str">
        <f t="shared" si="29"/>
        <v/>
      </c>
      <c r="Y47" s="427" t="str">
        <f t="shared" si="29"/>
        <v/>
      </c>
      <c r="Z47" s="427" t="str">
        <f t="shared" si="29"/>
        <v/>
      </c>
      <c r="AA47" s="427" t="str">
        <f t="shared" si="29"/>
        <v/>
      </c>
      <c r="AB47" s="427" t="str">
        <f t="shared" si="29"/>
        <v/>
      </c>
      <c r="AC47" s="427" t="str">
        <f t="shared" si="29"/>
        <v/>
      </c>
      <c r="AD47" s="427" t="str">
        <f t="shared" si="29"/>
        <v/>
      </c>
      <c r="AE47" s="427" t="str">
        <f t="shared" si="29"/>
        <v/>
      </c>
      <c r="AF47" s="427" t="str">
        <f t="shared" si="29"/>
        <v/>
      </c>
      <c r="AG47" s="427" t="str">
        <f t="shared" si="29"/>
        <v/>
      </c>
      <c r="AH47" s="427" t="str">
        <f t="shared" si="29"/>
        <v/>
      </c>
      <c r="AI47" s="427" t="str">
        <f t="shared" si="29"/>
        <v/>
      </c>
      <c r="AJ47" s="427" t="str">
        <f t="shared" si="29"/>
        <v/>
      </c>
      <c r="AK47" s="427" t="str">
        <f t="shared" si="29"/>
        <v/>
      </c>
      <c r="AL47" s="427" t="str">
        <f t="shared" si="29"/>
        <v/>
      </c>
      <c r="AM47" s="427" t="str">
        <f t="shared" si="29"/>
        <v/>
      </c>
      <c r="AN47" s="427" t="str">
        <f t="shared" si="29"/>
        <v/>
      </c>
      <c r="AO47" s="427" t="str">
        <f t="shared" si="29"/>
        <v/>
      </c>
      <c r="AP47" s="427" t="str">
        <f t="shared" si="29"/>
        <v/>
      </c>
      <c r="AQ47" s="427" t="str">
        <f t="shared" si="29"/>
        <v/>
      </c>
      <c r="AR47" s="427" t="str">
        <f t="shared" si="29"/>
        <v/>
      </c>
      <c r="AS47" s="427" t="str">
        <f t="shared" si="29"/>
        <v/>
      </c>
      <c r="AT47" s="427" t="str">
        <f t="shared" si="29"/>
        <v/>
      </c>
      <c r="AU47" s="427" t="str">
        <f t="shared" si="29"/>
        <v/>
      </c>
      <c r="AV47" s="427" t="str">
        <f t="shared" si="29"/>
        <v/>
      </c>
      <c r="AW47" s="427" t="str">
        <f t="shared" si="29"/>
        <v/>
      </c>
      <c r="AX47" s="427" t="str">
        <f t="shared" si="29"/>
        <v/>
      </c>
      <c r="AY47" s="427" t="str">
        <f t="shared" si="29"/>
        <v/>
      </c>
      <c r="AZ47" s="427" t="str">
        <f t="shared" si="29"/>
        <v/>
      </c>
    </row>
    <row r="48" spans="1:52" hidden="1">
      <c r="B48" s="246"/>
      <c r="I48" s="35"/>
      <c r="J48" s="35"/>
      <c r="K48" s="35"/>
      <c r="L48" s="7"/>
      <c r="M48" s="88"/>
      <c r="N48" s="168"/>
      <c r="O48" s="308"/>
      <c r="P48" s="242"/>
      <c r="Q48" s="242"/>
      <c r="R48" s="389"/>
      <c r="S48" s="426">
        <f t="shared" si="23"/>
        <v>8</v>
      </c>
      <c r="T48" s="427" t="str">
        <f t="shared" ref="T48:AZ48" si="30">IF(T15="","",(T15*$H$56+$H$57))</f>
        <v/>
      </c>
      <c r="U48" s="427" t="str">
        <f t="shared" si="30"/>
        <v/>
      </c>
      <c r="V48" s="427" t="str">
        <f t="shared" si="30"/>
        <v/>
      </c>
      <c r="W48" s="427" t="str">
        <f t="shared" si="30"/>
        <v/>
      </c>
      <c r="X48" s="427" t="str">
        <f t="shared" si="30"/>
        <v/>
      </c>
      <c r="Y48" s="427" t="str">
        <f t="shared" si="30"/>
        <v/>
      </c>
      <c r="Z48" s="427" t="str">
        <f t="shared" si="30"/>
        <v/>
      </c>
      <c r="AA48" s="427" t="str">
        <f t="shared" si="30"/>
        <v/>
      </c>
      <c r="AB48" s="427" t="str">
        <f t="shared" si="30"/>
        <v/>
      </c>
      <c r="AC48" s="427" t="str">
        <f t="shared" si="30"/>
        <v/>
      </c>
      <c r="AD48" s="427" t="str">
        <f t="shared" si="30"/>
        <v/>
      </c>
      <c r="AE48" s="427" t="str">
        <f t="shared" si="30"/>
        <v/>
      </c>
      <c r="AF48" s="427" t="str">
        <f t="shared" si="30"/>
        <v/>
      </c>
      <c r="AG48" s="427" t="str">
        <f t="shared" si="30"/>
        <v/>
      </c>
      <c r="AH48" s="427" t="str">
        <f t="shared" si="30"/>
        <v/>
      </c>
      <c r="AI48" s="427" t="str">
        <f t="shared" si="30"/>
        <v/>
      </c>
      <c r="AJ48" s="427" t="str">
        <f t="shared" si="30"/>
        <v/>
      </c>
      <c r="AK48" s="427" t="str">
        <f t="shared" si="30"/>
        <v/>
      </c>
      <c r="AL48" s="427" t="str">
        <f t="shared" si="30"/>
        <v/>
      </c>
      <c r="AM48" s="427" t="str">
        <f t="shared" si="30"/>
        <v/>
      </c>
      <c r="AN48" s="427" t="str">
        <f t="shared" si="30"/>
        <v/>
      </c>
      <c r="AO48" s="427" t="str">
        <f t="shared" si="30"/>
        <v/>
      </c>
      <c r="AP48" s="427" t="str">
        <f t="shared" si="30"/>
        <v/>
      </c>
      <c r="AQ48" s="427" t="str">
        <f t="shared" si="30"/>
        <v/>
      </c>
      <c r="AR48" s="427" t="str">
        <f t="shared" si="30"/>
        <v/>
      </c>
      <c r="AS48" s="427" t="str">
        <f t="shared" si="30"/>
        <v/>
      </c>
      <c r="AT48" s="427" t="str">
        <f t="shared" si="30"/>
        <v/>
      </c>
      <c r="AU48" s="427" t="str">
        <f t="shared" si="30"/>
        <v/>
      </c>
      <c r="AV48" s="427" t="str">
        <f t="shared" si="30"/>
        <v/>
      </c>
      <c r="AW48" s="427" t="str">
        <f t="shared" si="30"/>
        <v/>
      </c>
      <c r="AX48" s="427" t="str">
        <f t="shared" si="30"/>
        <v/>
      </c>
      <c r="AY48" s="427" t="str">
        <f t="shared" si="30"/>
        <v/>
      </c>
      <c r="AZ48" s="427" t="str">
        <f t="shared" si="30"/>
        <v/>
      </c>
    </row>
    <row r="49" spans="2:52" hidden="1">
      <c r="B49" s="246"/>
      <c r="I49" s="35"/>
      <c r="J49" s="35"/>
      <c r="K49" s="35"/>
      <c r="L49" s="7"/>
      <c r="M49" s="88"/>
      <c r="N49" s="168"/>
      <c r="O49" s="308"/>
      <c r="P49" s="242"/>
      <c r="Q49" s="242"/>
      <c r="R49" s="389"/>
      <c r="S49" s="426">
        <f t="shared" si="23"/>
        <v>9</v>
      </c>
      <c r="T49" s="427" t="str">
        <f t="shared" ref="T49:AZ49" si="31">IF(T16="","",(T16*$H$56+$H$57))</f>
        <v/>
      </c>
      <c r="U49" s="427" t="str">
        <f t="shared" si="31"/>
        <v/>
      </c>
      <c r="V49" s="427" t="str">
        <f t="shared" si="31"/>
        <v/>
      </c>
      <c r="W49" s="427" t="str">
        <f t="shared" si="31"/>
        <v/>
      </c>
      <c r="X49" s="427" t="str">
        <f t="shared" si="31"/>
        <v/>
      </c>
      <c r="Y49" s="427" t="str">
        <f t="shared" si="31"/>
        <v/>
      </c>
      <c r="Z49" s="427" t="str">
        <f t="shared" si="31"/>
        <v/>
      </c>
      <c r="AA49" s="427" t="str">
        <f t="shared" si="31"/>
        <v/>
      </c>
      <c r="AB49" s="427" t="str">
        <f t="shared" si="31"/>
        <v/>
      </c>
      <c r="AC49" s="427" t="str">
        <f t="shared" si="31"/>
        <v/>
      </c>
      <c r="AD49" s="427" t="str">
        <f t="shared" si="31"/>
        <v/>
      </c>
      <c r="AE49" s="427" t="str">
        <f t="shared" si="31"/>
        <v/>
      </c>
      <c r="AF49" s="427" t="str">
        <f t="shared" si="31"/>
        <v/>
      </c>
      <c r="AG49" s="427" t="str">
        <f t="shared" si="31"/>
        <v/>
      </c>
      <c r="AH49" s="427" t="str">
        <f t="shared" si="31"/>
        <v/>
      </c>
      <c r="AI49" s="427" t="str">
        <f t="shared" si="31"/>
        <v/>
      </c>
      <c r="AJ49" s="427" t="str">
        <f t="shared" si="31"/>
        <v/>
      </c>
      <c r="AK49" s="427" t="str">
        <f t="shared" si="31"/>
        <v/>
      </c>
      <c r="AL49" s="427" t="str">
        <f t="shared" si="31"/>
        <v/>
      </c>
      <c r="AM49" s="427" t="str">
        <f t="shared" si="31"/>
        <v/>
      </c>
      <c r="AN49" s="427" t="str">
        <f t="shared" si="31"/>
        <v/>
      </c>
      <c r="AO49" s="427" t="str">
        <f t="shared" si="31"/>
        <v/>
      </c>
      <c r="AP49" s="427" t="str">
        <f t="shared" si="31"/>
        <v/>
      </c>
      <c r="AQ49" s="427" t="str">
        <f t="shared" si="31"/>
        <v/>
      </c>
      <c r="AR49" s="427" t="str">
        <f t="shared" si="31"/>
        <v/>
      </c>
      <c r="AS49" s="427" t="str">
        <f t="shared" si="31"/>
        <v/>
      </c>
      <c r="AT49" s="427" t="str">
        <f t="shared" si="31"/>
        <v/>
      </c>
      <c r="AU49" s="427" t="str">
        <f t="shared" si="31"/>
        <v/>
      </c>
      <c r="AV49" s="427" t="str">
        <f t="shared" si="31"/>
        <v/>
      </c>
      <c r="AW49" s="427" t="str">
        <f t="shared" si="31"/>
        <v/>
      </c>
      <c r="AX49" s="427" t="str">
        <f t="shared" si="31"/>
        <v/>
      </c>
      <c r="AY49" s="427" t="str">
        <f t="shared" si="31"/>
        <v/>
      </c>
      <c r="AZ49" s="427" t="str">
        <f t="shared" si="31"/>
        <v/>
      </c>
    </row>
    <row r="50" spans="2:52" hidden="1">
      <c r="B50" s="246"/>
      <c r="I50" s="35"/>
      <c r="J50" s="35"/>
      <c r="K50" s="35"/>
      <c r="L50" s="7"/>
      <c r="M50" s="88"/>
      <c r="N50" s="168"/>
      <c r="O50" s="308"/>
      <c r="P50" s="242"/>
      <c r="Q50" s="242"/>
      <c r="R50" s="389"/>
      <c r="S50" s="426">
        <f t="shared" si="23"/>
        <v>10</v>
      </c>
      <c r="T50" s="427" t="str">
        <f t="shared" ref="T50:AZ50" si="32">IF(T17="","",(T17*$H$56+$H$57))</f>
        <v/>
      </c>
      <c r="U50" s="427" t="str">
        <f t="shared" si="32"/>
        <v/>
      </c>
      <c r="V50" s="427" t="str">
        <f t="shared" si="32"/>
        <v/>
      </c>
      <c r="W50" s="427" t="str">
        <f t="shared" si="32"/>
        <v/>
      </c>
      <c r="X50" s="427" t="str">
        <f t="shared" si="32"/>
        <v/>
      </c>
      <c r="Y50" s="427" t="str">
        <f t="shared" si="32"/>
        <v/>
      </c>
      <c r="Z50" s="427" t="str">
        <f t="shared" si="32"/>
        <v/>
      </c>
      <c r="AA50" s="427" t="str">
        <f t="shared" si="32"/>
        <v/>
      </c>
      <c r="AB50" s="427" t="str">
        <f t="shared" si="32"/>
        <v/>
      </c>
      <c r="AC50" s="427" t="str">
        <f t="shared" si="32"/>
        <v/>
      </c>
      <c r="AD50" s="427" t="str">
        <f t="shared" si="32"/>
        <v/>
      </c>
      <c r="AE50" s="427" t="str">
        <f t="shared" si="32"/>
        <v/>
      </c>
      <c r="AF50" s="427" t="str">
        <f t="shared" si="32"/>
        <v/>
      </c>
      <c r="AG50" s="427" t="str">
        <f t="shared" si="32"/>
        <v/>
      </c>
      <c r="AH50" s="427" t="str">
        <f t="shared" si="32"/>
        <v/>
      </c>
      <c r="AI50" s="427" t="str">
        <f t="shared" si="32"/>
        <v/>
      </c>
      <c r="AJ50" s="427" t="str">
        <f t="shared" si="32"/>
        <v/>
      </c>
      <c r="AK50" s="427" t="str">
        <f t="shared" si="32"/>
        <v/>
      </c>
      <c r="AL50" s="427" t="str">
        <f t="shared" si="32"/>
        <v/>
      </c>
      <c r="AM50" s="427" t="str">
        <f t="shared" si="32"/>
        <v/>
      </c>
      <c r="AN50" s="427" t="str">
        <f t="shared" si="32"/>
        <v/>
      </c>
      <c r="AO50" s="427" t="str">
        <f t="shared" si="32"/>
        <v/>
      </c>
      <c r="AP50" s="427" t="str">
        <f t="shared" si="32"/>
        <v/>
      </c>
      <c r="AQ50" s="427" t="str">
        <f t="shared" si="32"/>
        <v/>
      </c>
      <c r="AR50" s="427" t="str">
        <f t="shared" si="32"/>
        <v/>
      </c>
      <c r="AS50" s="427" t="str">
        <f t="shared" si="32"/>
        <v/>
      </c>
      <c r="AT50" s="427" t="str">
        <f t="shared" si="32"/>
        <v/>
      </c>
      <c r="AU50" s="427" t="str">
        <f t="shared" si="32"/>
        <v/>
      </c>
      <c r="AV50" s="427" t="str">
        <f t="shared" si="32"/>
        <v/>
      </c>
      <c r="AW50" s="427" t="str">
        <f t="shared" si="32"/>
        <v/>
      </c>
      <c r="AX50" s="427" t="str">
        <f t="shared" si="32"/>
        <v/>
      </c>
      <c r="AY50" s="427" t="str">
        <f t="shared" si="32"/>
        <v/>
      </c>
      <c r="AZ50" s="427" t="str">
        <f t="shared" si="32"/>
        <v/>
      </c>
    </row>
    <row r="51" spans="2:52">
      <c r="B51" s="246"/>
      <c r="C51" s="7"/>
      <c r="D51" s="35"/>
      <c r="E51" s="35"/>
      <c r="F51" s="246"/>
      <c r="I51" s="35"/>
      <c r="J51" s="35"/>
      <c r="K51" s="35"/>
      <c r="L51" s="7"/>
      <c r="M51" s="88"/>
      <c r="N51" s="168"/>
      <c r="O51" s="308"/>
      <c r="P51" s="242"/>
      <c r="Q51" s="242"/>
      <c r="R51" s="625"/>
      <c r="S51" s="626" t="s">
        <v>224</v>
      </c>
      <c r="T51" s="428">
        <f>AVERAGE(T41:T50)</f>
        <v>91.182850852140973</v>
      </c>
      <c r="U51" s="428" t="e">
        <f>AVERAGE(U41:U50)</f>
        <v>#DIV/0!</v>
      </c>
      <c r="V51" s="428" t="e">
        <f t="shared" ref="V51:AZ51" si="33">AVERAGE(V41:V50)</f>
        <v>#DIV/0!</v>
      </c>
      <c r="W51" s="428" t="e">
        <f t="shared" si="33"/>
        <v>#DIV/0!</v>
      </c>
      <c r="X51" s="428" t="e">
        <f t="shared" si="33"/>
        <v>#DIV/0!</v>
      </c>
      <c r="Y51" s="428" t="e">
        <f t="shared" si="33"/>
        <v>#DIV/0!</v>
      </c>
      <c r="Z51" s="428" t="e">
        <f t="shared" si="33"/>
        <v>#DIV/0!</v>
      </c>
      <c r="AA51" s="428" t="e">
        <f t="shared" si="33"/>
        <v>#DIV/0!</v>
      </c>
      <c r="AB51" s="428" t="e">
        <f t="shared" si="33"/>
        <v>#DIV/0!</v>
      </c>
      <c r="AC51" s="418" t="e">
        <f t="shared" si="33"/>
        <v>#DIV/0!</v>
      </c>
      <c r="AD51" s="418" t="e">
        <f t="shared" si="33"/>
        <v>#DIV/0!</v>
      </c>
      <c r="AE51" s="418" t="e">
        <f t="shared" si="33"/>
        <v>#DIV/0!</v>
      </c>
      <c r="AF51" s="418" t="e">
        <f t="shared" si="33"/>
        <v>#DIV/0!</v>
      </c>
      <c r="AG51" s="418" t="e">
        <f t="shared" si="33"/>
        <v>#DIV/0!</v>
      </c>
      <c r="AH51" s="418" t="e">
        <f t="shared" si="33"/>
        <v>#DIV/0!</v>
      </c>
      <c r="AI51" s="418" t="e">
        <f t="shared" si="33"/>
        <v>#DIV/0!</v>
      </c>
      <c r="AJ51" s="418" t="e">
        <f t="shared" si="33"/>
        <v>#DIV/0!</v>
      </c>
      <c r="AK51" s="418" t="e">
        <f t="shared" si="33"/>
        <v>#DIV/0!</v>
      </c>
      <c r="AL51" s="418" t="e">
        <f t="shared" si="33"/>
        <v>#DIV/0!</v>
      </c>
      <c r="AM51" s="418" t="e">
        <f t="shared" si="33"/>
        <v>#DIV/0!</v>
      </c>
      <c r="AN51" s="418" t="e">
        <f t="shared" si="33"/>
        <v>#DIV/0!</v>
      </c>
      <c r="AO51" s="418" t="e">
        <f t="shared" si="33"/>
        <v>#DIV/0!</v>
      </c>
      <c r="AP51" s="418" t="e">
        <f t="shared" si="33"/>
        <v>#DIV/0!</v>
      </c>
      <c r="AQ51" s="418" t="e">
        <f t="shared" si="33"/>
        <v>#DIV/0!</v>
      </c>
      <c r="AR51" s="418" t="e">
        <f t="shared" si="33"/>
        <v>#DIV/0!</v>
      </c>
      <c r="AS51" s="418" t="e">
        <f t="shared" si="33"/>
        <v>#DIV/0!</v>
      </c>
      <c r="AT51" s="418" t="e">
        <f t="shared" si="33"/>
        <v>#DIV/0!</v>
      </c>
      <c r="AU51" s="418" t="e">
        <f t="shared" si="33"/>
        <v>#DIV/0!</v>
      </c>
      <c r="AV51" s="418" t="e">
        <f t="shared" si="33"/>
        <v>#DIV/0!</v>
      </c>
      <c r="AW51" s="418" t="e">
        <f t="shared" si="33"/>
        <v>#DIV/0!</v>
      </c>
      <c r="AX51" s="418" t="e">
        <f t="shared" si="33"/>
        <v>#DIV/0!</v>
      </c>
      <c r="AY51" s="418" t="e">
        <f t="shared" si="33"/>
        <v>#DIV/0!</v>
      </c>
      <c r="AZ51" s="418" t="e">
        <f t="shared" si="33"/>
        <v>#DIV/0!</v>
      </c>
    </row>
    <row r="52" spans="2:52" ht="24" thickBot="1">
      <c r="B52" s="307"/>
      <c r="C52" s="7"/>
      <c r="D52" s="35"/>
      <c r="E52" s="35"/>
      <c r="F52" s="35"/>
      <c r="I52" s="35"/>
      <c r="J52" s="35"/>
      <c r="K52" s="35"/>
      <c r="L52" s="7"/>
      <c r="M52" s="88"/>
      <c r="N52" s="168"/>
      <c r="O52" s="308"/>
      <c r="P52" s="242"/>
      <c r="Q52" s="242"/>
      <c r="R52" s="405"/>
      <c r="S52" s="626" t="s">
        <v>225</v>
      </c>
      <c r="T52" s="428">
        <f>STDEV(T41:T50)</f>
        <v>18.490777415899519</v>
      </c>
      <c r="U52" s="428" t="e">
        <f>STDEV(U41:U50)</f>
        <v>#DIV/0!</v>
      </c>
      <c r="V52" s="428" t="e">
        <f t="shared" ref="V52:AZ52" si="34">STDEV(V41:V50)</f>
        <v>#DIV/0!</v>
      </c>
      <c r="W52" s="428" t="e">
        <f t="shared" si="34"/>
        <v>#DIV/0!</v>
      </c>
      <c r="X52" s="428" t="e">
        <f t="shared" si="34"/>
        <v>#DIV/0!</v>
      </c>
      <c r="Y52" s="428" t="e">
        <f t="shared" si="34"/>
        <v>#DIV/0!</v>
      </c>
      <c r="Z52" s="428" t="e">
        <f t="shared" si="34"/>
        <v>#DIV/0!</v>
      </c>
      <c r="AA52" s="428" t="e">
        <f t="shared" si="34"/>
        <v>#DIV/0!</v>
      </c>
      <c r="AB52" s="428" t="e">
        <f t="shared" si="34"/>
        <v>#DIV/0!</v>
      </c>
      <c r="AC52" s="418" t="e">
        <f t="shared" si="34"/>
        <v>#DIV/0!</v>
      </c>
      <c r="AD52" s="418" t="e">
        <f t="shared" si="34"/>
        <v>#DIV/0!</v>
      </c>
      <c r="AE52" s="418" t="e">
        <f t="shared" si="34"/>
        <v>#DIV/0!</v>
      </c>
      <c r="AF52" s="418" t="e">
        <f t="shared" si="34"/>
        <v>#DIV/0!</v>
      </c>
      <c r="AG52" s="418" t="e">
        <f t="shared" si="34"/>
        <v>#DIV/0!</v>
      </c>
      <c r="AH52" s="418" t="e">
        <f t="shared" si="34"/>
        <v>#DIV/0!</v>
      </c>
      <c r="AI52" s="418" t="e">
        <f t="shared" si="34"/>
        <v>#DIV/0!</v>
      </c>
      <c r="AJ52" s="418" t="e">
        <f t="shared" si="34"/>
        <v>#DIV/0!</v>
      </c>
      <c r="AK52" s="418" t="e">
        <f t="shared" si="34"/>
        <v>#DIV/0!</v>
      </c>
      <c r="AL52" s="418" t="e">
        <f t="shared" si="34"/>
        <v>#DIV/0!</v>
      </c>
      <c r="AM52" s="418" t="e">
        <f t="shared" si="34"/>
        <v>#DIV/0!</v>
      </c>
      <c r="AN52" s="418" t="e">
        <f t="shared" si="34"/>
        <v>#DIV/0!</v>
      </c>
      <c r="AO52" s="418" t="e">
        <f t="shared" si="34"/>
        <v>#DIV/0!</v>
      </c>
      <c r="AP52" s="418" t="e">
        <f t="shared" si="34"/>
        <v>#DIV/0!</v>
      </c>
      <c r="AQ52" s="418" t="e">
        <f t="shared" si="34"/>
        <v>#DIV/0!</v>
      </c>
      <c r="AR52" s="418" t="e">
        <f t="shared" si="34"/>
        <v>#DIV/0!</v>
      </c>
      <c r="AS52" s="418" t="e">
        <f t="shared" si="34"/>
        <v>#DIV/0!</v>
      </c>
      <c r="AT52" s="418" t="e">
        <f t="shared" si="34"/>
        <v>#DIV/0!</v>
      </c>
      <c r="AU52" s="418" t="e">
        <f t="shared" si="34"/>
        <v>#DIV/0!</v>
      </c>
      <c r="AV52" s="418" t="e">
        <f t="shared" si="34"/>
        <v>#DIV/0!</v>
      </c>
      <c r="AW52" s="418" t="e">
        <f t="shared" si="34"/>
        <v>#DIV/0!</v>
      </c>
      <c r="AX52" s="418" t="e">
        <f t="shared" si="34"/>
        <v>#DIV/0!</v>
      </c>
      <c r="AY52" s="418" t="e">
        <f t="shared" si="34"/>
        <v>#DIV/0!</v>
      </c>
      <c r="AZ52" s="418" t="e">
        <f t="shared" si="34"/>
        <v>#DIV/0!</v>
      </c>
    </row>
    <row r="53" spans="2:52" ht="27" thickBot="1">
      <c r="B53" s="307" t="s">
        <v>37</v>
      </c>
      <c r="C53" s="1022" t="s">
        <v>17</v>
      </c>
      <c r="D53" s="1023"/>
      <c r="E53" s="1024"/>
      <c r="F53" s="22" t="s">
        <v>46</v>
      </c>
      <c r="I53" s="35"/>
      <c r="J53" s="35"/>
      <c r="K53" s="35"/>
      <c r="L53" s="7"/>
      <c r="M53" s="88"/>
      <c r="N53" s="168"/>
      <c r="O53" s="308"/>
      <c r="P53" s="242"/>
      <c r="Q53" s="242"/>
      <c r="R53" s="627"/>
      <c r="S53" s="628" t="s">
        <v>39</v>
      </c>
      <c r="T53" s="427">
        <f>(T52/T51)*100</f>
        <v>20.27878843784292</v>
      </c>
      <c r="U53" s="427" t="e">
        <f>(U52/U51)*100</f>
        <v>#DIV/0!</v>
      </c>
      <c r="V53" s="427" t="e">
        <f t="shared" ref="V53:AZ53" si="35">(V52/V51)*100</f>
        <v>#DIV/0!</v>
      </c>
      <c r="W53" s="427" t="e">
        <f t="shared" si="35"/>
        <v>#DIV/0!</v>
      </c>
      <c r="X53" s="427" t="e">
        <f t="shared" si="35"/>
        <v>#DIV/0!</v>
      </c>
      <c r="Y53" s="427" t="e">
        <f t="shared" si="35"/>
        <v>#DIV/0!</v>
      </c>
      <c r="Z53" s="427" t="e">
        <f t="shared" si="35"/>
        <v>#DIV/0!</v>
      </c>
      <c r="AA53" s="427" t="e">
        <f t="shared" si="35"/>
        <v>#DIV/0!</v>
      </c>
      <c r="AB53" s="427" t="e">
        <f t="shared" si="35"/>
        <v>#DIV/0!</v>
      </c>
      <c r="AC53" s="398" t="e">
        <f t="shared" si="35"/>
        <v>#DIV/0!</v>
      </c>
      <c r="AD53" s="398" t="e">
        <f t="shared" si="35"/>
        <v>#DIV/0!</v>
      </c>
      <c r="AE53" s="398" t="e">
        <f t="shared" si="35"/>
        <v>#DIV/0!</v>
      </c>
      <c r="AF53" s="398" t="e">
        <f t="shared" si="35"/>
        <v>#DIV/0!</v>
      </c>
      <c r="AG53" s="398" t="e">
        <f t="shared" si="35"/>
        <v>#DIV/0!</v>
      </c>
      <c r="AH53" s="398" t="e">
        <f t="shared" si="35"/>
        <v>#DIV/0!</v>
      </c>
      <c r="AI53" s="398" t="e">
        <f t="shared" si="35"/>
        <v>#DIV/0!</v>
      </c>
      <c r="AJ53" s="398" t="e">
        <f t="shared" si="35"/>
        <v>#DIV/0!</v>
      </c>
      <c r="AK53" s="398" t="e">
        <f t="shared" si="35"/>
        <v>#DIV/0!</v>
      </c>
      <c r="AL53" s="398" t="e">
        <f t="shared" si="35"/>
        <v>#DIV/0!</v>
      </c>
      <c r="AM53" s="398" t="e">
        <f t="shared" si="35"/>
        <v>#DIV/0!</v>
      </c>
      <c r="AN53" s="398" t="e">
        <f t="shared" si="35"/>
        <v>#DIV/0!</v>
      </c>
      <c r="AO53" s="398" t="e">
        <f t="shared" si="35"/>
        <v>#DIV/0!</v>
      </c>
      <c r="AP53" s="398" t="e">
        <f t="shared" si="35"/>
        <v>#DIV/0!</v>
      </c>
      <c r="AQ53" s="398" t="e">
        <f t="shared" si="35"/>
        <v>#DIV/0!</v>
      </c>
      <c r="AR53" s="398" t="e">
        <f t="shared" si="35"/>
        <v>#DIV/0!</v>
      </c>
      <c r="AS53" s="398" t="e">
        <f t="shared" si="35"/>
        <v>#DIV/0!</v>
      </c>
      <c r="AT53" s="398" t="e">
        <f t="shared" si="35"/>
        <v>#DIV/0!</v>
      </c>
      <c r="AU53" s="398" t="e">
        <f t="shared" si="35"/>
        <v>#DIV/0!</v>
      </c>
      <c r="AV53" s="398" t="e">
        <f t="shared" si="35"/>
        <v>#DIV/0!</v>
      </c>
      <c r="AW53" s="398" t="e">
        <f t="shared" si="35"/>
        <v>#DIV/0!</v>
      </c>
      <c r="AX53" s="398" t="e">
        <f t="shared" si="35"/>
        <v>#DIV/0!</v>
      </c>
      <c r="AY53" s="398" t="e">
        <f t="shared" si="35"/>
        <v>#DIV/0!</v>
      </c>
      <c r="AZ53" s="398" t="e">
        <f t="shared" si="35"/>
        <v>#DIV/0!</v>
      </c>
    </row>
    <row r="54" spans="2:52" ht="26.25">
      <c r="B54" s="21">
        <v>1</v>
      </c>
      <c r="C54" s="1025"/>
      <c r="D54" s="1026"/>
      <c r="E54" s="1027"/>
      <c r="F54" s="243" t="s">
        <v>47</v>
      </c>
      <c r="G54" s="1006" t="s">
        <v>97</v>
      </c>
      <c r="H54" s="416" t="s">
        <v>178</v>
      </c>
      <c r="I54" s="35"/>
      <c r="J54" s="35"/>
      <c r="K54" s="35"/>
      <c r="L54" s="7"/>
      <c r="M54" s="88"/>
      <c r="N54" s="168"/>
      <c r="O54" s="308"/>
      <c r="P54" s="242"/>
      <c r="Q54" s="242"/>
      <c r="R54" s="627"/>
      <c r="S54" s="628" t="s">
        <v>226</v>
      </c>
      <c r="T54" s="428">
        <f>T52/SQRT(COUNT(T41:T50)-1)</f>
        <v>7.5488282693887863</v>
      </c>
      <c r="U54" s="428" t="e">
        <f t="shared" ref="U54:AZ54" si="36">U52/SQRT(COUNT(U40:U48)-1)</f>
        <v>#DIV/0!</v>
      </c>
      <c r="V54" s="428" t="e">
        <f t="shared" si="36"/>
        <v>#DIV/0!</v>
      </c>
      <c r="W54" s="428" t="e">
        <f t="shared" si="36"/>
        <v>#DIV/0!</v>
      </c>
      <c r="X54" s="428" t="e">
        <f t="shared" si="36"/>
        <v>#DIV/0!</v>
      </c>
      <c r="Y54" s="428" t="e">
        <f t="shared" si="36"/>
        <v>#DIV/0!</v>
      </c>
      <c r="Z54" s="428" t="e">
        <f t="shared" si="36"/>
        <v>#DIV/0!</v>
      </c>
      <c r="AA54" s="428" t="e">
        <f t="shared" si="36"/>
        <v>#DIV/0!</v>
      </c>
      <c r="AB54" s="428" t="e">
        <f t="shared" si="36"/>
        <v>#DIV/0!</v>
      </c>
      <c r="AC54" s="418" t="e">
        <f t="shared" si="36"/>
        <v>#DIV/0!</v>
      </c>
      <c r="AD54" s="418" t="e">
        <f t="shared" si="36"/>
        <v>#DIV/0!</v>
      </c>
      <c r="AE54" s="418" t="e">
        <f t="shared" si="36"/>
        <v>#DIV/0!</v>
      </c>
      <c r="AF54" s="418" t="e">
        <f t="shared" si="36"/>
        <v>#DIV/0!</v>
      </c>
      <c r="AG54" s="418" t="e">
        <f t="shared" si="36"/>
        <v>#DIV/0!</v>
      </c>
      <c r="AH54" s="418" t="e">
        <f t="shared" si="36"/>
        <v>#DIV/0!</v>
      </c>
      <c r="AI54" s="418" t="e">
        <f t="shared" si="36"/>
        <v>#DIV/0!</v>
      </c>
      <c r="AJ54" s="418" t="e">
        <f t="shared" si="36"/>
        <v>#DIV/0!</v>
      </c>
      <c r="AK54" s="418" t="e">
        <f t="shared" si="36"/>
        <v>#DIV/0!</v>
      </c>
      <c r="AL54" s="418" t="e">
        <f t="shared" si="36"/>
        <v>#DIV/0!</v>
      </c>
      <c r="AM54" s="418" t="e">
        <f t="shared" si="36"/>
        <v>#DIV/0!</v>
      </c>
      <c r="AN54" s="418" t="e">
        <f t="shared" si="36"/>
        <v>#DIV/0!</v>
      </c>
      <c r="AO54" s="418" t="e">
        <f t="shared" si="36"/>
        <v>#DIV/0!</v>
      </c>
      <c r="AP54" s="418" t="e">
        <f t="shared" si="36"/>
        <v>#DIV/0!</v>
      </c>
      <c r="AQ54" s="418" t="e">
        <f t="shared" si="36"/>
        <v>#DIV/0!</v>
      </c>
      <c r="AR54" s="418" t="e">
        <f t="shared" si="36"/>
        <v>#DIV/0!</v>
      </c>
      <c r="AS54" s="418" t="e">
        <f t="shared" si="36"/>
        <v>#DIV/0!</v>
      </c>
      <c r="AT54" s="418" t="e">
        <f t="shared" si="36"/>
        <v>#DIV/0!</v>
      </c>
      <c r="AU54" s="418" t="e">
        <f t="shared" si="36"/>
        <v>#DIV/0!</v>
      </c>
      <c r="AV54" s="418" t="e">
        <f t="shared" si="36"/>
        <v>#DIV/0!</v>
      </c>
      <c r="AW54" s="418" t="e">
        <f t="shared" si="36"/>
        <v>#DIV/0!</v>
      </c>
      <c r="AX54" s="418" t="e">
        <f t="shared" si="36"/>
        <v>#DIV/0!</v>
      </c>
      <c r="AY54" s="418" t="e">
        <f t="shared" si="36"/>
        <v>#DIV/0!</v>
      </c>
      <c r="AZ54" s="418" t="e">
        <f t="shared" si="36"/>
        <v>#DIV/0!</v>
      </c>
    </row>
    <row r="55" spans="2:52" ht="27" thickBot="1">
      <c r="B55" s="21">
        <f>B54+1</f>
        <v>2</v>
      </c>
      <c r="C55" s="1025"/>
      <c r="D55" s="1026"/>
      <c r="E55" s="1027"/>
      <c r="F55" s="243" t="s">
        <v>48</v>
      </c>
      <c r="G55" s="1007"/>
      <c r="H55" s="417" t="s">
        <v>184</v>
      </c>
      <c r="I55" s="35"/>
      <c r="J55" s="35"/>
      <c r="K55" s="35"/>
      <c r="L55" s="7"/>
      <c r="M55" s="88"/>
      <c r="N55" s="168"/>
      <c r="O55" s="308"/>
      <c r="P55" s="242"/>
      <c r="Q55" s="242"/>
      <c r="R55" s="423"/>
      <c r="T55" s="386"/>
      <c r="U55" s="386"/>
      <c r="V55" s="385"/>
    </row>
    <row r="56" spans="2:52" ht="26.25">
      <c r="B56" s="21">
        <f t="shared" ref="B56:B103" si="37">B55+1</f>
        <v>3</v>
      </c>
      <c r="C56" s="121" t="s">
        <v>29</v>
      </c>
      <c r="D56" s="122"/>
      <c r="E56" s="123"/>
      <c r="F56" s="21" t="s">
        <v>13</v>
      </c>
      <c r="G56" s="125">
        <f>((COUNT(C70:C119)*H176)-(C122*D122))/((COUNT(C70:C119)*K126)-C122^2)</f>
        <v>2.3273516732901511E-2</v>
      </c>
      <c r="H56" s="420">
        <f>((COUNT(F70:F119)*H176)-(F122*E122))/((COUNT(E70:E119)*G176)-E122^2)</f>
        <v>13.539098245537735</v>
      </c>
      <c r="I56" s="35"/>
      <c r="J56" s="35"/>
      <c r="K56" s="35"/>
      <c r="L56" s="7"/>
      <c r="M56" s="88"/>
      <c r="N56" s="168"/>
      <c r="O56" s="308"/>
      <c r="P56" s="242"/>
      <c r="Q56" s="242"/>
      <c r="R56" s="242"/>
      <c r="T56" s="386"/>
      <c r="U56" s="386"/>
      <c r="V56" s="385"/>
    </row>
    <row r="57" spans="2:52" ht="26.25">
      <c r="B57" s="21">
        <f t="shared" si="37"/>
        <v>4</v>
      </c>
      <c r="C57" s="407" t="s">
        <v>20</v>
      </c>
      <c r="D57" s="308"/>
      <c r="E57" s="309"/>
      <c r="F57" s="21" t="s">
        <v>7</v>
      </c>
      <c r="G57" s="126">
        <f>(D122-G56*C122)/COUNT(C70:C119)</f>
        <v>19.441277220031587</v>
      </c>
      <c r="H57" s="421">
        <f>(F122-H56*E122)/COUNT(E70:E119)</f>
        <v>-206.25671435964142</v>
      </c>
      <c r="I57" s="35"/>
      <c r="J57" s="35"/>
      <c r="K57" s="35"/>
      <c r="L57" s="7"/>
      <c r="M57" s="88"/>
      <c r="N57" s="168"/>
      <c r="O57" s="308"/>
      <c r="P57" s="242"/>
      <c r="Q57" s="242"/>
      <c r="R57" s="242"/>
      <c r="T57" s="386"/>
      <c r="U57" s="386"/>
      <c r="V57" s="385"/>
    </row>
    <row r="58" spans="2:52" ht="26.25">
      <c r="B58" s="21">
        <f t="shared" si="37"/>
        <v>5</v>
      </c>
      <c r="C58" s="407" t="s">
        <v>21</v>
      </c>
      <c r="D58" s="308"/>
      <c r="E58" s="309"/>
      <c r="F58" s="21" t="s">
        <v>9</v>
      </c>
      <c r="G58" s="127">
        <f>RSQ(D70:D119,C70:C119)</f>
        <v>0.31510242956587831</v>
      </c>
      <c r="H58" s="422">
        <f>RSQ(C70:C119,D70:D119)</f>
        <v>0.31510242956587831</v>
      </c>
      <c r="I58" s="35"/>
      <c r="J58" s="35"/>
      <c r="K58" s="35"/>
      <c r="L58" s="7"/>
      <c r="M58" s="88"/>
      <c r="N58" s="168"/>
      <c r="O58" s="308"/>
      <c r="P58" s="242"/>
      <c r="Q58" s="242"/>
      <c r="R58" s="242"/>
      <c r="T58" s="386"/>
      <c r="U58" s="386"/>
      <c r="V58" s="385"/>
    </row>
    <row r="59" spans="2:52" ht="27" thickBot="1">
      <c r="B59" s="21">
        <f t="shared" si="37"/>
        <v>6</v>
      </c>
      <c r="C59" s="1131" t="s">
        <v>22</v>
      </c>
      <c r="D59" s="1132"/>
      <c r="E59" s="1133"/>
      <c r="F59" s="115" t="s">
        <v>10</v>
      </c>
      <c r="G59" s="181">
        <f>AVERAGE(T8:T17)</f>
        <v>21.96893469694805</v>
      </c>
      <c r="H59" s="35"/>
      <c r="I59" s="35"/>
      <c r="J59" s="35"/>
      <c r="K59" s="35"/>
      <c r="L59" s="7"/>
      <c r="M59" s="88"/>
      <c r="N59" s="168"/>
      <c r="O59" s="308"/>
      <c r="P59" s="242"/>
      <c r="Q59" s="242"/>
      <c r="R59" s="242"/>
      <c r="T59" s="386"/>
      <c r="U59" s="386"/>
      <c r="V59" s="385"/>
    </row>
    <row r="60" spans="2:52">
      <c r="B60" s="21">
        <f t="shared" si="37"/>
        <v>7</v>
      </c>
      <c r="C60" s="195">
        <f>'Inputs &amp; Summary'!I6</f>
        <v>95</v>
      </c>
      <c r="D60" s="196" t="s">
        <v>41</v>
      </c>
      <c r="E60" s="197" t="s">
        <v>98</v>
      </c>
      <c r="F60" s="198">
        <f>1-C60/100</f>
        <v>5.0000000000000044E-2</v>
      </c>
      <c r="G60" s="128">
        <f>SQRT((O126)/(COUNT(C70:C119)-2))</f>
        <v>1.2514069949197</v>
      </c>
      <c r="H60" s="35"/>
      <c r="I60" s="35"/>
      <c r="J60" s="35"/>
      <c r="K60" s="35"/>
      <c r="L60" s="7"/>
      <c r="M60" s="88"/>
      <c r="N60" s="168"/>
      <c r="O60" s="308"/>
      <c r="P60" s="242"/>
      <c r="Q60" s="242"/>
      <c r="R60" s="242"/>
      <c r="T60" s="386"/>
      <c r="U60" s="386"/>
      <c r="V60" s="385"/>
    </row>
    <row r="61" spans="2:52" ht="24" thickBot="1">
      <c r="B61" s="21">
        <f t="shared" si="37"/>
        <v>8</v>
      </c>
      <c r="C61" s="179"/>
      <c r="D61" s="180" t="s">
        <v>11</v>
      </c>
      <c r="E61" s="180" t="s">
        <v>88</v>
      </c>
      <c r="F61" s="188" t="s">
        <v>12</v>
      </c>
      <c r="G61" s="128">
        <f>SQRT((COUNT(C70:C119)*G60^2)/(COUNT(C70:C119)*K126-(C122^2)))</f>
        <v>5.4252399778861255E-3</v>
      </c>
      <c r="H61" s="35"/>
      <c r="I61" s="35"/>
      <c r="J61" s="35"/>
      <c r="K61" s="35"/>
      <c r="L61" s="7"/>
      <c r="M61" s="88"/>
      <c r="N61" s="168"/>
      <c r="O61" s="308"/>
      <c r="P61" s="242"/>
      <c r="Q61" s="242"/>
      <c r="R61" s="242"/>
      <c r="T61" s="386"/>
      <c r="U61" s="386"/>
      <c r="V61" s="385"/>
    </row>
    <row r="62" spans="2:52" ht="24" thickBot="1">
      <c r="B62" s="21">
        <f t="shared" si="37"/>
        <v>9</v>
      </c>
      <c r="C62" s="1008" t="s">
        <v>60</v>
      </c>
      <c r="D62" s="1009"/>
      <c r="E62" s="1009"/>
      <c r="F62" s="1010"/>
      <c r="G62" s="129">
        <f>SQRT((G60^2*K126)/(COUNT(C70:C119)*K126-C122^2))</f>
        <v>0.49078185381009171</v>
      </c>
      <c r="H62" s="35"/>
      <c r="I62" s="35"/>
      <c r="J62" s="35"/>
      <c r="K62" s="35"/>
      <c r="L62" s="7"/>
      <c r="M62" s="88"/>
      <c r="N62" s="168"/>
      <c r="O62" s="308"/>
      <c r="P62" s="242"/>
      <c r="Q62" s="242"/>
      <c r="R62" s="242"/>
      <c r="T62" s="386"/>
      <c r="U62" s="386"/>
      <c r="V62" s="385"/>
    </row>
    <row r="63" spans="2:52" ht="26.25">
      <c r="B63" s="21">
        <f t="shared" si="37"/>
        <v>10</v>
      </c>
      <c r="C63" s="182" t="s">
        <v>23</v>
      </c>
      <c r="D63" s="250">
        <f>(G56+(TINV(F60,COUNT(C70:C119)-2)*G61))</f>
        <v>3.4238335738712898E-2</v>
      </c>
      <c r="E63" s="250">
        <f>G56</f>
        <v>2.3273516732901511E-2</v>
      </c>
      <c r="F63" s="251">
        <f>(G56-(TINV(F60,COUNT(C70:C119)-2)*G61))</f>
        <v>1.2308697727090123E-2</v>
      </c>
      <c r="G63" s="35"/>
      <c r="H63" s="35"/>
      <c r="I63" s="35"/>
      <c r="J63" s="35"/>
      <c r="K63" s="35"/>
      <c r="L63" s="7"/>
      <c r="M63" s="88"/>
      <c r="N63" s="168"/>
      <c r="O63" s="308"/>
      <c r="P63" s="242"/>
      <c r="Q63" s="242"/>
      <c r="R63" s="242"/>
      <c r="T63" s="386"/>
      <c r="U63" s="386"/>
      <c r="V63" s="385"/>
    </row>
    <row r="64" spans="2:52" ht="26.25">
      <c r="B64" s="21">
        <f t="shared" si="37"/>
        <v>11</v>
      </c>
      <c r="C64" s="183" t="s">
        <v>63</v>
      </c>
      <c r="D64" s="184">
        <f>(G57+(TINV(F60,COUNT(C70:C119)-2)*G62))</f>
        <v>20.433184346776052</v>
      </c>
      <c r="E64" s="184">
        <f>G57</f>
        <v>19.441277220031587</v>
      </c>
      <c r="F64" s="181">
        <f>(FZ7-(TINV(F60,COUNT(C70:C119)-2)*G62))</f>
        <v>-0.99190712674446657</v>
      </c>
      <c r="G64" s="35"/>
      <c r="H64" s="35"/>
      <c r="I64" s="35"/>
      <c r="J64" s="35"/>
      <c r="K64" s="35"/>
      <c r="L64" s="7"/>
      <c r="M64" s="88"/>
      <c r="N64" s="168"/>
      <c r="O64" s="308"/>
      <c r="P64" s="242"/>
      <c r="Q64" s="242"/>
      <c r="R64" s="242"/>
      <c r="T64" s="386"/>
      <c r="U64" s="386"/>
      <c r="V64" s="385"/>
    </row>
    <row r="65" spans="2:52" ht="27" thickBot="1">
      <c r="B65" s="21">
        <f t="shared" si="37"/>
        <v>12</v>
      </c>
      <c r="C65" s="185" t="s">
        <v>43</v>
      </c>
      <c r="D65" s="186">
        <f>(T20+(TINV(F60,COUNT(C70:C119)-2)*T21))</f>
        <v>154.56235764208179</v>
      </c>
      <c r="E65" s="186">
        <f>T20</f>
        <v>108.60659804554342</v>
      </c>
      <c r="F65" s="187">
        <f>(T20-(TINV(F60,COUNT(C70:C119)-2)*T21))</f>
        <v>62.650838449005057</v>
      </c>
      <c r="G65" s="35"/>
      <c r="H65" s="35"/>
      <c r="I65" s="35"/>
      <c r="J65" s="35"/>
      <c r="K65" s="35"/>
      <c r="L65" s="7"/>
      <c r="M65" s="88"/>
      <c r="N65" s="168"/>
      <c r="O65" s="308"/>
      <c r="P65" s="242"/>
      <c r="Q65" s="242"/>
      <c r="R65" s="242"/>
      <c r="T65" s="386"/>
      <c r="U65" s="386"/>
      <c r="V65" s="385"/>
    </row>
    <row r="66" spans="2:52">
      <c r="B66" s="21">
        <f t="shared" si="37"/>
        <v>13</v>
      </c>
      <c r="C66" s="1012" t="s">
        <v>26</v>
      </c>
      <c r="D66" s="1012"/>
      <c r="E66" s="1135" t="s">
        <v>187</v>
      </c>
      <c r="F66" s="1135"/>
      <c r="G66" s="46"/>
      <c r="H66" s="46"/>
      <c r="I66" s="35"/>
      <c r="J66" s="35"/>
      <c r="K66" s="35"/>
      <c r="L66" s="7"/>
      <c r="M66" s="88"/>
      <c r="N66" s="168"/>
      <c r="O66" s="308"/>
      <c r="P66" s="242"/>
      <c r="Q66" s="242"/>
      <c r="R66" s="242"/>
      <c r="T66" s="386"/>
      <c r="U66" s="386"/>
      <c r="V66" s="385"/>
    </row>
    <row r="67" spans="2:52">
      <c r="B67" s="21">
        <f t="shared" si="37"/>
        <v>14</v>
      </c>
      <c r="C67" s="1012"/>
      <c r="D67" s="1012"/>
      <c r="E67" s="1135"/>
      <c r="F67" s="1135"/>
      <c r="G67" s="35"/>
      <c r="H67" s="35"/>
      <c r="I67" s="35"/>
      <c r="J67" s="35"/>
      <c r="K67" s="35"/>
      <c r="L67" s="7"/>
      <c r="M67" s="88"/>
      <c r="N67" s="168"/>
      <c r="O67" s="308"/>
      <c r="P67" s="242"/>
      <c r="Q67" s="242"/>
      <c r="R67" s="242"/>
      <c r="T67" s="386"/>
      <c r="U67" s="386"/>
      <c r="V67" s="385"/>
    </row>
    <row r="68" spans="2:52" ht="26.25">
      <c r="B68" s="21">
        <f t="shared" si="37"/>
        <v>15</v>
      </c>
      <c r="C68" s="307" t="s">
        <v>0</v>
      </c>
      <c r="D68" s="93" t="s">
        <v>1</v>
      </c>
      <c r="E68" s="93" t="s">
        <v>1</v>
      </c>
      <c r="F68" s="307" t="s">
        <v>0</v>
      </c>
      <c r="G68" s="124"/>
      <c r="H68" s="35"/>
      <c r="I68" s="35"/>
      <c r="J68" s="35"/>
      <c r="K68" s="35"/>
      <c r="L68" s="7"/>
      <c r="M68" s="88"/>
      <c r="N68" s="168"/>
      <c r="O68" s="308"/>
      <c r="P68" s="242"/>
      <c r="Q68" s="242"/>
      <c r="R68" s="242"/>
      <c r="T68" s="386"/>
      <c r="U68" s="386"/>
      <c r="V68" s="385"/>
    </row>
    <row r="69" spans="2:52" ht="26.25">
      <c r="B69" s="21">
        <f t="shared" si="37"/>
        <v>16</v>
      </c>
      <c r="C69" s="307" t="s">
        <v>2</v>
      </c>
      <c r="D69" s="93" t="s">
        <v>3</v>
      </c>
      <c r="E69" s="93" t="s">
        <v>3</v>
      </c>
      <c r="F69" s="307" t="s">
        <v>2</v>
      </c>
      <c r="G69" s="35"/>
      <c r="H69" s="35"/>
      <c r="I69" s="35"/>
      <c r="J69" s="35"/>
      <c r="K69" s="35"/>
      <c r="L69" s="7"/>
      <c r="M69" s="88"/>
      <c r="N69" s="168"/>
      <c r="O69" s="308"/>
      <c r="P69" s="242"/>
      <c r="Q69" s="242"/>
      <c r="R69" s="242"/>
      <c r="T69" s="386"/>
      <c r="U69" s="386"/>
      <c r="V69" s="385"/>
    </row>
    <row r="70" spans="2:52" ht="24" thickBot="1">
      <c r="B70" s="21">
        <f t="shared" si="37"/>
        <v>17</v>
      </c>
      <c r="C70" s="357">
        <f>IF('Inputs &amp; Summary'!D5="","",'Inputs &amp; Summary'!D5)</f>
        <v>135</v>
      </c>
      <c r="D70" s="92">
        <f>IF('Inputs &amp; Summary'!E5="","",'Inputs &amp; Summary'!E5)</f>
        <v>22.007189934092271</v>
      </c>
      <c r="E70" s="410">
        <f>IF(D70="","",D70)</f>
        <v>22.007189934092271</v>
      </c>
      <c r="F70" s="410">
        <f>IF(C70="","",C70)</f>
        <v>135</v>
      </c>
      <c r="G70" s="35"/>
      <c r="H70" s="35"/>
      <c r="I70" s="35"/>
      <c r="J70" s="35"/>
      <c r="K70" s="35"/>
      <c r="L70" s="7"/>
      <c r="M70" s="88"/>
      <c r="N70" s="168"/>
      <c r="O70" s="308"/>
      <c r="P70" s="242"/>
      <c r="Q70" s="242"/>
      <c r="R70" s="242"/>
      <c r="T70" s="386"/>
      <c r="U70" s="386"/>
      <c r="V70" s="385"/>
    </row>
    <row r="71" spans="2:52" ht="24" thickBot="1">
      <c r="B71" s="21">
        <f t="shared" si="37"/>
        <v>18</v>
      </c>
      <c r="C71" s="357">
        <f>IF('Inputs &amp; Summary'!D6="","",'Inputs &amp; Summary'!D6)</f>
        <v>135</v>
      </c>
      <c r="D71" s="92">
        <f>IF('Inputs &amp; Summary'!E6="","",'Inputs &amp; Summary'!E6)</f>
        <v>22.261356814088455</v>
      </c>
      <c r="E71" s="410">
        <f t="shared" ref="E71:E119" si="38">IF(D71="","",D71)</f>
        <v>22.261356814088455</v>
      </c>
      <c r="F71" s="410">
        <f t="shared" ref="F71:F119" si="39">IF(C71="","",C71)</f>
        <v>135</v>
      </c>
      <c r="G71" s="35"/>
      <c r="H71" s="35"/>
      <c r="I71" s="108"/>
      <c r="J71" s="108"/>
      <c r="K71" s="108"/>
      <c r="L71" s="159"/>
      <c r="M71" s="159"/>
      <c r="N71" s="1136" t="s">
        <v>61</v>
      </c>
      <c r="O71" s="1137"/>
      <c r="P71" s="242"/>
      <c r="Q71" s="242"/>
      <c r="R71" s="242"/>
      <c r="T71" s="386"/>
      <c r="U71" s="386"/>
      <c r="V71" s="385"/>
    </row>
    <row r="72" spans="2:52">
      <c r="B72" s="21">
        <f t="shared" si="37"/>
        <v>19</v>
      </c>
      <c r="C72" s="357">
        <f>IF('Inputs &amp; Summary'!D7="","",'Inputs &amp; Summary'!D7)</f>
        <v>135</v>
      </c>
      <c r="D72" s="92">
        <f>IF('Inputs &amp; Summary'!E7="","",'Inputs &amp; Summary'!E7)</f>
        <v>21.684347477982389</v>
      </c>
      <c r="E72" s="410">
        <f t="shared" si="38"/>
        <v>21.684347477982389</v>
      </c>
      <c r="F72" s="410">
        <f t="shared" si="39"/>
        <v>135</v>
      </c>
      <c r="G72" s="35"/>
      <c r="H72" s="35"/>
      <c r="I72" s="108"/>
      <c r="J72" s="108"/>
      <c r="K72" s="1134" t="s">
        <v>5</v>
      </c>
      <c r="L72" s="1134" t="s">
        <v>14</v>
      </c>
      <c r="M72" s="1138" t="s">
        <v>18</v>
      </c>
      <c r="N72" s="376" t="s">
        <v>6</v>
      </c>
      <c r="O72" s="1138" t="s">
        <v>8</v>
      </c>
      <c r="P72" s="242"/>
      <c r="Q72" s="242"/>
      <c r="R72" s="242"/>
      <c r="T72" s="386"/>
      <c r="U72" s="386"/>
      <c r="V72" s="385"/>
      <c r="AB72" s="387"/>
      <c r="AC72" s="387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</row>
    <row r="73" spans="2:52" s="23" customFormat="1" ht="27" thickBot="1">
      <c r="B73" s="21">
        <f t="shared" si="37"/>
        <v>20</v>
      </c>
      <c r="C73" s="357">
        <f>IF('Inputs &amp; Summary'!D8="","",'Inputs &amp; Summary'!D8)</f>
        <v>135</v>
      </c>
      <c r="D73" s="92">
        <f>IF('Inputs &amp; Summary'!E8="","",'Inputs &amp; Summary'!E8)</f>
        <v>22.562024809923969</v>
      </c>
      <c r="E73" s="410">
        <f t="shared" si="38"/>
        <v>22.562024809923969</v>
      </c>
      <c r="F73" s="410">
        <f t="shared" si="39"/>
        <v>135</v>
      </c>
      <c r="G73" s="35"/>
      <c r="H73" s="35"/>
      <c r="I73" s="108"/>
      <c r="J73" s="108"/>
      <c r="K73" s="1134"/>
      <c r="L73" s="1134"/>
      <c r="M73" s="1138"/>
      <c r="N73" s="377" t="s">
        <v>49</v>
      </c>
      <c r="O73" s="1139"/>
      <c r="P73" s="14"/>
      <c r="Q73" s="14"/>
      <c r="R73" s="242"/>
      <c r="S73" s="371"/>
      <c r="T73" s="388"/>
      <c r="U73" s="388"/>
      <c r="V73" s="387"/>
      <c r="W73" s="387"/>
      <c r="X73" s="387"/>
      <c r="Y73" s="387"/>
      <c r="Z73" s="387"/>
      <c r="AA73" s="387"/>
      <c r="AB73" s="385"/>
      <c r="AC73" s="385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  <c r="AT73" s="24"/>
      <c r="AU73" s="24"/>
      <c r="AV73" s="24"/>
      <c r="AW73" s="24"/>
      <c r="AX73" s="24"/>
      <c r="AY73" s="24"/>
      <c r="AZ73" s="24"/>
    </row>
    <row r="74" spans="2:52">
      <c r="B74" s="21">
        <f t="shared" si="37"/>
        <v>21</v>
      </c>
      <c r="C74" s="357">
        <f>IF('Inputs &amp; Summary'!D9="","",'Inputs &amp; Summary'!D9)</f>
        <v>135</v>
      </c>
      <c r="D74" s="92">
        <f>IF('Inputs &amp; Summary'!E9="","",'Inputs &amp; Summary'!E9)</f>
        <v>24.574100000000001</v>
      </c>
      <c r="E74" s="410">
        <f t="shared" si="38"/>
        <v>24.574100000000001</v>
      </c>
      <c r="F74" s="410">
        <f t="shared" si="39"/>
        <v>135</v>
      </c>
      <c r="G74" s="35"/>
      <c r="H74" s="35"/>
      <c r="I74" s="390">
        <f>D70</f>
        <v>22.007189934092271</v>
      </c>
      <c r="J74" s="378">
        <f>C70</f>
        <v>135</v>
      </c>
      <c r="K74" s="108">
        <f t="shared" ref="K74:K105" si="40">IF(C70="","",C70^2)</f>
        <v>18225</v>
      </c>
      <c r="L74" s="378">
        <f t="shared" ref="L74:L105" si="41">IF(C70="","",C70-$C$124)</f>
        <v>51.833333333333329</v>
      </c>
      <c r="M74" s="108">
        <f t="shared" ref="M74:M105" si="42">IF(C70="","",L74*L74)</f>
        <v>2686.6944444444439</v>
      </c>
      <c r="N74" s="108">
        <f t="shared" ref="N74:N105" si="43">IF(C70="","",$G$57+C70*$G$56)</f>
        <v>22.583201978973293</v>
      </c>
      <c r="O74" s="108">
        <f t="shared" ref="O74:O105" si="44">IF(C70="","",(D70-N74)^2)</f>
        <v>0.3317898758480165</v>
      </c>
      <c r="P74" s="242"/>
      <c r="Q74" s="242"/>
      <c r="R74" s="14"/>
      <c r="T74" s="386"/>
      <c r="U74" s="386"/>
      <c r="V74" s="385"/>
    </row>
    <row r="75" spans="2:52">
      <c r="B75" s="306">
        <f t="shared" si="37"/>
        <v>22</v>
      </c>
      <c r="C75" s="357">
        <f>IF('Inputs &amp; Summary'!D10="","",'Inputs &amp; Summary'!D10)</f>
        <v>135</v>
      </c>
      <c r="D75" s="92">
        <f>IF('Inputs &amp; Summary'!E10="","",'Inputs &amp; Summary'!E10)</f>
        <v>21.529417650590357</v>
      </c>
      <c r="E75" s="410">
        <f t="shared" si="38"/>
        <v>21.529417650590357</v>
      </c>
      <c r="F75" s="410">
        <f t="shared" si="39"/>
        <v>135</v>
      </c>
      <c r="G75" s="35"/>
      <c r="H75" s="35"/>
      <c r="I75" s="390">
        <f t="shared" ref="I75:I123" si="45">D71</f>
        <v>22.261356814088455</v>
      </c>
      <c r="J75" s="378">
        <f t="shared" ref="J75:J123" si="46">C71</f>
        <v>135</v>
      </c>
      <c r="K75" s="108">
        <f t="shared" si="40"/>
        <v>18225</v>
      </c>
      <c r="L75" s="378">
        <f t="shared" si="41"/>
        <v>51.833333333333329</v>
      </c>
      <c r="M75" s="108">
        <f t="shared" si="42"/>
        <v>2686.6944444444439</v>
      </c>
      <c r="N75" s="108">
        <f t="shared" si="43"/>
        <v>22.583201978973293</v>
      </c>
      <c r="O75" s="108">
        <f t="shared" si="44"/>
        <v>0.10358431015974852</v>
      </c>
      <c r="P75" s="11"/>
      <c r="Q75" s="11"/>
      <c r="R75" s="242"/>
      <c r="T75" s="386"/>
      <c r="U75" s="386"/>
      <c r="V75" s="385"/>
    </row>
    <row r="76" spans="2:52">
      <c r="B76" s="306">
        <f t="shared" si="37"/>
        <v>23</v>
      </c>
      <c r="C76" s="158">
        <f>IF('Inputs &amp; Summary'!D11="","",'Inputs &amp; Summary'!D11)</f>
        <v>135</v>
      </c>
      <c r="D76" s="92">
        <f>IF('Inputs &amp; Summary'!E11="","",'Inputs &amp; Summary'!E11)</f>
        <v>21.282282282282281</v>
      </c>
      <c r="E76" s="410">
        <f t="shared" si="38"/>
        <v>21.282282282282281</v>
      </c>
      <c r="F76" s="410">
        <f t="shared" si="39"/>
        <v>135</v>
      </c>
      <c r="G76" s="35"/>
      <c r="H76" s="35"/>
      <c r="I76" s="390">
        <f t="shared" si="45"/>
        <v>21.684347477982389</v>
      </c>
      <c r="J76" s="378">
        <f t="shared" si="46"/>
        <v>135</v>
      </c>
      <c r="K76" s="246">
        <f t="shared" si="40"/>
        <v>18225</v>
      </c>
      <c r="L76" s="119">
        <f t="shared" si="41"/>
        <v>51.833333333333329</v>
      </c>
      <c r="M76" s="246">
        <f t="shared" si="42"/>
        <v>2686.6944444444439</v>
      </c>
      <c r="N76" s="246">
        <f t="shared" si="43"/>
        <v>22.583201978973293</v>
      </c>
      <c r="O76" s="246">
        <f t="shared" si="44"/>
        <v>0.80793941395160684</v>
      </c>
      <c r="P76" s="98"/>
      <c r="Q76" s="98"/>
      <c r="R76" s="11"/>
      <c r="S76" s="372"/>
    </row>
    <row r="77" spans="2:52">
      <c r="B77" s="306">
        <f t="shared" si="37"/>
        <v>24</v>
      </c>
      <c r="C77" s="158">
        <f>IF('Inputs &amp; Summary'!D12="","",'Inputs &amp; Summary'!D12)</f>
        <v>51</v>
      </c>
      <c r="D77" s="92">
        <f>IF('Inputs &amp; Summary'!E12="","",'Inputs &amp; Summary'!E12)</f>
        <v>21.411564625850339</v>
      </c>
      <c r="E77" s="410">
        <f t="shared" si="38"/>
        <v>21.411564625850339</v>
      </c>
      <c r="F77" s="410">
        <f t="shared" si="39"/>
        <v>51</v>
      </c>
      <c r="G77" s="35"/>
      <c r="H77" s="35"/>
      <c r="I77" s="390">
        <f t="shared" si="45"/>
        <v>22.562024809923969</v>
      </c>
      <c r="J77" s="378">
        <f t="shared" si="46"/>
        <v>135</v>
      </c>
      <c r="K77" s="246">
        <f t="shared" si="40"/>
        <v>18225</v>
      </c>
      <c r="L77" s="119">
        <f t="shared" si="41"/>
        <v>51.833333333333329</v>
      </c>
      <c r="M77" s="246">
        <f t="shared" si="42"/>
        <v>2686.6944444444439</v>
      </c>
      <c r="N77" s="246">
        <f t="shared" si="43"/>
        <v>22.583201978973293</v>
      </c>
      <c r="O77" s="246">
        <f t="shared" si="44"/>
        <v>4.4847248894363162E-4</v>
      </c>
      <c r="P77" s="11"/>
      <c r="Q77" s="11"/>
      <c r="R77" s="98"/>
      <c r="S77" s="372"/>
    </row>
    <row r="78" spans="2:52">
      <c r="B78" s="306">
        <f t="shared" si="37"/>
        <v>25</v>
      </c>
      <c r="C78" s="158">
        <f>IF('Inputs &amp; Summary'!D13="","",'Inputs &amp; Summary'!D13)</f>
        <v>51</v>
      </c>
      <c r="D78" s="92">
        <f>IF('Inputs &amp; Summary'!E13="","",'Inputs &amp; Summary'!E13)</f>
        <v>20.96377551020408</v>
      </c>
      <c r="E78" s="410">
        <f t="shared" si="38"/>
        <v>20.96377551020408</v>
      </c>
      <c r="F78" s="410">
        <f t="shared" si="39"/>
        <v>51</v>
      </c>
      <c r="G78" s="35"/>
      <c r="H78" s="35"/>
      <c r="I78" s="390">
        <f t="shared" si="45"/>
        <v>24.574100000000001</v>
      </c>
      <c r="J78" s="378">
        <f t="shared" si="46"/>
        <v>135</v>
      </c>
      <c r="K78" s="246">
        <f t="shared" si="40"/>
        <v>18225</v>
      </c>
      <c r="L78" s="119">
        <f t="shared" si="41"/>
        <v>51.833333333333329</v>
      </c>
      <c r="M78" s="246">
        <f t="shared" si="42"/>
        <v>2686.6944444444439</v>
      </c>
      <c r="N78" s="246">
        <f t="shared" si="43"/>
        <v>22.583201978973293</v>
      </c>
      <c r="O78" s="246">
        <f t="shared" si="44"/>
        <v>3.9636749301280658</v>
      </c>
      <c r="R78" s="11"/>
    </row>
    <row r="79" spans="2:52">
      <c r="B79" s="306">
        <f t="shared" si="37"/>
        <v>26</v>
      </c>
      <c r="C79" s="158">
        <f>IF('Inputs &amp; Summary'!D14="","",'Inputs &amp; Summary'!D14)</f>
        <v>51</v>
      </c>
      <c r="D79" s="92">
        <f>IF('Inputs &amp; Summary'!E14="","",'Inputs &amp; Summary'!E14)</f>
        <v>21.889099620682771</v>
      </c>
      <c r="E79" s="410">
        <f t="shared" si="38"/>
        <v>21.889099620682771</v>
      </c>
      <c r="F79" s="410">
        <f t="shared" si="39"/>
        <v>51</v>
      </c>
      <c r="G79" s="35"/>
      <c r="H79" s="35"/>
      <c r="I79" s="390">
        <f t="shared" si="45"/>
        <v>21.529417650590357</v>
      </c>
      <c r="J79" s="378">
        <f t="shared" si="46"/>
        <v>135</v>
      </c>
      <c r="K79" s="246">
        <f t="shared" si="40"/>
        <v>18225</v>
      </c>
      <c r="L79" s="119">
        <f t="shared" si="41"/>
        <v>51.833333333333329</v>
      </c>
      <c r="M79" s="246">
        <f t="shared" si="42"/>
        <v>2686.6944444444439</v>
      </c>
      <c r="N79" s="246">
        <f t="shared" si="43"/>
        <v>22.583201978973293</v>
      </c>
      <c r="O79" s="246">
        <f t="shared" si="44"/>
        <v>1.1104614107454742</v>
      </c>
    </row>
    <row r="80" spans="2:52">
      <c r="B80" s="306">
        <f t="shared" si="37"/>
        <v>27</v>
      </c>
      <c r="C80" s="158">
        <f>IF('Inputs &amp; Summary'!D15="","",'Inputs &amp; Summary'!D15)</f>
        <v>51</v>
      </c>
      <c r="D80" s="92">
        <f>IF('Inputs &amp; Summary'!E15="","",'Inputs &amp; Summary'!E15)</f>
        <v>21.182607827476037</v>
      </c>
      <c r="E80" s="410">
        <f t="shared" si="38"/>
        <v>21.182607827476037</v>
      </c>
      <c r="F80" s="410">
        <f t="shared" si="39"/>
        <v>51</v>
      </c>
      <c r="G80" s="35"/>
      <c r="H80" s="35"/>
      <c r="I80" s="390">
        <f t="shared" si="45"/>
        <v>21.282282282282281</v>
      </c>
      <c r="J80" s="378">
        <f t="shared" si="46"/>
        <v>135</v>
      </c>
      <c r="K80" s="246">
        <f t="shared" si="40"/>
        <v>18225</v>
      </c>
      <c r="L80" s="119">
        <f t="shared" si="41"/>
        <v>51.833333333333329</v>
      </c>
      <c r="M80" s="246">
        <f t="shared" si="42"/>
        <v>2686.6944444444439</v>
      </c>
      <c r="N80" s="246">
        <f t="shared" si="43"/>
        <v>22.583201978973293</v>
      </c>
      <c r="O80" s="246">
        <f t="shared" si="44"/>
        <v>1.6923920572386322</v>
      </c>
    </row>
    <row r="81" spans="2:52">
      <c r="B81" s="306">
        <f t="shared" si="37"/>
        <v>28</v>
      </c>
      <c r="C81" s="158">
        <f>IF('Inputs &amp; Summary'!D16="","",'Inputs &amp; Summary'!D16)</f>
        <v>51</v>
      </c>
      <c r="D81" s="92">
        <f>IF('Inputs &amp; Summary'!E16="","",'Inputs &amp; Summary'!E16)</f>
        <v>20.186260765071101</v>
      </c>
      <c r="E81" s="410">
        <f t="shared" si="38"/>
        <v>20.186260765071101</v>
      </c>
      <c r="F81" s="410">
        <f t="shared" si="39"/>
        <v>51</v>
      </c>
      <c r="G81" s="35"/>
      <c r="H81" s="35"/>
      <c r="I81" s="390">
        <f t="shared" si="45"/>
        <v>21.411564625850339</v>
      </c>
      <c r="J81" s="378">
        <f t="shared" si="46"/>
        <v>51</v>
      </c>
      <c r="K81" s="246">
        <f t="shared" si="40"/>
        <v>2601</v>
      </c>
      <c r="L81" s="119">
        <f t="shared" si="41"/>
        <v>-32.166666666666671</v>
      </c>
      <c r="M81" s="246">
        <f t="shared" si="42"/>
        <v>1034.6944444444448</v>
      </c>
      <c r="N81" s="246">
        <f t="shared" si="43"/>
        <v>20.628226573409563</v>
      </c>
      <c r="O81" s="246">
        <f t="shared" si="44"/>
        <v>0.61361850440170762</v>
      </c>
    </row>
    <row r="82" spans="2:52">
      <c r="B82" s="306">
        <f t="shared" si="37"/>
        <v>29</v>
      </c>
      <c r="C82" s="158">
        <f>IF('Inputs &amp; Summary'!D17="","",'Inputs &amp; Summary'!D17)</f>
        <v>51</v>
      </c>
      <c r="D82" s="92">
        <f>IF('Inputs &amp; Summary'!E17="","",'Inputs &amp; Summary'!E17)</f>
        <v>20.620503597122305</v>
      </c>
      <c r="E82" s="410">
        <f t="shared" si="38"/>
        <v>20.620503597122305</v>
      </c>
      <c r="F82" s="410">
        <f t="shared" si="39"/>
        <v>51</v>
      </c>
      <c r="G82" s="35"/>
      <c r="H82" s="35"/>
      <c r="I82" s="390">
        <f t="shared" si="45"/>
        <v>20.96377551020408</v>
      </c>
      <c r="J82" s="378">
        <f t="shared" si="46"/>
        <v>51</v>
      </c>
      <c r="K82" s="246">
        <f t="shared" si="40"/>
        <v>2601</v>
      </c>
      <c r="L82" s="119">
        <f t="shared" si="41"/>
        <v>-32.166666666666671</v>
      </c>
      <c r="M82" s="246">
        <f t="shared" si="42"/>
        <v>1034.6944444444448</v>
      </c>
      <c r="N82" s="246">
        <f t="shared" si="43"/>
        <v>20.628226573409563</v>
      </c>
      <c r="O82" s="246">
        <f t="shared" si="44"/>
        <v>0.11259308898393064</v>
      </c>
    </row>
    <row r="83" spans="2:52">
      <c r="B83" s="306">
        <f t="shared" si="37"/>
        <v>30</v>
      </c>
      <c r="C83" s="158">
        <f>IF('Inputs &amp; Summary'!D18="","",'Inputs &amp; Summary'!D18)</f>
        <v>51</v>
      </c>
      <c r="D83" s="92">
        <f>IF('Inputs &amp; Summary'!E18="","",'Inputs &amp; Summary'!E18)</f>
        <v>20.933879344786256</v>
      </c>
      <c r="E83" s="410">
        <f t="shared" si="38"/>
        <v>20.933879344786256</v>
      </c>
      <c r="F83" s="410">
        <f t="shared" si="39"/>
        <v>51</v>
      </c>
      <c r="G83" s="35"/>
      <c r="H83" s="35"/>
      <c r="I83" s="390">
        <f t="shared" si="45"/>
        <v>21.889099620682771</v>
      </c>
      <c r="J83" s="378">
        <f t="shared" si="46"/>
        <v>51</v>
      </c>
      <c r="K83" s="246">
        <f t="shared" si="40"/>
        <v>2601</v>
      </c>
      <c r="L83" s="119">
        <f t="shared" si="41"/>
        <v>-32.166666666666671</v>
      </c>
      <c r="M83" s="246">
        <f t="shared" si="42"/>
        <v>1034.6944444444448</v>
      </c>
      <c r="N83" s="246">
        <f t="shared" si="43"/>
        <v>20.628226573409563</v>
      </c>
      <c r="O83" s="246">
        <f t="shared" si="44"/>
        <v>1.5898008413400246</v>
      </c>
    </row>
    <row r="84" spans="2:52" s="35" customFormat="1">
      <c r="B84" s="306">
        <f t="shared" si="37"/>
        <v>31</v>
      </c>
      <c r="C84" s="158">
        <f>IF('Inputs &amp; Summary'!D19="","",'Inputs &amp; Summary'!D19)</f>
        <v>73</v>
      </c>
      <c r="D84" s="92">
        <f>IF('Inputs &amp; Summary'!E19="","",'Inputs &amp; Summary'!E19)</f>
        <v>21.080838323353294</v>
      </c>
      <c r="E84" s="410">
        <f t="shared" si="38"/>
        <v>21.080838323353294</v>
      </c>
      <c r="F84" s="410">
        <f t="shared" si="39"/>
        <v>73</v>
      </c>
      <c r="I84" s="390">
        <f t="shared" si="45"/>
        <v>21.182607827476037</v>
      </c>
      <c r="J84" s="378">
        <f t="shared" si="46"/>
        <v>51</v>
      </c>
      <c r="K84" s="246">
        <f t="shared" si="40"/>
        <v>2601</v>
      </c>
      <c r="L84" s="119">
        <f t="shared" si="41"/>
        <v>-32.166666666666671</v>
      </c>
      <c r="M84" s="246">
        <f t="shared" si="42"/>
        <v>1034.6944444444448</v>
      </c>
      <c r="N84" s="246">
        <f t="shared" si="43"/>
        <v>20.628226573409563</v>
      </c>
      <c r="O84" s="246">
        <f t="shared" si="44"/>
        <v>0.30733857486031624</v>
      </c>
      <c r="P84" s="155"/>
      <c r="Q84" s="155"/>
      <c r="R84"/>
      <c r="S84" s="370"/>
      <c r="T84" s="4"/>
      <c r="U84" s="4"/>
      <c r="V84" s="359"/>
      <c r="W84" s="385"/>
      <c r="X84" s="385"/>
      <c r="Y84" s="385"/>
      <c r="Z84" s="385"/>
      <c r="AA84" s="385"/>
      <c r="AB84" s="385"/>
      <c r="AC84" s="385"/>
      <c r="AD84" s="24"/>
      <c r="AE84" s="24"/>
      <c r="AF84" s="24"/>
      <c r="AG84" s="24"/>
      <c r="AH84" s="24"/>
      <c r="AI84" s="24"/>
      <c r="AJ84" s="24"/>
      <c r="AK84" s="24"/>
      <c r="AL84" s="24"/>
      <c r="AM84" s="24"/>
      <c r="AN84" s="24"/>
      <c r="AO84" s="24"/>
      <c r="AP84" s="24"/>
      <c r="AQ84" s="24"/>
      <c r="AR84" s="24"/>
      <c r="AS84" s="24"/>
      <c r="AT84" s="24"/>
      <c r="AU84" s="24"/>
      <c r="AV84" s="24"/>
      <c r="AW84" s="24"/>
      <c r="AX84" s="24"/>
      <c r="AY84" s="24"/>
      <c r="AZ84" s="24"/>
    </row>
    <row r="85" spans="2:52" s="35" customFormat="1">
      <c r="B85" s="306">
        <f t="shared" si="37"/>
        <v>32</v>
      </c>
      <c r="C85" s="158">
        <f>IF('Inputs &amp; Summary'!D20="","",'Inputs &amp; Summary'!D20)</f>
        <v>73</v>
      </c>
      <c r="D85" s="92">
        <f>IF('Inputs &amp; Summary'!E20="","",'Inputs &amp; Summary'!E20)</f>
        <v>20.347639055622249</v>
      </c>
      <c r="E85" s="410">
        <f t="shared" si="38"/>
        <v>20.347639055622249</v>
      </c>
      <c r="F85" s="410">
        <f t="shared" si="39"/>
        <v>73</v>
      </c>
      <c r="I85" s="390">
        <f t="shared" si="45"/>
        <v>20.186260765071101</v>
      </c>
      <c r="J85" s="378">
        <f t="shared" si="46"/>
        <v>51</v>
      </c>
      <c r="K85" s="246">
        <f t="shared" si="40"/>
        <v>2601</v>
      </c>
      <c r="L85" s="119">
        <f t="shared" si="41"/>
        <v>-32.166666666666671</v>
      </c>
      <c r="M85" s="246">
        <f t="shared" si="42"/>
        <v>1034.6944444444448</v>
      </c>
      <c r="N85" s="246">
        <f t="shared" si="43"/>
        <v>20.628226573409563</v>
      </c>
      <c r="O85" s="246">
        <f t="shared" si="44"/>
        <v>0.19533377574027061</v>
      </c>
      <c r="P85" s="155"/>
      <c r="Q85" s="155"/>
      <c r="R85"/>
      <c r="S85" s="370"/>
      <c r="T85" s="4"/>
      <c r="U85" s="4"/>
      <c r="V85" s="359"/>
      <c r="W85" s="385"/>
      <c r="X85" s="385"/>
      <c r="Y85" s="385"/>
      <c r="Z85" s="385"/>
      <c r="AA85" s="385"/>
      <c r="AB85" s="385"/>
      <c r="AC85" s="385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24"/>
      <c r="AO85" s="24"/>
      <c r="AP85" s="24"/>
      <c r="AQ85" s="24"/>
      <c r="AR85" s="24"/>
      <c r="AS85" s="24"/>
      <c r="AT85" s="24"/>
      <c r="AU85" s="24"/>
      <c r="AV85" s="24"/>
      <c r="AW85" s="24"/>
      <c r="AX85" s="24"/>
      <c r="AY85" s="24"/>
      <c r="AZ85" s="24"/>
    </row>
    <row r="86" spans="2:52" s="35" customFormat="1">
      <c r="B86" s="306">
        <f t="shared" si="37"/>
        <v>33</v>
      </c>
      <c r="C86" s="158">
        <f>IF('Inputs &amp; Summary'!D21="","",'Inputs &amp; Summary'!D21)</f>
        <v>73</v>
      </c>
      <c r="D86" s="92">
        <f>IF('Inputs &amp; Summary'!E21="","",'Inputs &amp; Summary'!E21)</f>
        <v>20.361499999999999</v>
      </c>
      <c r="E86" s="410">
        <f t="shared" si="38"/>
        <v>20.361499999999999</v>
      </c>
      <c r="F86" s="410">
        <f t="shared" si="39"/>
        <v>73</v>
      </c>
      <c r="I86" s="390">
        <f t="shared" si="45"/>
        <v>20.620503597122305</v>
      </c>
      <c r="J86" s="378">
        <f t="shared" si="46"/>
        <v>51</v>
      </c>
      <c r="K86" s="246">
        <f t="shared" si="40"/>
        <v>2601</v>
      </c>
      <c r="L86" s="119">
        <f t="shared" si="41"/>
        <v>-32.166666666666671</v>
      </c>
      <c r="M86" s="246">
        <f t="shared" si="42"/>
        <v>1034.6944444444448</v>
      </c>
      <c r="N86" s="246">
        <f t="shared" si="43"/>
        <v>20.628226573409563</v>
      </c>
      <c r="O86" s="246">
        <f t="shared" si="44"/>
        <v>5.9644362733555175E-5</v>
      </c>
      <c r="P86" s="155"/>
      <c r="Q86" s="155"/>
      <c r="R86"/>
      <c r="S86" s="370"/>
      <c r="T86" s="4"/>
      <c r="U86" s="4"/>
      <c r="V86" s="359"/>
      <c r="W86" s="385"/>
      <c r="X86" s="385"/>
      <c r="Y86" s="385"/>
      <c r="Z86" s="385"/>
      <c r="AA86" s="385"/>
      <c r="AB86" s="385"/>
      <c r="AC86" s="385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</row>
    <row r="87" spans="2:52" s="35" customFormat="1">
      <c r="B87" s="306">
        <f t="shared" si="37"/>
        <v>34</v>
      </c>
      <c r="C87" s="158">
        <f>IF('Inputs &amp; Summary'!D22="","",'Inputs &amp; Summary'!D22)</f>
        <v>73</v>
      </c>
      <c r="D87" s="92">
        <f>IF('Inputs &amp; Summary'!E22="","",'Inputs &amp; Summary'!E22)</f>
        <v>23.355315747402081</v>
      </c>
      <c r="E87" s="410">
        <f t="shared" si="38"/>
        <v>23.355315747402081</v>
      </c>
      <c r="F87" s="410">
        <f t="shared" si="39"/>
        <v>73</v>
      </c>
      <c r="I87" s="390">
        <f t="shared" si="45"/>
        <v>20.933879344786256</v>
      </c>
      <c r="J87" s="378">
        <f t="shared" si="46"/>
        <v>51</v>
      </c>
      <c r="K87" s="246">
        <f t="shared" si="40"/>
        <v>2601</v>
      </c>
      <c r="L87" s="119">
        <f t="shared" si="41"/>
        <v>-32.166666666666671</v>
      </c>
      <c r="M87" s="246">
        <f t="shared" si="42"/>
        <v>1034.6944444444448</v>
      </c>
      <c r="N87" s="246">
        <f t="shared" si="43"/>
        <v>20.628226573409563</v>
      </c>
      <c r="O87" s="246">
        <f t="shared" si="44"/>
        <v>9.3423616650252686E-2</v>
      </c>
      <c r="P87" s="155"/>
      <c r="Q87" s="155"/>
      <c r="R87"/>
      <c r="S87" s="370"/>
      <c r="T87" s="4"/>
      <c r="U87" s="4"/>
      <c r="V87" s="359"/>
      <c r="W87" s="385"/>
      <c r="X87" s="385"/>
      <c r="Y87" s="385"/>
      <c r="Z87" s="385"/>
      <c r="AA87" s="385"/>
      <c r="AB87" s="385"/>
      <c r="AC87" s="385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  <c r="AV87" s="24"/>
      <c r="AW87" s="24"/>
      <c r="AX87" s="24"/>
      <c r="AY87" s="24"/>
      <c r="AZ87" s="24"/>
    </row>
    <row r="88" spans="2:52">
      <c r="B88" s="306">
        <f t="shared" si="37"/>
        <v>35</v>
      </c>
      <c r="C88" s="158">
        <f>IF('Inputs &amp; Summary'!D23="","",'Inputs &amp; Summary'!D23)</f>
        <v>73</v>
      </c>
      <c r="D88" s="92">
        <f>IF('Inputs &amp; Summary'!E23="","",'Inputs &amp; Summary'!E23)</f>
        <v>21.656012784658412</v>
      </c>
      <c r="E88" s="410">
        <f t="shared" si="38"/>
        <v>21.656012784658412</v>
      </c>
      <c r="F88" s="410">
        <f t="shared" si="39"/>
        <v>73</v>
      </c>
      <c r="G88" s="35"/>
      <c r="H88" s="35"/>
      <c r="I88" s="390">
        <f t="shared" si="45"/>
        <v>21.080838323353294</v>
      </c>
      <c r="J88" s="378">
        <f t="shared" si="46"/>
        <v>73</v>
      </c>
      <c r="K88" s="246">
        <f t="shared" si="40"/>
        <v>5329</v>
      </c>
      <c r="L88" s="119">
        <f t="shared" si="41"/>
        <v>-10.166666666666671</v>
      </c>
      <c r="M88" s="246">
        <f t="shared" si="42"/>
        <v>103.36111111111121</v>
      </c>
      <c r="N88" s="246">
        <f t="shared" si="43"/>
        <v>21.140243941533399</v>
      </c>
      <c r="O88" s="246">
        <f t="shared" si="44"/>
        <v>3.5290274713603467E-3</v>
      </c>
    </row>
    <row r="89" spans="2:52">
      <c r="B89" s="306">
        <f t="shared" si="37"/>
        <v>36</v>
      </c>
      <c r="C89" s="158">
        <f>IF('Inputs &amp; Summary'!D24="","",'Inputs &amp; Summary'!D24)</f>
        <v>73</v>
      </c>
      <c r="D89" s="92">
        <f>IF('Inputs &amp; Summary'!E24="","",'Inputs &amp; Summary'!E24)</f>
        <v>22.250450090018003</v>
      </c>
      <c r="E89" s="410">
        <f t="shared" si="38"/>
        <v>22.250450090018003</v>
      </c>
      <c r="F89" s="410">
        <f t="shared" si="39"/>
        <v>73</v>
      </c>
      <c r="G89" s="35"/>
      <c r="H89" s="35"/>
      <c r="I89" s="390">
        <f t="shared" si="45"/>
        <v>20.347639055622249</v>
      </c>
      <c r="J89" s="378">
        <f t="shared" si="46"/>
        <v>73</v>
      </c>
      <c r="K89" s="246">
        <f t="shared" si="40"/>
        <v>5329</v>
      </c>
      <c r="L89" s="119">
        <f t="shared" si="41"/>
        <v>-10.166666666666671</v>
      </c>
      <c r="M89" s="246">
        <f t="shared" si="42"/>
        <v>103.36111111111121</v>
      </c>
      <c r="N89" s="246">
        <f t="shared" si="43"/>
        <v>21.140243941533399</v>
      </c>
      <c r="O89" s="246">
        <f t="shared" si="44"/>
        <v>0.62822250517022649</v>
      </c>
    </row>
    <row r="90" spans="2:52">
      <c r="B90" s="306">
        <f t="shared" si="37"/>
        <v>37</v>
      </c>
      <c r="C90" s="158">
        <f>IF('Inputs &amp; Summary'!D25="","",'Inputs &amp; Summary'!D25)</f>
        <v>73</v>
      </c>
      <c r="D90" s="92">
        <f>IF('Inputs &amp; Summary'!E25="","",'Inputs &amp; Summary'!E25)</f>
        <v>21.14</v>
      </c>
      <c r="E90" s="410">
        <f t="shared" si="38"/>
        <v>21.14</v>
      </c>
      <c r="F90" s="410">
        <f t="shared" si="39"/>
        <v>73</v>
      </c>
      <c r="G90" s="35"/>
      <c r="H90" s="35"/>
      <c r="I90" s="390">
        <f t="shared" si="45"/>
        <v>20.361499999999999</v>
      </c>
      <c r="J90" s="378">
        <f t="shared" si="46"/>
        <v>73</v>
      </c>
      <c r="K90" s="246">
        <f t="shared" si="40"/>
        <v>5329</v>
      </c>
      <c r="L90" s="119">
        <f t="shared" si="41"/>
        <v>-10.166666666666671</v>
      </c>
      <c r="M90" s="246">
        <f t="shared" si="42"/>
        <v>103.36111111111121</v>
      </c>
      <c r="N90" s="246">
        <f t="shared" si="43"/>
        <v>21.140243941533399</v>
      </c>
      <c r="O90" s="246">
        <f t="shared" si="44"/>
        <v>0.60644212647497431</v>
      </c>
    </row>
    <row r="91" spans="2:52">
      <c r="B91" s="306">
        <f t="shared" si="37"/>
        <v>38</v>
      </c>
      <c r="C91" s="158">
        <f>IF('Inputs &amp; Summary'!D26="","",'Inputs &amp; Summary'!D26)</f>
        <v>96</v>
      </c>
      <c r="D91" s="92">
        <f>IF('Inputs &amp; Summary'!E26="","",'Inputs &amp; Summary'!E26)</f>
        <v>24.274919935948759</v>
      </c>
      <c r="E91" s="410">
        <f t="shared" si="38"/>
        <v>24.274919935948759</v>
      </c>
      <c r="F91" s="410">
        <f t="shared" si="39"/>
        <v>96</v>
      </c>
      <c r="G91" s="35"/>
      <c r="H91" s="35"/>
      <c r="I91" s="390">
        <f t="shared" si="45"/>
        <v>23.355315747402081</v>
      </c>
      <c r="J91" s="378">
        <f t="shared" si="46"/>
        <v>73</v>
      </c>
      <c r="K91" s="246">
        <f t="shared" si="40"/>
        <v>5329</v>
      </c>
      <c r="L91" s="119">
        <f t="shared" si="41"/>
        <v>-10.166666666666671</v>
      </c>
      <c r="M91" s="246">
        <f t="shared" si="42"/>
        <v>103.36111111111121</v>
      </c>
      <c r="N91" s="246">
        <f t="shared" si="43"/>
        <v>21.140243941533399</v>
      </c>
      <c r="O91" s="246">
        <f t="shared" si="44"/>
        <v>4.906543105154344</v>
      </c>
    </row>
    <row r="92" spans="2:52">
      <c r="B92" s="306">
        <f t="shared" si="37"/>
        <v>39</v>
      </c>
      <c r="C92" s="158">
        <f>IF('Inputs &amp; Summary'!D27="","",'Inputs &amp; Summary'!D27)</f>
        <v>96</v>
      </c>
      <c r="D92" s="92">
        <f>IF('Inputs &amp; Summary'!E27="","",'Inputs &amp; Summary'!E27)</f>
        <v>19.5174251497006</v>
      </c>
      <c r="E92" s="410">
        <f t="shared" si="38"/>
        <v>19.5174251497006</v>
      </c>
      <c r="F92" s="410">
        <f t="shared" si="39"/>
        <v>96</v>
      </c>
      <c r="G92" s="35"/>
      <c r="H92" s="35"/>
      <c r="I92" s="390">
        <f t="shared" si="45"/>
        <v>21.656012784658412</v>
      </c>
      <c r="J92" s="378">
        <f t="shared" si="46"/>
        <v>73</v>
      </c>
      <c r="K92" s="246">
        <f t="shared" si="40"/>
        <v>5329</v>
      </c>
      <c r="L92" s="119">
        <f t="shared" si="41"/>
        <v>-10.166666666666671</v>
      </c>
      <c r="M92" s="246">
        <f t="shared" si="42"/>
        <v>103.36111111111121</v>
      </c>
      <c r="N92" s="246">
        <f t="shared" si="43"/>
        <v>21.140243941533399</v>
      </c>
      <c r="O92" s="246">
        <f t="shared" si="44"/>
        <v>0.26601749953851417</v>
      </c>
    </row>
    <row r="93" spans="2:52">
      <c r="B93" s="306">
        <f t="shared" si="37"/>
        <v>40</v>
      </c>
      <c r="C93" s="158">
        <f>IF('Inputs &amp; Summary'!D28="","",'Inputs &amp; Summary'!D28)</f>
        <v>96</v>
      </c>
      <c r="D93" s="92">
        <f>IF('Inputs &amp; Summary'!E28="","",'Inputs &amp; Summary'!E28)</f>
        <v>22.08816473410636</v>
      </c>
      <c r="E93" s="410">
        <f t="shared" si="38"/>
        <v>22.08816473410636</v>
      </c>
      <c r="F93" s="410">
        <f t="shared" si="39"/>
        <v>96</v>
      </c>
      <c r="G93" s="35"/>
      <c r="H93" s="35"/>
      <c r="I93" s="390">
        <f t="shared" si="45"/>
        <v>22.250450090018003</v>
      </c>
      <c r="J93" s="378">
        <f t="shared" si="46"/>
        <v>73</v>
      </c>
      <c r="K93" s="246">
        <f t="shared" si="40"/>
        <v>5329</v>
      </c>
      <c r="L93" s="119">
        <f t="shared" si="41"/>
        <v>-10.166666666666671</v>
      </c>
      <c r="M93" s="246">
        <f t="shared" si="42"/>
        <v>103.36111111111121</v>
      </c>
      <c r="N93" s="246">
        <f t="shared" si="43"/>
        <v>21.140243941533399</v>
      </c>
      <c r="O93" s="246">
        <f t="shared" si="44"/>
        <v>1.2325576921330186</v>
      </c>
    </row>
    <row r="94" spans="2:52">
      <c r="B94" s="306">
        <f t="shared" si="37"/>
        <v>41</v>
      </c>
      <c r="C94" s="158">
        <f>IF('Inputs &amp; Summary'!D29="","",'Inputs &amp; Summary'!D29)</f>
        <v>96</v>
      </c>
      <c r="D94" s="92">
        <f>IF('Inputs &amp; Summary'!E29="","",'Inputs &amp; Summary'!E29)</f>
        <v>23.69</v>
      </c>
      <c r="E94" s="410">
        <f t="shared" si="38"/>
        <v>23.69</v>
      </c>
      <c r="F94" s="410">
        <f t="shared" si="39"/>
        <v>96</v>
      </c>
      <c r="G94" s="35"/>
      <c r="H94" s="35"/>
      <c r="I94" s="390">
        <f t="shared" si="45"/>
        <v>21.14</v>
      </c>
      <c r="J94" s="378">
        <f t="shared" si="46"/>
        <v>73</v>
      </c>
      <c r="K94" s="246">
        <f t="shared" si="40"/>
        <v>5329</v>
      </c>
      <c r="L94" s="119">
        <f t="shared" si="41"/>
        <v>-10.166666666666671</v>
      </c>
      <c r="M94" s="246">
        <f t="shared" si="42"/>
        <v>103.36111111111121</v>
      </c>
      <c r="N94" s="246">
        <f t="shared" si="43"/>
        <v>21.140243941533399</v>
      </c>
      <c r="O94" s="246">
        <f t="shared" si="44"/>
        <v>5.9507471716630358E-8</v>
      </c>
    </row>
    <row r="95" spans="2:52">
      <c r="B95" s="306">
        <f t="shared" si="37"/>
        <v>42</v>
      </c>
      <c r="C95" s="158">
        <f>IF('Inputs &amp; Summary'!D30="","",'Inputs &amp; Summary'!D30)</f>
        <v>96</v>
      </c>
      <c r="D95" s="92">
        <f>IF('Inputs &amp; Summary'!E30="","",'Inputs &amp; Summary'!E30)</f>
        <v>19.601659336265495</v>
      </c>
      <c r="E95" s="410">
        <f t="shared" si="38"/>
        <v>19.601659336265495</v>
      </c>
      <c r="F95" s="410">
        <f t="shared" si="39"/>
        <v>96</v>
      </c>
      <c r="G95" s="35"/>
      <c r="H95" s="35"/>
      <c r="I95" s="390">
        <f t="shared" si="45"/>
        <v>24.274919935948759</v>
      </c>
      <c r="J95" s="378">
        <f t="shared" si="46"/>
        <v>96</v>
      </c>
      <c r="K95" s="242">
        <f t="shared" si="40"/>
        <v>9216</v>
      </c>
      <c r="L95" s="120">
        <f t="shared" si="41"/>
        <v>12.833333333333329</v>
      </c>
      <c r="M95" s="242">
        <f t="shared" si="42"/>
        <v>164.69444444444431</v>
      </c>
      <c r="N95" s="242">
        <f t="shared" si="43"/>
        <v>21.675534826390134</v>
      </c>
      <c r="O95" s="242">
        <f t="shared" si="44"/>
        <v>6.7568029477951059</v>
      </c>
    </row>
    <row r="96" spans="2:52">
      <c r="B96" s="306">
        <f t="shared" si="37"/>
        <v>43</v>
      </c>
      <c r="C96" s="158">
        <f>IF('Inputs &amp; Summary'!D31="","",'Inputs &amp; Summary'!D31)</f>
        <v>96</v>
      </c>
      <c r="D96" s="92">
        <f>IF('Inputs &amp; Summary'!E31="","",'Inputs &amp; Summary'!E31)</f>
        <v>22.593481303739253</v>
      </c>
      <c r="E96" s="410">
        <f t="shared" si="38"/>
        <v>22.593481303739253</v>
      </c>
      <c r="F96" s="410">
        <f t="shared" si="39"/>
        <v>96</v>
      </c>
      <c r="G96" s="35"/>
      <c r="H96" s="35"/>
      <c r="I96" s="390">
        <f t="shared" si="45"/>
        <v>19.5174251497006</v>
      </c>
      <c r="J96" s="378">
        <f t="shared" si="46"/>
        <v>96</v>
      </c>
      <c r="K96" s="242">
        <f t="shared" si="40"/>
        <v>9216</v>
      </c>
      <c r="L96" s="120">
        <f t="shared" si="41"/>
        <v>12.833333333333329</v>
      </c>
      <c r="M96" s="242">
        <f t="shared" si="42"/>
        <v>164.69444444444431</v>
      </c>
      <c r="N96" s="242">
        <f t="shared" si="43"/>
        <v>21.675534826390134</v>
      </c>
      <c r="O96" s="242">
        <f t="shared" si="44"/>
        <v>4.6574373766210062</v>
      </c>
    </row>
    <row r="97" spans="2:15">
      <c r="B97" s="306">
        <f t="shared" si="37"/>
        <v>44</v>
      </c>
      <c r="C97" s="158">
        <f>IF('Inputs &amp; Summary'!D32="","",'Inputs &amp; Summary'!D32)</f>
        <v>96</v>
      </c>
      <c r="D97" s="92">
        <f>IF('Inputs &amp; Summary'!E32="","",'Inputs &amp; Summary'!E32)</f>
        <v>23.91265240855487</v>
      </c>
      <c r="E97" s="410">
        <f t="shared" si="38"/>
        <v>23.91265240855487</v>
      </c>
      <c r="F97" s="410">
        <f t="shared" si="39"/>
        <v>96</v>
      </c>
      <c r="G97" s="35"/>
      <c r="H97" s="35"/>
      <c r="I97" s="390">
        <f t="shared" si="45"/>
        <v>22.08816473410636</v>
      </c>
      <c r="J97" s="378">
        <f t="shared" si="46"/>
        <v>96</v>
      </c>
      <c r="K97" s="242">
        <f t="shared" si="40"/>
        <v>9216</v>
      </c>
      <c r="L97" s="120">
        <f t="shared" si="41"/>
        <v>12.833333333333329</v>
      </c>
      <c r="M97" s="242">
        <f t="shared" si="42"/>
        <v>164.69444444444431</v>
      </c>
      <c r="N97" s="242">
        <f t="shared" si="43"/>
        <v>21.675534826390134</v>
      </c>
      <c r="O97" s="242">
        <f t="shared" si="44"/>
        <v>0.17026344074190164</v>
      </c>
    </row>
    <row r="98" spans="2:15">
      <c r="B98" s="306">
        <f t="shared" si="37"/>
        <v>45</v>
      </c>
      <c r="C98" s="158">
        <f>IF('Inputs &amp; Summary'!D33="","",'Inputs &amp; Summary'!D33)</f>
        <v>113</v>
      </c>
      <c r="D98" s="92">
        <f>IF('Inputs &amp; Summary'!E33="","",'Inputs &amp; Summary'!E33)</f>
        <v>22.131763527054108</v>
      </c>
      <c r="E98" s="410">
        <f t="shared" si="38"/>
        <v>22.131763527054108</v>
      </c>
      <c r="F98" s="410">
        <f t="shared" si="39"/>
        <v>113</v>
      </c>
      <c r="G98" s="35"/>
      <c r="H98" s="35"/>
      <c r="I98" s="390">
        <f t="shared" si="45"/>
        <v>23.69</v>
      </c>
      <c r="J98" s="378">
        <f t="shared" si="46"/>
        <v>96</v>
      </c>
      <c r="K98" s="242">
        <f t="shared" si="40"/>
        <v>9216</v>
      </c>
      <c r="L98" s="120">
        <f t="shared" si="41"/>
        <v>12.833333333333329</v>
      </c>
      <c r="M98" s="242">
        <f t="shared" si="42"/>
        <v>164.69444444444431</v>
      </c>
      <c r="N98" s="242">
        <f t="shared" si="43"/>
        <v>21.675534826390134</v>
      </c>
      <c r="O98" s="242">
        <f t="shared" si="44"/>
        <v>4.0580699356870324</v>
      </c>
    </row>
    <row r="99" spans="2:15">
      <c r="B99" s="306">
        <f t="shared" si="37"/>
        <v>46</v>
      </c>
      <c r="C99" s="158">
        <f>IF('Inputs &amp; Summary'!D34="","",'Inputs &amp; Summary'!D34)</f>
        <v>113</v>
      </c>
      <c r="D99" s="92">
        <f>IF('Inputs &amp; Summary'!E34="","",'Inputs &amp; Summary'!E34)</f>
        <v>20.47</v>
      </c>
      <c r="E99" s="410">
        <f t="shared" si="38"/>
        <v>20.47</v>
      </c>
      <c r="F99" s="410">
        <f t="shared" si="39"/>
        <v>113</v>
      </c>
      <c r="G99" s="35"/>
      <c r="H99" s="35"/>
      <c r="I99" s="390">
        <f t="shared" si="45"/>
        <v>19.601659336265495</v>
      </c>
      <c r="J99" s="378">
        <f t="shared" si="46"/>
        <v>96</v>
      </c>
      <c r="K99" s="242">
        <f t="shared" si="40"/>
        <v>9216</v>
      </c>
      <c r="L99" s="120">
        <f t="shared" si="41"/>
        <v>12.833333333333329</v>
      </c>
      <c r="M99" s="242">
        <f t="shared" si="42"/>
        <v>164.69444444444431</v>
      </c>
      <c r="N99" s="242">
        <f t="shared" si="43"/>
        <v>21.675534826390134</v>
      </c>
      <c r="O99" s="242">
        <f t="shared" si="44"/>
        <v>4.3009595485397112</v>
      </c>
    </row>
    <row r="100" spans="2:15">
      <c r="B100" s="306">
        <f t="shared" si="37"/>
        <v>47</v>
      </c>
      <c r="C100" s="158">
        <f>IF('Inputs &amp; Summary'!D35="","",'Inputs &amp; Summary'!D35)</f>
        <v>113</v>
      </c>
      <c r="D100" s="92">
        <f>IF('Inputs &amp; Summary'!E35="","",'Inputs &amp; Summary'!E35)</f>
        <v>21.854403834631512</v>
      </c>
      <c r="E100" s="410">
        <f t="shared" si="38"/>
        <v>21.854403834631512</v>
      </c>
      <c r="F100" s="410">
        <f t="shared" si="39"/>
        <v>113</v>
      </c>
      <c r="G100" s="35"/>
      <c r="H100" s="35"/>
      <c r="I100" s="390">
        <f t="shared" si="45"/>
        <v>22.593481303739253</v>
      </c>
      <c r="J100" s="378">
        <f t="shared" si="46"/>
        <v>96</v>
      </c>
      <c r="K100" s="242">
        <f t="shared" si="40"/>
        <v>9216</v>
      </c>
      <c r="L100" s="120">
        <f t="shared" si="41"/>
        <v>12.833333333333329</v>
      </c>
      <c r="M100" s="242">
        <f t="shared" si="42"/>
        <v>164.69444444444431</v>
      </c>
      <c r="N100" s="242">
        <f t="shared" si="43"/>
        <v>21.675534826390134</v>
      </c>
      <c r="O100" s="242">
        <f t="shared" si="44"/>
        <v>0.84262573527765672</v>
      </c>
    </row>
    <row r="101" spans="2:15">
      <c r="B101" s="306">
        <f t="shared" si="37"/>
        <v>48</v>
      </c>
      <c r="C101" s="158">
        <f>IF('Inputs &amp; Summary'!D36="","",'Inputs &amp; Summary'!D36)</f>
        <v>113</v>
      </c>
      <c r="D101" s="92">
        <f>IF('Inputs &amp; Summary'!E36="","",'Inputs &amp; Summary'!E36)</f>
        <v>23.330337527461552</v>
      </c>
      <c r="E101" s="410">
        <f t="shared" si="38"/>
        <v>23.330337527461552</v>
      </c>
      <c r="F101" s="410">
        <f t="shared" si="39"/>
        <v>113</v>
      </c>
      <c r="G101" s="35"/>
      <c r="H101" s="35"/>
      <c r="I101" s="390">
        <f t="shared" si="45"/>
        <v>23.91265240855487</v>
      </c>
      <c r="J101" s="378">
        <f t="shared" si="46"/>
        <v>96</v>
      </c>
      <c r="K101" s="242">
        <f t="shared" si="40"/>
        <v>9216</v>
      </c>
      <c r="L101" s="120">
        <f t="shared" si="41"/>
        <v>12.833333333333329</v>
      </c>
      <c r="M101" s="242">
        <f t="shared" si="42"/>
        <v>164.69444444444431</v>
      </c>
      <c r="N101" s="242">
        <f t="shared" si="43"/>
        <v>21.675534826390134</v>
      </c>
      <c r="O101" s="242">
        <f t="shared" si="44"/>
        <v>5.0046950764305924</v>
      </c>
    </row>
    <row r="102" spans="2:15">
      <c r="B102" s="306">
        <f t="shared" si="37"/>
        <v>49</v>
      </c>
      <c r="C102" s="158">
        <f>IF('Inputs &amp; Summary'!D37="","",'Inputs &amp; Summary'!D37)</f>
        <v>113</v>
      </c>
      <c r="D102" s="92">
        <f>IF('Inputs &amp; Summary'!E37="","",'Inputs &amp; Summary'!E37)</f>
        <v>21.314577492991589</v>
      </c>
      <c r="E102" s="410">
        <f t="shared" si="38"/>
        <v>21.314577492991589</v>
      </c>
      <c r="F102" s="410">
        <f t="shared" si="39"/>
        <v>113</v>
      </c>
      <c r="G102" s="35"/>
      <c r="H102" s="35"/>
      <c r="I102" s="390">
        <f t="shared" si="45"/>
        <v>22.131763527054108</v>
      </c>
      <c r="J102" s="378">
        <f t="shared" si="46"/>
        <v>113</v>
      </c>
      <c r="K102" s="242">
        <f t="shared" si="40"/>
        <v>12769</v>
      </c>
      <c r="L102" s="120">
        <f t="shared" si="41"/>
        <v>29.833333333333329</v>
      </c>
      <c r="M102" s="242">
        <f t="shared" si="42"/>
        <v>890.02777777777749</v>
      </c>
      <c r="N102" s="242">
        <f t="shared" si="43"/>
        <v>22.071184610849457</v>
      </c>
      <c r="O102" s="242">
        <f t="shared" si="44"/>
        <v>3.6698050885301614E-3</v>
      </c>
    </row>
    <row r="103" spans="2:15">
      <c r="B103" s="306">
        <f t="shared" si="37"/>
        <v>50</v>
      </c>
      <c r="C103" s="158">
        <f>IF('Inputs &amp; Summary'!D38="","",'Inputs &amp; Summary'!D38)</f>
        <v>113</v>
      </c>
      <c r="D103" s="92">
        <f>IF('Inputs &amp; Summary'!E38="","",'Inputs &amp; Summary'!E38)</f>
        <v>22.331</v>
      </c>
      <c r="E103" s="410">
        <f t="shared" si="38"/>
        <v>22.331</v>
      </c>
      <c r="F103" s="410">
        <f t="shared" si="39"/>
        <v>113</v>
      </c>
      <c r="G103" s="35"/>
      <c r="H103" s="35"/>
      <c r="I103" s="390">
        <f t="shared" si="45"/>
        <v>20.47</v>
      </c>
      <c r="J103" s="378">
        <f t="shared" si="46"/>
        <v>113</v>
      </c>
      <c r="K103" s="242">
        <f t="shared" si="40"/>
        <v>12769</v>
      </c>
      <c r="L103" s="120">
        <f t="shared" si="41"/>
        <v>29.833333333333329</v>
      </c>
      <c r="M103" s="242">
        <f t="shared" si="42"/>
        <v>890.02777777777749</v>
      </c>
      <c r="N103" s="242">
        <f t="shared" si="43"/>
        <v>22.071184610849457</v>
      </c>
      <c r="O103" s="242">
        <f t="shared" si="44"/>
        <v>2.5637921580211303</v>
      </c>
    </row>
    <row r="104" spans="2:15">
      <c r="B104" s="14"/>
      <c r="C104" s="158">
        <f>IF('Inputs &amp; Summary'!D39="","",'Inputs &amp; Summary'!D39)</f>
        <v>113</v>
      </c>
      <c r="D104" s="92">
        <f>IF('Inputs &amp; Summary'!E39="","",'Inputs &amp; Summary'!E39)</f>
        <v>20.89</v>
      </c>
      <c r="E104" s="410">
        <f t="shared" si="38"/>
        <v>20.89</v>
      </c>
      <c r="F104" s="410">
        <f t="shared" si="39"/>
        <v>113</v>
      </c>
      <c r="G104" s="35"/>
      <c r="H104" s="35"/>
      <c r="I104" s="390">
        <f t="shared" si="45"/>
        <v>21.854403834631512</v>
      </c>
      <c r="J104" s="378">
        <f t="shared" si="46"/>
        <v>113</v>
      </c>
      <c r="K104" s="242">
        <f t="shared" si="40"/>
        <v>12769</v>
      </c>
      <c r="L104" s="120">
        <f t="shared" si="41"/>
        <v>29.833333333333329</v>
      </c>
      <c r="M104" s="242">
        <f t="shared" si="42"/>
        <v>890.02777777777749</v>
      </c>
      <c r="N104" s="242">
        <f t="shared" si="43"/>
        <v>22.071184610849457</v>
      </c>
      <c r="O104" s="242">
        <f t="shared" si="44"/>
        <v>4.6993904937654749E-2</v>
      </c>
    </row>
    <row r="105" spans="2:15">
      <c r="C105" s="59">
        <f>IF('Inputs &amp; Summary'!D40="","",'Inputs &amp; Summary'!D40)</f>
        <v>31</v>
      </c>
      <c r="D105" s="92">
        <f>IF('Inputs &amp; Summary'!E40="","",'Inputs &amp; Summary'!E40)</f>
        <v>17.716240511386335</v>
      </c>
      <c r="E105" s="410">
        <f t="shared" si="38"/>
        <v>17.716240511386335</v>
      </c>
      <c r="F105" s="410">
        <f t="shared" si="39"/>
        <v>31</v>
      </c>
      <c r="G105" s="35"/>
      <c r="H105" s="35"/>
      <c r="I105" s="390">
        <f t="shared" si="45"/>
        <v>23.330337527461552</v>
      </c>
      <c r="J105" s="378">
        <f t="shared" si="46"/>
        <v>113</v>
      </c>
      <c r="K105" s="242">
        <f t="shared" si="40"/>
        <v>12769</v>
      </c>
      <c r="L105" s="120">
        <f t="shared" si="41"/>
        <v>29.833333333333329</v>
      </c>
      <c r="M105" s="242">
        <f t="shared" si="42"/>
        <v>890.02777777777749</v>
      </c>
      <c r="N105" s="242">
        <f t="shared" si="43"/>
        <v>22.071184610849457</v>
      </c>
      <c r="O105" s="242">
        <f t="shared" si="44"/>
        <v>1.5854660674127452</v>
      </c>
    </row>
    <row r="106" spans="2:15">
      <c r="C106" s="59">
        <f>IF('Inputs &amp; Summary'!D41="","",'Inputs &amp; Summary'!D41)</f>
        <v>31</v>
      </c>
      <c r="D106" s="92">
        <f>IF('Inputs &amp; Summary'!E41="","",'Inputs &amp; Summary'!E41)</f>
        <v>19.903846153846153</v>
      </c>
      <c r="E106" s="410">
        <f t="shared" si="38"/>
        <v>19.903846153846153</v>
      </c>
      <c r="F106" s="410">
        <f t="shared" si="39"/>
        <v>31</v>
      </c>
      <c r="G106" s="35"/>
      <c r="H106" s="35"/>
      <c r="I106" s="390">
        <f t="shared" si="45"/>
        <v>21.314577492991589</v>
      </c>
      <c r="J106" s="378">
        <f t="shared" si="46"/>
        <v>113</v>
      </c>
      <c r="K106" s="242">
        <f t="shared" ref="K106:K123" si="47">IF(C102="","",C102^2)</f>
        <v>12769</v>
      </c>
      <c r="L106" s="120">
        <f t="shared" ref="L106:L123" si="48">IF(C102="","",C102-$C$124)</f>
        <v>29.833333333333329</v>
      </c>
      <c r="M106" s="242">
        <f t="shared" ref="M106:M123" si="49">IF(C102="","",L106*L106)</f>
        <v>890.02777777777749</v>
      </c>
      <c r="N106" s="242">
        <f t="shared" ref="N106:N123" si="50">IF(C102="","",$G$57+C102*$G$56)</f>
        <v>22.071184610849457</v>
      </c>
      <c r="O106" s="242">
        <f t="shared" ref="O106:O123" si="51">IF(C102="","",(D102-N106)^2)</f>
        <v>0.57245433079318997</v>
      </c>
    </row>
    <row r="107" spans="2:15">
      <c r="C107" s="59">
        <f>IF('Inputs &amp; Summary'!D42="","",'Inputs &amp; Summary'!D42)</f>
        <v>31</v>
      </c>
      <c r="D107" s="92">
        <f>IF('Inputs &amp; Summary'!E42="","",'Inputs &amp; Summary'!E42)</f>
        <v>20.07</v>
      </c>
      <c r="E107" s="410">
        <f t="shared" si="38"/>
        <v>20.07</v>
      </c>
      <c r="F107" s="410">
        <f t="shared" si="39"/>
        <v>31</v>
      </c>
      <c r="G107" s="35"/>
      <c r="H107" s="35"/>
      <c r="I107" s="390">
        <f t="shared" si="45"/>
        <v>22.331</v>
      </c>
      <c r="J107" s="378">
        <f t="shared" si="46"/>
        <v>113</v>
      </c>
      <c r="K107" s="242">
        <f t="shared" si="47"/>
        <v>12769</v>
      </c>
      <c r="L107" s="120">
        <f t="shared" si="48"/>
        <v>29.833333333333329</v>
      </c>
      <c r="M107" s="242">
        <f t="shared" si="49"/>
        <v>890.02777777777749</v>
      </c>
      <c r="N107" s="242">
        <f t="shared" si="50"/>
        <v>22.071184610849457</v>
      </c>
      <c r="O107" s="242">
        <f t="shared" si="51"/>
        <v>6.7504036439447884E-2</v>
      </c>
    </row>
    <row r="108" spans="2:15">
      <c r="C108" s="59">
        <f>IF('Inputs &amp; Summary'!D43="","",'Inputs &amp; Summary'!D43)</f>
        <v>31</v>
      </c>
      <c r="D108" s="92">
        <f>IF('Inputs &amp; Summary'!E43="","",'Inputs &amp; Summary'!E43)</f>
        <v>18.694955964771818</v>
      </c>
      <c r="E108" s="410">
        <f t="shared" si="38"/>
        <v>18.694955964771818</v>
      </c>
      <c r="F108" s="410">
        <f t="shared" si="39"/>
        <v>31</v>
      </c>
      <c r="G108" s="35"/>
      <c r="H108" s="35"/>
      <c r="I108" s="390">
        <f t="shared" si="45"/>
        <v>20.89</v>
      </c>
      <c r="J108" s="378">
        <f t="shared" si="46"/>
        <v>113</v>
      </c>
      <c r="K108" s="242">
        <f t="shared" si="47"/>
        <v>12769</v>
      </c>
      <c r="L108" s="120">
        <f t="shared" si="48"/>
        <v>29.833333333333329</v>
      </c>
      <c r="M108" s="242">
        <f t="shared" si="49"/>
        <v>890.02777777777749</v>
      </c>
      <c r="N108" s="242">
        <f t="shared" si="50"/>
        <v>22.071184610849457</v>
      </c>
      <c r="O108" s="242">
        <f t="shared" si="51"/>
        <v>1.3951970849075817</v>
      </c>
    </row>
    <row r="109" spans="2:15">
      <c r="C109" s="59">
        <f>IF('Inputs &amp; Summary'!D44="","",'Inputs &amp; Summary'!D44)</f>
        <v>31</v>
      </c>
      <c r="D109" s="92">
        <f>IF('Inputs &amp; Summary'!E44="","",'Inputs &amp; Summary'!E44)</f>
        <v>21.528334000800957</v>
      </c>
      <c r="E109" s="410">
        <f t="shared" si="38"/>
        <v>21.528334000800957</v>
      </c>
      <c r="F109" s="410">
        <f t="shared" si="39"/>
        <v>31</v>
      </c>
      <c r="G109" s="35"/>
      <c r="H109" s="35"/>
      <c r="I109" s="390">
        <f t="shared" si="45"/>
        <v>17.716240511386335</v>
      </c>
      <c r="J109" s="378">
        <f t="shared" si="46"/>
        <v>31</v>
      </c>
      <c r="K109" s="242">
        <f t="shared" si="47"/>
        <v>961</v>
      </c>
      <c r="L109" s="242">
        <f t="shared" si="48"/>
        <v>-52.166666666666671</v>
      </c>
      <c r="M109" s="242">
        <f t="shared" si="49"/>
        <v>2721.3611111111118</v>
      </c>
      <c r="N109" s="242">
        <f t="shared" si="50"/>
        <v>20.162756238751534</v>
      </c>
      <c r="O109" s="242">
        <f t="shared" si="51"/>
        <v>5.9854392042452682</v>
      </c>
    </row>
    <row r="110" spans="2:15">
      <c r="C110" s="59">
        <f>IF('Inputs &amp; Summary'!D45="","",'Inputs &amp; Summary'!D45)</f>
        <v>31</v>
      </c>
      <c r="D110" s="92">
        <f>IF('Inputs &amp; Summary'!E45="","",'Inputs &amp; Summary'!E45)</f>
        <v>18.798240351929614</v>
      </c>
      <c r="E110" s="410">
        <f t="shared" si="38"/>
        <v>18.798240351929614</v>
      </c>
      <c r="F110" s="410">
        <f t="shared" si="39"/>
        <v>31</v>
      </c>
      <c r="G110" s="35"/>
      <c r="H110" s="35"/>
      <c r="I110" s="390">
        <f t="shared" si="45"/>
        <v>19.903846153846153</v>
      </c>
      <c r="J110" s="378">
        <f t="shared" si="46"/>
        <v>31</v>
      </c>
      <c r="K110" s="242">
        <f t="shared" si="47"/>
        <v>961</v>
      </c>
      <c r="L110" s="242">
        <f t="shared" si="48"/>
        <v>-52.166666666666671</v>
      </c>
      <c r="M110" s="242">
        <f t="shared" si="49"/>
        <v>2721.3611111111118</v>
      </c>
      <c r="N110" s="242">
        <f t="shared" si="50"/>
        <v>20.162756238751534</v>
      </c>
      <c r="O110" s="242">
        <f t="shared" si="51"/>
        <v>6.7034432065711441E-2</v>
      </c>
    </row>
    <row r="111" spans="2:15">
      <c r="C111" s="59">
        <f>IF('Inputs &amp; Summary'!D46="","",'Inputs &amp; Summary'!D46)</f>
        <v>31</v>
      </c>
      <c r="D111" s="92">
        <f>IF('Inputs &amp; Summary'!E46="","",'Inputs &amp; Summary'!E46)</f>
        <v>19.835868694955966</v>
      </c>
      <c r="E111" s="410">
        <f t="shared" si="38"/>
        <v>19.835868694955966</v>
      </c>
      <c r="F111" s="410">
        <f t="shared" si="39"/>
        <v>31</v>
      </c>
      <c r="G111" s="35"/>
      <c r="H111" s="35"/>
      <c r="I111" s="390">
        <f t="shared" si="45"/>
        <v>20.07</v>
      </c>
      <c r="J111" s="378">
        <f t="shared" si="46"/>
        <v>31</v>
      </c>
      <c r="K111" s="242">
        <f t="shared" si="47"/>
        <v>961</v>
      </c>
      <c r="L111" s="242">
        <f t="shared" si="48"/>
        <v>-52.166666666666671</v>
      </c>
      <c r="M111" s="242">
        <f t="shared" si="49"/>
        <v>2721.3611111111118</v>
      </c>
      <c r="N111" s="242">
        <f t="shared" si="50"/>
        <v>20.162756238751534</v>
      </c>
      <c r="O111" s="242">
        <f t="shared" si="51"/>
        <v>8.6037198273315255E-3</v>
      </c>
    </row>
    <row r="112" spans="2:15">
      <c r="C112" s="59" t="str">
        <f>IF('Inputs &amp; Summary'!D47="","",'Inputs &amp; Summary'!D47)</f>
        <v/>
      </c>
      <c r="D112" s="92" t="str">
        <f>IF('Inputs &amp; Summary'!E47="","",'Inputs &amp; Summary'!E47)</f>
        <v/>
      </c>
      <c r="E112" s="410" t="str">
        <f t="shared" si="38"/>
        <v/>
      </c>
      <c r="F112" s="410" t="str">
        <f t="shared" si="39"/>
        <v/>
      </c>
      <c r="G112" s="35"/>
      <c r="H112" s="35"/>
      <c r="I112" s="390">
        <f t="shared" si="45"/>
        <v>18.694955964771818</v>
      </c>
      <c r="J112" s="378">
        <f t="shared" si="46"/>
        <v>31</v>
      </c>
      <c r="K112" s="242">
        <f t="shared" si="47"/>
        <v>961</v>
      </c>
      <c r="L112" s="242">
        <f t="shared" si="48"/>
        <v>-52.166666666666671</v>
      </c>
      <c r="M112" s="242">
        <f t="shared" si="49"/>
        <v>2721.3611111111118</v>
      </c>
      <c r="N112" s="242">
        <f t="shared" si="50"/>
        <v>20.162756238751534</v>
      </c>
      <c r="O112" s="242">
        <f t="shared" si="51"/>
        <v>2.1544376442949287</v>
      </c>
    </row>
    <row r="113" spans="3:15">
      <c r="C113" s="59" t="str">
        <f>IF('Inputs &amp; Summary'!D48="","",'Inputs &amp; Summary'!D48)</f>
        <v/>
      </c>
      <c r="D113" s="92" t="str">
        <f>IF('Inputs &amp; Summary'!E48="","",'Inputs &amp; Summary'!E48)</f>
        <v/>
      </c>
      <c r="E113" s="410" t="str">
        <f t="shared" si="38"/>
        <v/>
      </c>
      <c r="F113" s="410" t="str">
        <f t="shared" si="39"/>
        <v/>
      </c>
      <c r="G113" s="35"/>
      <c r="H113" s="35"/>
      <c r="I113" s="390">
        <f t="shared" si="45"/>
        <v>21.528334000800957</v>
      </c>
      <c r="J113" s="378">
        <f t="shared" si="46"/>
        <v>31</v>
      </c>
      <c r="K113" s="242">
        <f t="shared" si="47"/>
        <v>961</v>
      </c>
      <c r="L113" s="242">
        <f t="shared" si="48"/>
        <v>-52.166666666666671</v>
      </c>
      <c r="M113" s="242">
        <f t="shared" si="49"/>
        <v>2721.3611111111118</v>
      </c>
      <c r="N113" s="242">
        <f t="shared" si="50"/>
        <v>20.162756238751534</v>
      </c>
      <c r="O113" s="242">
        <f t="shared" si="51"/>
        <v>1.8648026242039097</v>
      </c>
    </row>
    <row r="114" spans="3:15">
      <c r="C114" s="59" t="str">
        <f>IF('Inputs &amp; Summary'!D49="","",'Inputs &amp; Summary'!D49)</f>
        <v/>
      </c>
      <c r="D114" s="92" t="str">
        <f>IF('Inputs &amp; Summary'!E49="","",'Inputs &amp; Summary'!E49)</f>
        <v/>
      </c>
      <c r="E114" s="410" t="str">
        <f t="shared" si="38"/>
        <v/>
      </c>
      <c r="F114" s="410" t="str">
        <f t="shared" si="39"/>
        <v/>
      </c>
      <c r="G114" s="35"/>
      <c r="H114" s="35"/>
      <c r="I114" s="390">
        <f t="shared" si="45"/>
        <v>18.798240351929614</v>
      </c>
      <c r="J114" s="378">
        <f t="shared" si="46"/>
        <v>31</v>
      </c>
      <c r="K114" s="242">
        <f t="shared" si="47"/>
        <v>961</v>
      </c>
      <c r="L114" s="242">
        <f t="shared" si="48"/>
        <v>-52.166666666666671</v>
      </c>
      <c r="M114" s="242">
        <f t="shared" si="49"/>
        <v>2721.3611111111118</v>
      </c>
      <c r="N114" s="242">
        <f t="shared" si="50"/>
        <v>20.162756238751534</v>
      </c>
      <c r="O114" s="242">
        <f t="shared" si="51"/>
        <v>1.8619036053894102</v>
      </c>
    </row>
    <row r="115" spans="3:15">
      <c r="C115" s="59" t="str">
        <f>IF('Inputs &amp; Summary'!D50="","",'Inputs &amp; Summary'!D50)</f>
        <v/>
      </c>
      <c r="D115" s="92" t="str">
        <f>IF('Inputs &amp; Summary'!E50="","",'Inputs &amp; Summary'!E50)</f>
        <v/>
      </c>
      <c r="E115" s="410" t="str">
        <f t="shared" si="38"/>
        <v/>
      </c>
      <c r="F115" s="410" t="str">
        <f t="shared" si="39"/>
        <v/>
      </c>
      <c r="G115" s="35"/>
      <c r="H115" s="35"/>
      <c r="I115" s="390">
        <f t="shared" si="45"/>
        <v>19.835868694955966</v>
      </c>
      <c r="J115" s="378">
        <f t="shared" si="46"/>
        <v>31</v>
      </c>
      <c r="K115" s="242">
        <f t="shared" si="47"/>
        <v>961</v>
      </c>
      <c r="L115" s="242">
        <f t="shared" si="48"/>
        <v>-52.166666666666671</v>
      </c>
      <c r="M115" s="242">
        <f t="shared" si="49"/>
        <v>2721.3611111111118</v>
      </c>
      <c r="N115" s="242">
        <f t="shared" si="50"/>
        <v>20.162756238751534</v>
      </c>
      <c r="O115" s="242">
        <f t="shared" si="51"/>
        <v>0.10685546628869928</v>
      </c>
    </row>
    <row r="116" spans="3:15">
      <c r="C116" s="59" t="str">
        <f>IF('Inputs &amp; Summary'!D51="","",'Inputs &amp; Summary'!D51)</f>
        <v/>
      </c>
      <c r="D116" s="92" t="str">
        <f>IF('Inputs &amp; Summary'!E51="","",'Inputs &amp; Summary'!E51)</f>
        <v/>
      </c>
      <c r="E116" s="410" t="str">
        <f t="shared" si="38"/>
        <v/>
      </c>
      <c r="F116" s="410" t="str">
        <f t="shared" si="39"/>
        <v/>
      </c>
      <c r="G116" s="35"/>
      <c r="H116" s="35"/>
      <c r="I116" s="390" t="str">
        <f t="shared" si="45"/>
        <v/>
      </c>
      <c r="J116" s="378" t="str">
        <f t="shared" si="46"/>
        <v/>
      </c>
      <c r="K116" s="242" t="str">
        <f t="shared" si="47"/>
        <v/>
      </c>
      <c r="L116" s="242" t="str">
        <f t="shared" si="48"/>
        <v/>
      </c>
      <c r="M116" s="242" t="str">
        <f t="shared" si="49"/>
        <v/>
      </c>
      <c r="N116" s="242" t="str">
        <f t="shared" si="50"/>
        <v/>
      </c>
      <c r="O116" s="242" t="str">
        <f t="shared" si="51"/>
        <v/>
      </c>
    </row>
    <row r="117" spans="3:15">
      <c r="C117" s="59" t="str">
        <f>IF('Inputs &amp; Summary'!D52="","",'Inputs &amp; Summary'!D52)</f>
        <v/>
      </c>
      <c r="D117" s="92" t="str">
        <f>IF('Inputs &amp; Summary'!E52="","",'Inputs &amp; Summary'!E52)</f>
        <v/>
      </c>
      <c r="E117" s="410" t="str">
        <f t="shared" si="38"/>
        <v/>
      </c>
      <c r="F117" s="410" t="str">
        <f t="shared" si="39"/>
        <v/>
      </c>
      <c r="G117" s="35"/>
      <c r="H117" s="35"/>
      <c r="I117" s="390" t="str">
        <f t="shared" si="45"/>
        <v/>
      </c>
      <c r="J117" s="378" t="str">
        <f t="shared" si="46"/>
        <v/>
      </c>
      <c r="K117" s="242" t="str">
        <f t="shared" si="47"/>
        <v/>
      </c>
      <c r="L117" s="242" t="str">
        <f t="shared" si="48"/>
        <v/>
      </c>
      <c r="M117" s="242" t="str">
        <f t="shared" si="49"/>
        <v/>
      </c>
      <c r="N117" s="242" t="str">
        <f t="shared" si="50"/>
        <v/>
      </c>
      <c r="O117" s="242" t="str">
        <f t="shared" si="51"/>
        <v/>
      </c>
    </row>
    <row r="118" spans="3:15">
      <c r="C118" s="59" t="str">
        <f>IF('Inputs &amp; Summary'!D53="","",'Inputs &amp; Summary'!D53)</f>
        <v/>
      </c>
      <c r="D118" s="92" t="str">
        <f>IF('Inputs &amp; Summary'!E53="","",'Inputs &amp; Summary'!E53)</f>
        <v/>
      </c>
      <c r="E118" s="410" t="str">
        <f t="shared" si="38"/>
        <v/>
      </c>
      <c r="F118" s="410" t="str">
        <f t="shared" si="39"/>
        <v/>
      </c>
      <c r="G118" s="35"/>
      <c r="H118" s="35"/>
      <c r="I118" s="390" t="str">
        <f t="shared" si="45"/>
        <v/>
      </c>
      <c r="J118" s="378" t="str">
        <f t="shared" si="46"/>
        <v/>
      </c>
      <c r="K118" s="242" t="str">
        <f t="shared" si="47"/>
        <v/>
      </c>
      <c r="L118" s="242" t="str">
        <f t="shared" si="48"/>
        <v/>
      </c>
      <c r="M118" s="242" t="str">
        <f t="shared" si="49"/>
        <v/>
      </c>
      <c r="N118" s="242" t="str">
        <f t="shared" si="50"/>
        <v/>
      </c>
      <c r="O118" s="242" t="str">
        <f t="shared" si="51"/>
        <v/>
      </c>
    </row>
    <row r="119" spans="3:15">
      <c r="C119" s="59" t="str">
        <f>IF('Inputs &amp; Summary'!D54="","",'Inputs &amp; Summary'!D54)</f>
        <v/>
      </c>
      <c r="D119" s="92" t="str">
        <f>IF('Inputs &amp; Summary'!E54="","",'Inputs &amp; Summary'!E54)</f>
        <v/>
      </c>
      <c r="E119" s="410" t="str">
        <f t="shared" si="38"/>
        <v/>
      </c>
      <c r="F119" s="410" t="str">
        <f t="shared" si="39"/>
        <v/>
      </c>
      <c r="G119" s="35"/>
      <c r="H119" s="35"/>
      <c r="I119" s="390" t="str">
        <f t="shared" si="45"/>
        <v/>
      </c>
      <c r="J119" s="378" t="str">
        <f t="shared" si="46"/>
        <v/>
      </c>
      <c r="K119" s="242" t="str">
        <f t="shared" si="47"/>
        <v/>
      </c>
      <c r="L119" s="242" t="str">
        <f t="shared" si="48"/>
        <v/>
      </c>
      <c r="M119" s="242" t="str">
        <f t="shared" si="49"/>
        <v/>
      </c>
      <c r="N119" s="242" t="str">
        <f t="shared" si="50"/>
        <v/>
      </c>
      <c r="O119" s="242" t="str">
        <f t="shared" si="51"/>
        <v/>
      </c>
    </row>
    <row r="120" spans="3:15">
      <c r="C120" s="15"/>
      <c r="D120" s="95"/>
      <c r="E120" s="14"/>
      <c r="G120" s="35"/>
      <c r="H120" s="35"/>
      <c r="I120" s="390" t="str">
        <f t="shared" si="45"/>
        <v/>
      </c>
      <c r="J120" s="378" t="str">
        <f t="shared" si="46"/>
        <v/>
      </c>
      <c r="K120" s="242" t="str">
        <f t="shared" si="47"/>
        <v/>
      </c>
      <c r="L120" s="242" t="str">
        <f t="shared" si="48"/>
        <v/>
      </c>
      <c r="M120" s="242" t="str">
        <f t="shared" si="49"/>
        <v/>
      </c>
      <c r="N120" s="242" t="str">
        <f t="shared" si="50"/>
        <v/>
      </c>
      <c r="O120" s="242" t="str">
        <f t="shared" si="51"/>
        <v/>
      </c>
    </row>
    <row r="121" spans="3:15">
      <c r="C121" s="242" t="s">
        <v>15</v>
      </c>
      <c r="D121" s="97" t="s">
        <v>15</v>
      </c>
      <c r="E121" s="242" t="s">
        <v>15</v>
      </c>
      <c r="F121" s="242" t="s">
        <v>15</v>
      </c>
      <c r="G121" s="159"/>
      <c r="H121" s="108"/>
      <c r="I121" s="390" t="str">
        <f t="shared" si="45"/>
        <v/>
      </c>
      <c r="J121" s="378" t="str">
        <f t="shared" si="46"/>
        <v/>
      </c>
      <c r="K121" s="242" t="str">
        <f t="shared" si="47"/>
        <v/>
      </c>
      <c r="L121" s="242" t="str">
        <f t="shared" si="48"/>
        <v/>
      </c>
      <c r="M121" s="242" t="str">
        <f t="shared" si="49"/>
        <v/>
      </c>
      <c r="N121" s="242" t="str">
        <f t="shared" si="50"/>
        <v/>
      </c>
      <c r="O121" s="242" t="str">
        <f t="shared" si="51"/>
        <v/>
      </c>
    </row>
    <row r="122" spans="3:15">
      <c r="C122" s="11">
        <f>SUM(C70:C119)</f>
        <v>3493</v>
      </c>
      <c r="D122" s="98">
        <f>SUM(D70:D119)</f>
        <v>897.82803718935168</v>
      </c>
      <c r="E122" s="11">
        <f>SUM(E70:E119)</f>
        <v>897.82803718935168</v>
      </c>
      <c r="F122" s="11">
        <f>SUM(F70:F119)</f>
        <v>3493</v>
      </c>
      <c r="G122" s="1134" t="s">
        <v>185</v>
      </c>
      <c r="H122" s="1134" t="s">
        <v>4</v>
      </c>
      <c r="I122" s="390" t="str">
        <f t="shared" si="45"/>
        <v/>
      </c>
      <c r="J122" s="378" t="str">
        <f t="shared" si="46"/>
        <v/>
      </c>
      <c r="K122" s="242" t="str">
        <f t="shared" si="47"/>
        <v/>
      </c>
      <c r="L122" s="242" t="str">
        <f t="shared" si="48"/>
        <v/>
      </c>
      <c r="M122" s="242" t="str">
        <f t="shared" si="49"/>
        <v/>
      </c>
      <c r="N122" s="242" t="str">
        <f t="shared" si="50"/>
        <v/>
      </c>
      <c r="O122" s="242" t="str">
        <f t="shared" si="51"/>
        <v/>
      </c>
    </row>
    <row r="123" spans="3:15">
      <c r="C123" s="11" t="s">
        <v>16</v>
      </c>
      <c r="D123" s="98" t="s">
        <v>16</v>
      </c>
      <c r="E123" s="98" t="s">
        <v>16</v>
      </c>
      <c r="F123" s="98" t="s">
        <v>16</v>
      </c>
      <c r="G123" s="1134"/>
      <c r="H123" s="1134"/>
      <c r="I123" s="390" t="str">
        <f t="shared" si="45"/>
        <v/>
      </c>
      <c r="J123" s="378" t="str">
        <f t="shared" si="46"/>
        <v/>
      </c>
      <c r="K123" s="242" t="str">
        <f t="shared" si="47"/>
        <v/>
      </c>
      <c r="L123" s="242" t="str">
        <f t="shared" si="48"/>
        <v/>
      </c>
      <c r="M123" s="242" t="str">
        <f t="shared" si="49"/>
        <v/>
      </c>
      <c r="N123" s="242" t="str">
        <f t="shared" si="50"/>
        <v/>
      </c>
      <c r="O123" s="242" t="str">
        <f t="shared" si="51"/>
        <v/>
      </c>
    </row>
    <row r="124" spans="3:15">
      <c r="C124" s="11">
        <f>AVERAGE(C70:C119)</f>
        <v>83.166666666666671</v>
      </c>
      <c r="D124" s="98">
        <f>AVERAGE(D70:D119)</f>
        <v>21.376858028317898</v>
      </c>
      <c r="E124" s="11">
        <f>AVERAGE(E70:E119)</f>
        <v>21.376858028317898</v>
      </c>
      <c r="F124" s="11">
        <f>AVERAGE(F70:F119)</f>
        <v>83.166666666666671</v>
      </c>
      <c r="G124" s="242">
        <f t="shared" ref="G124:G155" si="52">IF(C70="","",D70*D70)</f>
        <v>484.31640879521217</v>
      </c>
      <c r="H124" s="108">
        <f t="shared" ref="H124:H155" si="53">IF(D70="","",D70*C70)</f>
        <v>2970.9706411024567</v>
      </c>
      <c r="I124" s="14"/>
      <c r="J124" s="14"/>
      <c r="K124" s="14"/>
      <c r="L124" s="14"/>
      <c r="M124" s="14"/>
      <c r="N124" s="14"/>
      <c r="O124" s="14"/>
    </row>
    <row r="125" spans="3:15">
      <c r="G125" s="242">
        <f t="shared" si="52"/>
        <v>495.56800720416248</v>
      </c>
      <c r="H125" s="108">
        <f t="shared" si="53"/>
        <v>3005.2831699019412</v>
      </c>
      <c r="I125" s="242" t="s">
        <v>15</v>
      </c>
      <c r="J125" s="242" t="s">
        <v>15</v>
      </c>
      <c r="K125" s="242" t="s">
        <v>15</v>
      </c>
      <c r="L125" s="242" t="s">
        <v>15</v>
      </c>
      <c r="M125" s="242" t="s">
        <v>15</v>
      </c>
      <c r="N125" s="242" t="s">
        <v>15</v>
      </c>
      <c r="O125" s="242" t="s">
        <v>15</v>
      </c>
    </row>
    <row r="126" spans="3:15">
      <c r="G126" s="242">
        <f t="shared" si="52"/>
        <v>470.2109255458812</v>
      </c>
      <c r="H126" s="246">
        <f t="shared" si="53"/>
        <v>2927.3869095276223</v>
      </c>
      <c r="I126" s="11">
        <f t="shared" ref="I126:O126" si="54">SUM(I74:I123)</f>
        <v>897.82803718935168</v>
      </c>
      <c r="J126" s="11">
        <f t="shared" si="54"/>
        <v>3493</v>
      </c>
      <c r="K126" s="11">
        <f t="shared" si="54"/>
        <v>343707</v>
      </c>
      <c r="L126" s="11">
        <f t="shared" si="54"/>
        <v>-5.2580162446247414E-13</v>
      </c>
      <c r="M126" s="11">
        <f t="shared" si="54"/>
        <v>53205.833333333321</v>
      </c>
      <c r="N126" s="11">
        <f t="shared" si="54"/>
        <v>897.82803718935213</v>
      </c>
      <c r="O126" s="11">
        <f t="shared" si="54"/>
        <v>62.640778677358171</v>
      </c>
    </row>
    <row r="127" spans="3:15">
      <c r="G127" s="242">
        <f t="shared" si="52"/>
        <v>509.04496352362469</v>
      </c>
      <c r="H127" s="246">
        <f t="shared" si="53"/>
        <v>3045.8733493397358</v>
      </c>
      <c r="I127" s="98" t="s">
        <v>16</v>
      </c>
      <c r="J127" s="98" t="s">
        <v>16</v>
      </c>
      <c r="K127" s="98" t="s">
        <v>16</v>
      </c>
      <c r="L127" s="98" t="s">
        <v>16</v>
      </c>
      <c r="M127" s="98" t="s">
        <v>16</v>
      </c>
      <c r="N127" s="98" t="s">
        <v>16</v>
      </c>
      <c r="O127" s="98" t="s">
        <v>16</v>
      </c>
    </row>
    <row r="128" spans="3:15">
      <c r="G128" s="242">
        <f t="shared" si="52"/>
        <v>603.88639081000008</v>
      </c>
      <c r="H128" s="246">
        <f t="shared" si="53"/>
        <v>3317.5035000000003</v>
      </c>
      <c r="I128" s="11">
        <f t="shared" ref="I128:O128" si="55">AVERAGE(I74:I123)</f>
        <v>21.376858028317898</v>
      </c>
      <c r="J128" s="11">
        <f t="shared" si="55"/>
        <v>83.166666666666671</v>
      </c>
      <c r="K128" s="11">
        <f t="shared" si="55"/>
        <v>8183.5</v>
      </c>
      <c r="L128" s="11">
        <f t="shared" si="55"/>
        <v>-1.2519086296725574E-14</v>
      </c>
      <c r="M128" s="11">
        <f t="shared" si="55"/>
        <v>1266.8055555555552</v>
      </c>
      <c r="N128" s="11">
        <f t="shared" si="55"/>
        <v>21.376858028317908</v>
      </c>
      <c r="O128" s="11">
        <f t="shared" si="55"/>
        <v>1.4914471113656707</v>
      </c>
    </row>
    <row r="129" spans="7:14">
      <c r="G129" s="242">
        <f t="shared" si="52"/>
        <v>463.5158243735516</v>
      </c>
      <c r="H129" s="246">
        <f t="shared" si="53"/>
        <v>2906.4713828296981</v>
      </c>
      <c r="I129" s="5"/>
      <c r="J129" s="5"/>
    </row>
    <row r="130" spans="7:14">
      <c r="G130" s="242">
        <f t="shared" si="52"/>
        <v>452.93553914274634</v>
      </c>
      <c r="H130" s="246">
        <f t="shared" si="53"/>
        <v>2873.1081081081079</v>
      </c>
    </row>
    <row r="131" spans="7:14">
      <c r="G131" s="242">
        <f t="shared" si="52"/>
        <v>458.45509972696556</v>
      </c>
      <c r="H131" s="246">
        <f t="shared" si="53"/>
        <v>1091.9897959183672</v>
      </c>
    </row>
    <row r="132" spans="7:14">
      <c r="G132" s="242">
        <f t="shared" si="52"/>
        <v>439.47988364223232</v>
      </c>
      <c r="H132" s="246">
        <f t="shared" si="53"/>
        <v>1069.1525510204081</v>
      </c>
    </row>
    <row r="133" spans="7:14">
      <c r="G133" s="242">
        <f t="shared" si="52"/>
        <v>479.13268220417461</v>
      </c>
      <c r="H133" s="246">
        <f t="shared" si="53"/>
        <v>1116.3440806548213</v>
      </c>
    </row>
    <row r="134" spans="7:14">
      <c r="G134" s="242">
        <f t="shared" si="52"/>
        <v>448.70287437264909</v>
      </c>
      <c r="H134" s="246">
        <f t="shared" si="53"/>
        <v>1080.312999201278</v>
      </c>
      <c r="N134" s="242"/>
    </row>
    <row r="135" spans="7:14">
      <c r="G135" s="242">
        <f t="shared" si="52"/>
        <v>407.4851236754489</v>
      </c>
      <c r="H135" s="246">
        <f t="shared" si="53"/>
        <v>1029.4992990186261</v>
      </c>
      <c r="L135" s="242"/>
      <c r="N135" s="242"/>
    </row>
    <row r="136" spans="7:14">
      <c r="G136" s="242">
        <f t="shared" si="52"/>
        <v>425.20516859893388</v>
      </c>
      <c r="H136" s="246">
        <f t="shared" si="53"/>
        <v>1051.6456834532376</v>
      </c>
      <c r="L136" s="242"/>
      <c r="M136" s="242"/>
      <c r="N136" s="242"/>
    </row>
    <row r="137" spans="7:14">
      <c r="G137" s="242">
        <f t="shared" si="52"/>
        <v>438.22730442206864</v>
      </c>
      <c r="H137" s="246">
        <f t="shared" si="53"/>
        <v>1067.627846584099</v>
      </c>
      <c r="N137" s="242"/>
    </row>
    <row r="138" spans="7:14">
      <c r="G138" s="242">
        <f t="shared" si="52"/>
        <v>444.40174441536095</v>
      </c>
      <c r="H138" s="246">
        <f t="shared" si="53"/>
        <v>1538.9011976047905</v>
      </c>
      <c r="N138" s="242"/>
    </row>
    <row r="139" spans="7:14">
      <c r="G139" s="242">
        <f t="shared" si="52"/>
        <v>414.02641513788387</v>
      </c>
      <c r="H139" s="246">
        <f t="shared" si="53"/>
        <v>1485.3776510604241</v>
      </c>
    </row>
    <row r="140" spans="7:14">
      <c r="G140" s="242">
        <f t="shared" si="52"/>
        <v>414.59068224999999</v>
      </c>
      <c r="H140" s="246">
        <f t="shared" si="53"/>
        <v>1486.3895</v>
      </c>
    </row>
    <row r="141" spans="7:14">
      <c r="G141" s="242">
        <f t="shared" si="52"/>
        <v>545.47077366084761</v>
      </c>
      <c r="H141" s="246">
        <f t="shared" si="53"/>
        <v>1704.9380495603518</v>
      </c>
    </row>
    <row r="142" spans="7:14">
      <c r="G142" s="242">
        <f t="shared" si="52"/>
        <v>468.98288972928856</v>
      </c>
      <c r="H142" s="246">
        <f t="shared" si="53"/>
        <v>1580.8889332800641</v>
      </c>
    </row>
    <row r="143" spans="7:14">
      <c r="G143" s="242">
        <f t="shared" si="52"/>
        <v>495.08252920838214</v>
      </c>
      <c r="H143" s="246">
        <f t="shared" si="53"/>
        <v>1624.2828565713141</v>
      </c>
    </row>
    <row r="144" spans="7:14">
      <c r="G144" s="242">
        <f t="shared" si="52"/>
        <v>446.89960000000002</v>
      </c>
      <c r="H144" s="246">
        <f t="shared" si="53"/>
        <v>1543.22</v>
      </c>
    </row>
    <row r="145" spans="7:8">
      <c r="G145" s="242">
        <f t="shared" si="52"/>
        <v>589.27173789672247</v>
      </c>
      <c r="H145" s="242">
        <f t="shared" si="53"/>
        <v>2330.3923138510809</v>
      </c>
    </row>
    <row r="146" spans="7:8">
      <c r="G146" s="242">
        <f t="shared" si="52"/>
        <v>380.92988447416548</v>
      </c>
      <c r="H146" s="242">
        <f t="shared" si="53"/>
        <v>1873.6728143712576</v>
      </c>
    </row>
    <row r="147" spans="7:8">
      <c r="G147" s="242">
        <f t="shared" si="52"/>
        <v>487.88702132101992</v>
      </c>
      <c r="H147" s="242">
        <f t="shared" si="53"/>
        <v>2120.4638144742107</v>
      </c>
    </row>
    <row r="148" spans="7:8">
      <c r="G148" s="242">
        <f t="shared" si="52"/>
        <v>561.2161000000001</v>
      </c>
      <c r="H148" s="242">
        <f t="shared" si="53"/>
        <v>2274.2400000000002</v>
      </c>
    </row>
    <row r="149" spans="7:8">
      <c r="G149" s="242">
        <f t="shared" si="52"/>
        <v>384.22504873500424</v>
      </c>
      <c r="H149" s="242">
        <f t="shared" si="53"/>
        <v>1881.7592962814874</v>
      </c>
    </row>
    <row r="150" spans="7:8">
      <c r="G150" s="242">
        <f t="shared" si="52"/>
        <v>510.46539742241515</v>
      </c>
      <c r="H150" s="242">
        <f t="shared" si="53"/>
        <v>2168.9742051589683</v>
      </c>
    </row>
    <row r="151" spans="7:8">
      <c r="G151" s="242">
        <f t="shared" si="52"/>
        <v>571.81494521236505</v>
      </c>
      <c r="H151" s="242">
        <f t="shared" si="53"/>
        <v>2295.6146312212677</v>
      </c>
    </row>
    <row r="152" spans="7:8">
      <c r="G152" s="242">
        <f t="shared" si="52"/>
        <v>489.81495681744252</v>
      </c>
      <c r="H152" s="242">
        <f t="shared" si="53"/>
        <v>2500.8892785571143</v>
      </c>
    </row>
    <row r="153" spans="7:8">
      <c r="G153" s="242">
        <f t="shared" si="52"/>
        <v>419.02089999999993</v>
      </c>
      <c r="H153" s="242">
        <f t="shared" si="53"/>
        <v>2313.1099999999997</v>
      </c>
    </row>
    <row r="154" spans="7:8">
      <c r="G154" s="242">
        <f t="shared" si="52"/>
        <v>477.61496696715653</v>
      </c>
      <c r="H154" s="242">
        <f t="shared" si="53"/>
        <v>2469.5476333133611</v>
      </c>
    </row>
    <row r="155" spans="7:8">
      <c r="G155" s="242">
        <f t="shared" si="52"/>
        <v>544.30464914528079</v>
      </c>
      <c r="H155" s="242">
        <f t="shared" si="53"/>
        <v>2636.3281406031556</v>
      </c>
    </row>
    <row r="156" spans="7:8">
      <c r="G156" s="242">
        <f t="shared" ref="G156:G173" si="56">IF(C102="","",D102*D102)</f>
        <v>454.31121370474358</v>
      </c>
      <c r="H156" s="242">
        <f t="shared" ref="H156:H173" si="57">IF(D102="","",D102*C102)</f>
        <v>2408.5472567080496</v>
      </c>
    </row>
    <row r="157" spans="7:8">
      <c r="G157" s="242">
        <f t="shared" si="56"/>
        <v>498.67356100000001</v>
      </c>
      <c r="H157" s="242">
        <f t="shared" si="57"/>
        <v>2523.4029999999998</v>
      </c>
    </row>
    <row r="158" spans="7:8">
      <c r="G158" s="242">
        <f t="shared" si="56"/>
        <v>436.39210000000003</v>
      </c>
      <c r="H158" s="242">
        <f t="shared" si="57"/>
        <v>2360.5700000000002</v>
      </c>
    </row>
    <row r="159" spans="7:8">
      <c r="G159" s="242">
        <f t="shared" si="56"/>
        <v>313.86517785728637</v>
      </c>
      <c r="H159" s="242">
        <f t="shared" si="57"/>
        <v>549.20345585297639</v>
      </c>
    </row>
    <row r="160" spans="7:8">
      <c r="G160" s="242">
        <f t="shared" si="56"/>
        <v>396.16309171597629</v>
      </c>
      <c r="H160" s="242">
        <f t="shared" si="57"/>
        <v>617.01923076923072</v>
      </c>
    </row>
    <row r="161" spans="7:8">
      <c r="G161" s="242">
        <f t="shared" si="56"/>
        <v>402.80490000000003</v>
      </c>
      <c r="H161" s="242">
        <f t="shared" si="57"/>
        <v>622.16999999999996</v>
      </c>
    </row>
    <row r="162" spans="7:8">
      <c r="G162" s="242">
        <f t="shared" si="56"/>
        <v>349.5013785247574</v>
      </c>
      <c r="H162" s="242">
        <f t="shared" si="57"/>
        <v>579.54363490792639</v>
      </c>
    </row>
    <row r="163" spans="7:8">
      <c r="G163" s="242">
        <f t="shared" si="56"/>
        <v>463.46916485004255</v>
      </c>
      <c r="H163" s="242">
        <f t="shared" si="57"/>
        <v>667.3783540248296</v>
      </c>
    </row>
    <row r="164" spans="7:8">
      <c r="G164" s="242">
        <f t="shared" si="56"/>
        <v>353.37384032891481</v>
      </c>
      <c r="H164" s="242">
        <f t="shared" si="57"/>
        <v>582.74545090981803</v>
      </c>
    </row>
    <row r="165" spans="7:8">
      <c r="G165" s="242">
        <f t="shared" si="56"/>
        <v>393.46168688353413</v>
      </c>
      <c r="H165" s="242">
        <f t="shared" si="57"/>
        <v>614.91192954363498</v>
      </c>
    </row>
    <row r="166" spans="7:8">
      <c r="G166" s="242" t="str">
        <f t="shared" si="56"/>
        <v/>
      </c>
      <c r="H166" s="242" t="str">
        <f t="shared" si="57"/>
        <v/>
      </c>
    </row>
    <row r="167" spans="7:8">
      <c r="G167" s="242" t="str">
        <f t="shared" si="56"/>
        <v/>
      </c>
      <c r="H167" s="242" t="str">
        <f t="shared" si="57"/>
        <v/>
      </c>
    </row>
    <row r="168" spans="7:8">
      <c r="G168" s="242" t="str">
        <f t="shared" si="56"/>
        <v/>
      </c>
      <c r="H168" s="242" t="str">
        <f t="shared" si="57"/>
        <v/>
      </c>
    </row>
    <row r="169" spans="7:8">
      <c r="G169" s="242" t="str">
        <f t="shared" si="56"/>
        <v/>
      </c>
      <c r="H169" s="242" t="str">
        <f t="shared" si="57"/>
        <v/>
      </c>
    </row>
    <row r="170" spans="7:8">
      <c r="G170" s="242" t="str">
        <f t="shared" si="56"/>
        <v/>
      </c>
      <c r="H170" s="242" t="str">
        <f t="shared" si="57"/>
        <v/>
      </c>
    </row>
    <row r="171" spans="7:8">
      <c r="G171" s="242" t="str">
        <f t="shared" si="56"/>
        <v/>
      </c>
      <c r="H171" s="242" t="str">
        <f t="shared" si="57"/>
        <v/>
      </c>
    </row>
    <row r="172" spans="7:8">
      <c r="G172" s="242" t="str">
        <f t="shared" si="56"/>
        <v/>
      </c>
      <c r="H172" s="242" t="str">
        <f t="shared" si="57"/>
        <v/>
      </c>
    </row>
    <row r="173" spans="7:8">
      <c r="G173" s="242" t="str">
        <f t="shared" si="56"/>
        <v/>
      </c>
      <c r="H173" s="242" t="str">
        <f t="shared" si="57"/>
        <v/>
      </c>
    </row>
    <row r="174" spans="7:8">
      <c r="G174" s="16"/>
      <c r="H174" s="14"/>
    </row>
    <row r="175" spans="7:8">
      <c r="G175" s="242" t="s">
        <v>15</v>
      </c>
      <c r="H175" s="242" t="s">
        <v>15</v>
      </c>
    </row>
    <row r="176" spans="7:8">
      <c r="G176" s="11">
        <f>SUM(G124:G173)</f>
        <v>19284.202553296233</v>
      </c>
      <c r="H176" s="11">
        <f>SUM(H124:H173)</f>
        <v>75907.651945285717</v>
      </c>
    </row>
    <row r="177" spans="7:8">
      <c r="G177" s="98" t="s">
        <v>16</v>
      </c>
      <c r="H177" s="98" t="s">
        <v>16</v>
      </c>
    </row>
    <row r="178" spans="7:8">
      <c r="G178" s="11">
        <f>AVERAGE(G124:G173)</f>
        <v>459.1476798403865</v>
      </c>
      <c r="H178" s="11">
        <f>AVERAGE(H124:H173)</f>
        <v>1807.3250463163265</v>
      </c>
    </row>
    <row r="179" spans="7:8">
      <c r="H179" s="5"/>
    </row>
  </sheetData>
  <mergeCells count="18">
    <mergeCell ref="S1:AG1"/>
    <mergeCell ref="S2:AG2"/>
    <mergeCell ref="S3:AG3"/>
    <mergeCell ref="S4:AG4"/>
    <mergeCell ref="T5:V5"/>
    <mergeCell ref="G122:G123"/>
    <mergeCell ref="E66:F67"/>
    <mergeCell ref="N71:O71"/>
    <mergeCell ref="H122:H123"/>
    <mergeCell ref="K72:K73"/>
    <mergeCell ref="L72:L73"/>
    <mergeCell ref="M72:M73"/>
    <mergeCell ref="O72:O73"/>
    <mergeCell ref="C59:E59"/>
    <mergeCell ref="C66:D67"/>
    <mergeCell ref="G54:G55"/>
    <mergeCell ref="C53:E55"/>
    <mergeCell ref="C62:F62"/>
  </mergeCells>
  <pageMargins left="0.75" right="0.75" top="1" bottom="1" header="0.5" footer="0.5"/>
  <pageSetup orientation="portrait" r:id="rId1"/>
  <headerFooter alignWithMargins="0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F50CD-D615-45C3-8B20-919F6B56CAE4}">
  <sheetPr>
    <tabColor rgb="FF0070C0"/>
  </sheetPr>
  <dimension ref="A1:AP83"/>
  <sheetViews>
    <sheetView topLeftCell="G1" zoomScaleNormal="100" workbookViewId="0">
      <selection activeCell="U29" sqref="U29"/>
    </sheetView>
  </sheetViews>
  <sheetFormatPr defaultColWidth="8.75" defaultRowHeight="23.25"/>
  <cols>
    <col min="1" max="1" width="4.4140625" style="1" customWidth="1"/>
    <col min="2" max="3" width="8.9140625" bestFit="1" customWidth="1"/>
    <col min="4" max="4" width="10.08203125" style="1" customWidth="1"/>
    <col min="5" max="5" width="4.33203125" style="27" customWidth="1"/>
    <col min="6" max="6" width="23" customWidth="1"/>
    <col min="7" max="7" width="11.75" style="1" bestFit="1" customWidth="1"/>
    <col min="8" max="8" width="13.58203125" style="1" customWidth="1"/>
    <col min="9" max="9" width="10.75" customWidth="1"/>
    <col min="10" max="10" width="10" customWidth="1"/>
    <col min="11" max="11" width="11.75" bestFit="1" customWidth="1"/>
    <col min="12" max="12" width="8.9140625" style="155" bestFit="1" customWidth="1"/>
    <col min="13" max="13" width="11.75" style="1" bestFit="1" customWidth="1"/>
    <col min="14" max="14" width="9.25" style="1" bestFit="1" customWidth="1"/>
    <col min="15" max="15" width="8.9140625" style="1" bestFit="1" customWidth="1"/>
    <col min="16" max="17" width="8.9140625" style="70"/>
    <col min="18" max="18" width="12.25" style="63" customWidth="1"/>
    <col min="19" max="19" width="16.6640625" style="63" customWidth="1"/>
    <col min="20" max="20" width="8.9140625" style="35" bestFit="1" customWidth="1"/>
    <col min="21" max="22" width="8.33203125" style="35" customWidth="1"/>
    <col min="23" max="23" width="11.75" style="35" bestFit="1" customWidth="1"/>
    <col min="24" max="24" width="12.9140625" style="36" bestFit="1" customWidth="1"/>
    <col min="25" max="25" width="8.9140625" style="35"/>
    <col min="26" max="27" width="8.4140625" style="25" bestFit="1" customWidth="1"/>
    <col min="28" max="32" width="8.9140625" style="24"/>
    <col min="33" max="33" width="8.9140625" style="24" bestFit="1" customWidth="1"/>
    <col min="34" max="34" width="2.58203125" style="24" customWidth="1"/>
    <col min="35" max="35" width="8.9140625" style="24"/>
    <col min="36" max="40" width="11.25" style="24" customWidth="1"/>
    <col min="41" max="273" width="8.9140625" style="24"/>
    <col min="274" max="274" width="7.58203125" style="24" customWidth="1"/>
    <col min="275" max="275" width="8.33203125" style="24" customWidth="1"/>
    <col min="276" max="276" width="8.9140625" style="24"/>
    <col min="277" max="278" width="8.33203125" style="24" customWidth="1"/>
    <col min="279" max="279" width="7.33203125" style="24" bestFit="1" customWidth="1"/>
    <col min="280" max="280" width="8.33203125" style="24" bestFit="1" customWidth="1"/>
    <col min="281" max="281" width="8.9140625" style="24"/>
    <col min="282" max="283" width="8.4140625" style="24" bestFit="1" customWidth="1"/>
    <col min="284" max="529" width="8.9140625" style="24"/>
    <col min="530" max="530" width="7.58203125" style="24" customWidth="1"/>
    <col min="531" max="531" width="8.33203125" style="24" customWidth="1"/>
    <col min="532" max="532" width="8.9140625" style="24"/>
    <col min="533" max="534" width="8.33203125" style="24" customWidth="1"/>
    <col min="535" max="535" width="7.33203125" style="24" bestFit="1" customWidth="1"/>
    <col min="536" max="536" width="8.33203125" style="24" bestFit="1" customWidth="1"/>
    <col min="537" max="537" width="8.9140625" style="24"/>
    <col min="538" max="539" width="8.4140625" style="24" bestFit="1" customWidth="1"/>
    <col min="540" max="785" width="8.9140625" style="24"/>
    <col min="786" max="786" width="7.58203125" style="24" customWidth="1"/>
    <col min="787" max="787" width="8.33203125" style="24" customWidth="1"/>
    <col min="788" max="788" width="8.9140625" style="24"/>
    <col min="789" max="790" width="8.33203125" style="24" customWidth="1"/>
    <col min="791" max="791" width="7.33203125" style="24" bestFit="1" customWidth="1"/>
    <col min="792" max="792" width="8.33203125" style="24" bestFit="1" customWidth="1"/>
    <col min="793" max="793" width="8.9140625" style="24"/>
    <col min="794" max="795" width="8.4140625" style="24" bestFit="1" customWidth="1"/>
    <col min="796" max="1041" width="8.9140625" style="24"/>
    <col min="1042" max="1042" width="7.58203125" style="24" customWidth="1"/>
    <col min="1043" max="1043" width="8.33203125" style="24" customWidth="1"/>
    <col min="1044" max="1044" width="8.9140625" style="24"/>
    <col min="1045" max="1046" width="8.33203125" style="24" customWidth="1"/>
    <col min="1047" max="1047" width="7.33203125" style="24" bestFit="1" customWidth="1"/>
    <col min="1048" max="1048" width="8.33203125" style="24" bestFit="1" customWidth="1"/>
    <col min="1049" max="1049" width="8.9140625" style="24"/>
    <col min="1050" max="1051" width="8.4140625" style="24" bestFit="1" customWidth="1"/>
    <col min="1052" max="1297" width="8.9140625" style="24"/>
    <col min="1298" max="1298" width="7.58203125" style="24" customWidth="1"/>
    <col min="1299" max="1299" width="8.33203125" style="24" customWidth="1"/>
    <col min="1300" max="1300" width="8.9140625" style="24"/>
    <col min="1301" max="1302" width="8.33203125" style="24" customWidth="1"/>
    <col min="1303" max="1303" width="7.33203125" style="24" bestFit="1" customWidth="1"/>
    <col min="1304" max="1304" width="8.33203125" style="24" bestFit="1" customWidth="1"/>
    <col min="1305" max="1305" width="8.9140625" style="24"/>
    <col min="1306" max="1307" width="8.4140625" style="24" bestFit="1" customWidth="1"/>
    <col min="1308" max="1553" width="8.9140625" style="24"/>
    <col min="1554" max="1554" width="7.58203125" style="24" customWidth="1"/>
    <col min="1555" max="1555" width="8.33203125" style="24" customWidth="1"/>
    <col min="1556" max="1556" width="8.9140625" style="24"/>
    <col min="1557" max="1558" width="8.33203125" style="24" customWidth="1"/>
    <col min="1559" max="1559" width="7.33203125" style="24" bestFit="1" customWidth="1"/>
    <col min="1560" max="1560" width="8.33203125" style="24" bestFit="1" customWidth="1"/>
    <col min="1561" max="1561" width="8.9140625" style="24"/>
    <col min="1562" max="1563" width="8.4140625" style="24" bestFit="1" customWidth="1"/>
    <col min="1564" max="1809" width="8.9140625" style="24"/>
    <col min="1810" max="1810" width="7.58203125" style="24" customWidth="1"/>
    <col min="1811" max="1811" width="8.33203125" style="24" customWidth="1"/>
    <col min="1812" max="1812" width="8.9140625" style="24"/>
    <col min="1813" max="1814" width="8.33203125" style="24" customWidth="1"/>
    <col min="1815" max="1815" width="7.33203125" style="24" bestFit="1" customWidth="1"/>
    <col min="1816" max="1816" width="8.33203125" style="24" bestFit="1" customWidth="1"/>
    <col min="1817" max="1817" width="8.9140625" style="24"/>
    <col min="1818" max="1819" width="8.4140625" style="24" bestFit="1" customWidth="1"/>
    <col min="1820" max="2065" width="8.9140625" style="24"/>
    <col min="2066" max="2066" width="7.58203125" style="24" customWidth="1"/>
    <col min="2067" max="2067" width="8.33203125" style="24" customWidth="1"/>
    <col min="2068" max="2068" width="8.9140625" style="24"/>
    <col min="2069" max="2070" width="8.33203125" style="24" customWidth="1"/>
    <col min="2071" max="2071" width="7.33203125" style="24" bestFit="1" customWidth="1"/>
    <col min="2072" max="2072" width="8.33203125" style="24" bestFit="1" customWidth="1"/>
    <col min="2073" max="2073" width="8.9140625" style="24"/>
    <col min="2074" max="2075" width="8.4140625" style="24" bestFit="1" customWidth="1"/>
    <col min="2076" max="2321" width="8.9140625" style="24"/>
    <col min="2322" max="2322" width="7.58203125" style="24" customWidth="1"/>
    <col min="2323" max="2323" width="8.33203125" style="24" customWidth="1"/>
    <col min="2324" max="2324" width="8.9140625" style="24"/>
    <col min="2325" max="2326" width="8.33203125" style="24" customWidth="1"/>
    <col min="2327" max="2327" width="7.33203125" style="24" bestFit="1" customWidth="1"/>
    <col min="2328" max="2328" width="8.33203125" style="24" bestFit="1" customWidth="1"/>
    <col min="2329" max="2329" width="8.9140625" style="24"/>
    <col min="2330" max="2331" width="8.4140625" style="24" bestFit="1" customWidth="1"/>
    <col min="2332" max="2577" width="8.9140625" style="24"/>
    <col min="2578" max="2578" width="7.58203125" style="24" customWidth="1"/>
    <col min="2579" max="2579" width="8.33203125" style="24" customWidth="1"/>
    <col min="2580" max="2580" width="8.9140625" style="24"/>
    <col min="2581" max="2582" width="8.33203125" style="24" customWidth="1"/>
    <col min="2583" max="2583" width="7.33203125" style="24" bestFit="1" customWidth="1"/>
    <col min="2584" max="2584" width="8.33203125" style="24" bestFit="1" customWidth="1"/>
    <col min="2585" max="2585" width="8.9140625" style="24"/>
    <col min="2586" max="2587" width="8.4140625" style="24" bestFit="1" customWidth="1"/>
    <col min="2588" max="2833" width="8.9140625" style="24"/>
    <col min="2834" max="2834" width="7.58203125" style="24" customWidth="1"/>
    <col min="2835" max="2835" width="8.33203125" style="24" customWidth="1"/>
    <col min="2836" max="2836" width="8.9140625" style="24"/>
    <col min="2837" max="2838" width="8.33203125" style="24" customWidth="1"/>
    <col min="2839" max="2839" width="7.33203125" style="24" bestFit="1" customWidth="1"/>
    <col min="2840" max="2840" width="8.33203125" style="24" bestFit="1" customWidth="1"/>
    <col min="2841" max="2841" width="8.9140625" style="24"/>
    <col min="2842" max="2843" width="8.4140625" style="24" bestFit="1" customWidth="1"/>
    <col min="2844" max="3089" width="8.9140625" style="24"/>
    <col min="3090" max="3090" width="7.58203125" style="24" customWidth="1"/>
    <col min="3091" max="3091" width="8.33203125" style="24" customWidth="1"/>
    <col min="3092" max="3092" width="8.9140625" style="24"/>
    <col min="3093" max="3094" width="8.33203125" style="24" customWidth="1"/>
    <col min="3095" max="3095" width="7.33203125" style="24" bestFit="1" customWidth="1"/>
    <col min="3096" max="3096" width="8.33203125" style="24" bestFit="1" customWidth="1"/>
    <col min="3097" max="3097" width="8.9140625" style="24"/>
    <col min="3098" max="3099" width="8.4140625" style="24" bestFit="1" customWidth="1"/>
    <col min="3100" max="3345" width="8.9140625" style="24"/>
    <col min="3346" max="3346" width="7.58203125" style="24" customWidth="1"/>
    <col min="3347" max="3347" width="8.33203125" style="24" customWidth="1"/>
    <col min="3348" max="3348" width="8.9140625" style="24"/>
    <col min="3349" max="3350" width="8.33203125" style="24" customWidth="1"/>
    <col min="3351" max="3351" width="7.33203125" style="24" bestFit="1" customWidth="1"/>
    <col min="3352" max="3352" width="8.33203125" style="24" bestFit="1" customWidth="1"/>
    <col min="3353" max="3353" width="8.9140625" style="24"/>
    <col min="3354" max="3355" width="8.4140625" style="24" bestFit="1" customWidth="1"/>
    <col min="3356" max="3601" width="8.9140625" style="24"/>
    <col min="3602" max="3602" width="7.58203125" style="24" customWidth="1"/>
    <col min="3603" max="3603" width="8.33203125" style="24" customWidth="1"/>
    <col min="3604" max="3604" width="8.9140625" style="24"/>
    <col min="3605" max="3606" width="8.33203125" style="24" customWidth="1"/>
    <col min="3607" max="3607" width="7.33203125" style="24" bestFit="1" customWidth="1"/>
    <col min="3608" max="3608" width="8.33203125" style="24" bestFit="1" customWidth="1"/>
    <col min="3609" max="3609" width="8.9140625" style="24"/>
    <col min="3610" max="3611" width="8.4140625" style="24" bestFit="1" customWidth="1"/>
    <col min="3612" max="3857" width="8.9140625" style="24"/>
    <col min="3858" max="3858" width="7.58203125" style="24" customWidth="1"/>
    <col min="3859" max="3859" width="8.33203125" style="24" customWidth="1"/>
    <col min="3860" max="3860" width="8.9140625" style="24"/>
    <col min="3861" max="3862" width="8.33203125" style="24" customWidth="1"/>
    <col min="3863" max="3863" width="7.33203125" style="24" bestFit="1" customWidth="1"/>
    <col min="3864" max="3864" width="8.33203125" style="24" bestFit="1" customWidth="1"/>
    <col min="3865" max="3865" width="8.9140625" style="24"/>
    <col min="3866" max="3867" width="8.4140625" style="24" bestFit="1" customWidth="1"/>
    <col min="3868" max="4113" width="8.9140625" style="24"/>
    <col min="4114" max="4114" width="7.58203125" style="24" customWidth="1"/>
    <col min="4115" max="4115" width="8.33203125" style="24" customWidth="1"/>
    <col min="4116" max="4116" width="8.9140625" style="24"/>
    <col min="4117" max="4118" width="8.33203125" style="24" customWidth="1"/>
    <col min="4119" max="4119" width="7.33203125" style="24" bestFit="1" customWidth="1"/>
    <col min="4120" max="4120" width="8.33203125" style="24" bestFit="1" customWidth="1"/>
    <col min="4121" max="4121" width="8.9140625" style="24"/>
    <col min="4122" max="4123" width="8.4140625" style="24" bestFit="1" customWidth="1"/>
    <col min="4124" max="4369" width="8.9140625" style="24"/>
    <col min="4370" max="4370" width="7.58203125" style="24" customWidth="1"/>
    <col min="4371" max="4371" width="8.33203125" style="24" customWidth="1"/>
    <col min="4372" max="4372" width="8.9140625" style="24"/>
    <col min="4373" max="4374" width="8.33203125" style="24" customWidth="1"/>
    <col min="4375" max="4375" width="7.33203125" style="24" bestFit="1" customWidth="1"/>
    <col min="4376" max="4376" width="8.33203125" style="24" bestFit="1" customWidth="1"/>
    <col min="4377" max="4377" width="8.9140625" style="24"/>
    <col min="4378" max="4379" width="8.4140625" style="24" bestFit="1" customWidth="1"/>
    <col min="4380" max="4625" width="8.9140625" style="24"/>
    <col min="4626" max="4626" width="7.58203125" style="24" customWidth="1"/>
    <col min="4627" max="4627" width="8.33203125" style="24" customWidth="1"/>
    <col min="4628" max="4628" width="8.9140625" style="24"/>
    <col min="4629" max="4630" width="8.33203125" style="24" customWidth="1"/>
    <col min="4631" max="4631" width="7.33203125" style="24" bestFit="1" customWidth="1"/>
    <col min="4632" max="4632" width="8.33203125" style="24" bestFit="1" customWidth="1"/>
    <col min="4633" max="4633" width="8.9140625" style="24"/>
    <col min="4634" max="4635" width="8.4140625" style="24" bestFit="1" customWidth="1"/>
    <col min="4636" max="4881" width="8.9140625" style="24"/>
    <col min="4882" max="4882" width="7.58203125" style="24" customWidth="1"/>
    <col min="4883" max="4883" width="8.33203125" style="24" customWidth="1"/>
    <col min="4884" max="4884" width="8.9140625" style="24"/>
    <col min="4885" max="4886" width="8.33203125" style="24" customWidth="1"/>
    <col min="4887" max="4887" width="7.33203125" style="24" bestFit="1" customWidth="1"/>
    <col min="4888" max="4888" width="8.33203125" style="24" bestFit="1" customWidth="1"/>
    <col min="4889" max="4889" width="8.9140625" style="24"/>
    <col min="4890" max="4891" width="8.4140625" style="24" bestFit="1" customWidth="1"/>
    <col min="4892" max="5137" width="8.9140625" style="24"/>
    <col min="5138" max="5138" width="7.58203125" style="24" customWidth="1"/>
    <col min="5139" max="5139" width="8.33203125" style="24" customWidth="1"/>
    <col min="5140" max="5140" width="8.9140625" style="24"/>
    <col min="5141" max="5142" width="8.33203125" style="24" customWidth="1"/>
    <col min="5143" max="5143" width="7.33203125" style="24" bestFit="1" customWidth="1"/>
    <col min="5144" max="5144" width="8.33203125" style="24" bestFit="1" customWidth="1"/>
    <col min="5145" max="5145" width="8.9140625" style="24"/>
    <col min="5146" max="5147" width="8.4140625" style="24" bestFit="1" customWidth="1"/>
    <col min="5148" max="5393" width="8.9140625" style="24"/>
    <col min="5394" max="5394" width="7.58203125" style="24" customWidth="1"/>
    <col min="5395" max="5395" width="8.33203125" style="24" customWidth="1"/>
    <col min="5396" max="5396" width="8.9140625" style="24"/>
    <col min="5397" max="5398" width="8.33203125" style="24" customWidth="1"/>
    <col min="5399" max="5399" width="7.33203125" style="24" bestFit="1" customWidth="1"/>
    <col min="5400" max="5400" width="8.33203125" style="24" bestFit="1" customWidth="1"/>
    <col min="5401" max="5401" width="8.9140625" style="24"/>
    <col min="5402" max="5403" width="8.4140625" style="24" bestFit="1" customWidth="1"/>
    <col min="5404" max="5649" width="8.9140625" style="24"/>
    <col min="5650" max="5650" width="7.58203125" style="24" customWidth="1"/>
    <col min="5651" max="5651" width="8.33203125" style="24" customWidth="1"/>
    <col min="5652" max="5652" width="8.9140625" style="24"/>
    <col min="5653" max="5654" width="8.33203125" style="24" customWidth="1"/>
    <col min="5655" max="5655" width="7.33203125" style="24" bestFit="1" customWidth="1"/>
    <col min="5656" max="5656" width="8.33203125" style="24" bestFit="1" customWidth="1"/>
    <col min="5657" max="5657" width="8.9140625" style="24"/>
    <col min="5658" max="5659" width="8.4140625" style="24" bestFit="1" customWidth="1"/>
    <col min="5660" max="5905" width="8.9140625" style="24"/>
    <col min="5906" max="5906" width="7.58203125" style="24" customWidth="1"/>
    <col min="5907" max="5907" width="8.33203125" style="24" customWidth="1"/>
    <col min="5908" max="5908" width="8.9140625" style="24"/>
    <col min="5909" max="5910" width="8.33203125" style="24" customWidth="1"/>
    <col min="5911" max="5911" width="7.33203125" style="24" bestFit="1" customWidth="1"/>
    <col min="5912" max="5912" width="8.33203125" style="24" bestFit="1" customWidth="1"/>
    <col min="5913" max="5913" width="8.9140625" style="24"/>
    <col min="5914" max="5915" width="8.4140625" style="24" bestFit="1" customWidth="1"/>
    <col min="5916" max="6161" width="8.9140625" style="24"/>
    <col min="6162" max="6162" width="7.58203125" style="24" customWidth="1"/>
    <col min="6163" max="6163" width="8.33203125" style="24" customWidth="1"/>
    <col min="6164" max="6164" width="8.9140625" style="24"/>
    <col min="6165" max="6166" width="8.33203125" style="24" customWidth="1"/>
    <col min="6167" max="6167" width="7.33203125" style="24" bestFit="1" customWidth="1"/>
    <col min="6168" max="6168" width="8.33203125" style="24" bestFit="1" customWidth="1"/>
    <col min="6169" max="6169" width="8.9140625" style="24"/>
    <col min="6170" max="6171" width="8.4140625" style="24" bestFit="1" customWidth="1"/>
    <col min="6172" max="6417" width="8.9140625" style="24"/>
    <col min="6418" max="6418" width="7.58203125" style="24" customWidth="1"/>
    <col min="6419" max="6419" width="8.33203125" style="24" customWidth="1"/>
    <col min="6420" max="6420" width="8.9140625" style="24"/>
    <col min="6421" max="6422" width="8.33203125" style="24" customWidth="1"/>
    <col min="6423" max="6423" width="7.33203125" style="24" bestFit="1" customWidth="1"/>
    <col min="6424" max="6424" width="8.33203125" style="24" bestFit="1" customWidth="1"/>
    <col min="6425" max="6425" width="8.9140625" style="24"/>
    <col min="6426" max="6427" width="8.4140625" style="24" bestFit="1" customWidth="1"/>
    <col min="6428" max="6673" width="8.9140625" style="24"/>
    <col min="6674" max="6674" width="7.58203125" style="24" customWidth="1"/>
    <col min="6675" max="6675" width="8.33203125" style="24" customWidth="1"/>
    <col min="6676" max="6676" width="8.9140625" style="24"/>
    <col min="6677" max="6678" width="8.33203125" style="24" customWidth="1"/>
    <col min="6679" max="6679" width="7.33203125" style="24" bestFit="1" customWidth="1"/>
    <col min="6680" max="6680" width="8.33203125" style="24" bestFit="1" customWidth="1"/>
    <col min="6681" max="6681" width="8.9140625" style="24"/>
    <col min="6682" max="6683" width="8.4140625" style="24" bestFit="1" customWidth="1"/>
    <col min="6684" max="6929" width="8.9140625" style="24"/>
    <col min="6930" max="6930" width="7.58203125" style="24" customWidth="1"/>
    <col min="6931" max="6931" width="8.33203125" style="24" customWidth="1"/>
    <col min="6932" max="6932" width="8.9140625" style="24"/>
    <col min="6933" max="6934" width="8.33203125" style="24" customWidth="1"/>
    <col min="6935" max="6935" width="7.33203125" style="24" bestFit="1" customWidth="1"/>
    <col min="6936" max="6936" width="8.33203125" style="24" bestFit="1" customWidth="1"/>
    <col min="6937" max="6937" width="8.9140625" style="24"/>
    <col min="6938" max="6939" width="8.4140625" style="24" bestFit="1" customWidth="1"/>
    <col min="6940" max="7185" width="8.9140625" style="24"/>
    <col min="7186" max="7186" width="7.58203125" style="24" customWidth="1"/>
    <col min="7187" max="7187" width="8.33203125" style="24" customWidth="1"/>
    <col min="7188" max="7188" width="8.9140625" style="24"/>
    <col min="7189" max="7190" width="8.33203125" style="24" customWidth="1"/>
    <col min="7191" max="7191" width="7.33203125" style="24" bestFit="1" customWidth="1"/>
    <col min="7192" max="7192" width="8.33203125" style="24" bestFit="1" customWidth="1"/>
    <col min="7193" max="7193" width="8.9140625" style="24"/>
    <col min="7194" max="7195" width="8.4140625" style="24" bestFit="1" customWidth="1"/>
    <col min="7196" max="7441" width="8.9140625" style="24"/>
    <col min="7442" max="7442" width="7.58203125" style="24" customWidth="1"/>
    <col min="7443" max="7443" width="8.33203125" style="24" customWidth="1"/>
    <col min="7444" max="7444" width="8.9140625" style="24"/>
    <col min="7445" max="7446" width="8.33203125" style="24" customWidth="1"/>
    <col min="7447" max="7447" width="7.33203125" style="24" bestFit="1" customWidth="1"/>
    <col min="7448" max="7448" width="8.33203125" style="24" bestFit="1" customWidth="1"/>
    <col min="7449" max="7449" width="8.9140625" style="24"/>
    <col min="7450" max="7451" width="8.4140625" style="24" bestFit="1" customWidth="1"/>
    <col min="7452" max="7697" width="8.9140625" style="24"/>
    <col min="7698" max="7698" width="7.58203125" style="24" customWidth="1"/>
    <col min="7699" max="7699" width="8.33203125" style="24" customWidth="1"/>
    <col min="7700" max="7700" width="8.9140625" style="24"/>
    <col min="7701" max="7702" width="8.33203125" style="24" customWidth="1"/>
    <col min="7703" max="7703" width="7.33203125" style="24" bestFit="1" customWidth="1"/>
    <col min="7704" max="7704" width="8.33203125" style="24" bestFit="1" customWidth="1"/>
    <col min="7705" max="7705" width="8.9140625" style="24"/>
    <col min="7706" max="7707" width="8.4140625" style="24" bestFit="1" customWidth="1"/>
    <col min="7708" max="7953" width="8.9140625" style="24"/>
    <col min="7954" max="7954" width="7.58203125" style="24" customWidth="1"/>
    <col min="7955" max="7955" width="8.33203125" style="24" customWidth="1"/>
    <col min="7956" max="7956" width="8.9140625" style="24"/>
    <col min="7957" max="7958" width="8.33203125" style="24" customWidth="1"/>
    <col min="7959" max="7959" width="7.33203125" style="24" bestFit="1" customWidth="1"/>
    <col min="7960" max="7960" width="8.33203125" style="24" bestFit="1" customWidth="1"/>
    <col min="7961" max="7961" width="8.9140625" style="24"/>
    <col min="7962" max="7963" width="8.4140625" style="24" bestFit="1" customWidth="1"/>
    <col min="7964" max="8209" width="8.9140625" style="24"/>
    <col min="8210" max="8210" width="7.58203125" style="24" customWidth="1"/>
    <col min="8211" max="8211" width="8.33203125" style="24" customWidth="1"/>
    <col min="8212" max="8212" width="8.9140625" style="24"/>
    <col min="8213" max="8214" width="8.33203125" style="24" customWidth="1"/>
    <col min="8215" max="8215" width="7.33203125" style="24" bestFit="1" customWidth="1"/>
    <col min="8216" max="8216" width="8.33203125" style="24" bestFit="1" customWidth="1"/>
    <col min="8217" max="8217" width="8.9140625" style="24"/>
    <col min="8218" max="8219" width="8.4140625" style="24" bestFit="1" customWidth="1"/>
    <col min="8220" max="8465" width="8.9140625" style="24"/>
    <col min="8466" max="8466" width="7.58203125" style="24" customWidth="1"/>
    <col min="8467" max="8467" width="8.33203125" style="24" customWidth="1"/>
    <col min="8468" max="8468" width="8.9140625" style="24"/>
    <col min="8469" max="8470" width="8.33203125" style="24" customWidth="1"/>
    <col min="8471" max="8471" width="7.33203125" style="24" bestFit="1" customWidth="1"/>
    <col min="8472" max="8472" width="8.33203125" style="24" bestFit="1" customWidth="1"/>
    <col min="8473" max="8473" width="8.9140625" style="24"/>
    <col min="8474" max="8475" width="8.4140625" style="24" bestFit="1" customWidth="1"/>
    <col min="8476" max="8721" width="8.9140625" style="24"/>
    <col min="8722" max="8722" width="7.58203125" style="24" customWidth="1"/>
    <col min="8723" max="8723" width="8.33203125" style="24" customWidth="1"/>
    <col min="8724" max="8724" width="8.9140625" style="24"/>
    <col min="8725" max="8726" width="8.33203125" style="24" customWidth="1"/>
    <col min="8727" max="8727" width="7.33203125" style="24" bestFit="1" customWidth="1"/>
    <col min="8728" max="8728" width="8.33203125" style="24" bestFit="1" customWidth="1"/>
    <col min="8729" max="8729" width="8.9140625" style="24"/>
    <col min="8730" max="8731" width="8.4140625" style="24" bestFit="1" customWidth="1"/>
    <col min="8732" max="8977" width="8.9140625" style="24"/>
    <col min="8978" max="8978" width="7.58203125" style="24" customWidth="1"/>
    <col min="8979" max="8979" width="8.33203125" style="24" customWidth="1"/>
    <col min="8980" max="8980" width="8.9140625" style="24"/>
    <col min="8981" max="8982" width="8.33203125" style="24" customWidth="1"/>
    <col min="8983" max="8983" width="7.33203125" style="24" bestFit="1" customWidth="1"/>
    <col min="8984" max="8984" width="8.33203125" style="24" bestFit="1" customWidth="1"/>
    <col min="8985" max="8985" width="8.9140625" style="24"/>
    <col min="8986" max="8987" width="8.4140625" style="24" bestFit="1" customWidth="1"/>
    <col min="8988" max="9233" width="8.9140625" style="24"/>
    <col min="9234" max="9234" width="7.58203125" style="24" customWidth="1"/>
    <col min="9235" max="9235" width="8.33203125" style="24" customWidth="1"/>
    <col min="9236" max="9236" width="8.9140625" style="24"/>
    <col min="9237" max="9238" width="8.33203125" style="24" customWidth="1"/>
    <col min="9239" max="9239" width="7.33203125" style="24" bestFit="1" customWidth="1"/>
    <col min="9240" max="9240" width="8.33203125" style="24" bestFit="1" customWidth="1"/>
    <col min="9241" max="9241" width="8.9140625" style="24"/>
    <col min="9242" max="9243" width="8.4140625" style="24" bestFit="1" customWidth="1"/>
    <col min="9244" max="9489" width="8.9140625" style="24"/>
    <col min="9490" max="9490" width="7.58203125" style="24" customWidth="1"/>
    <col min="9491" max="9491" width="8.33203125" style="24" customWidth="1"/>
    <col min="9492" max="9492" width="8.9140625" style="24"/>
    <col min="9493" max="9494" width="8.33203125" style="24" customWidth="1"/>
    <col min="9495" max="9495" width="7.33203125" style="24" bestFit="1" customWidth="1"/>
    <col min="9496" max="9496" width="8.33203125" style="24" bestFit="1" customWidth="1"/>
    <col min="9497" max="9497" width="8.9140625" style="24"/>
    <col min="9498" max="9499" width="8.4140625" style="24" bestFit="1" customWidth="1"/>
    <col min="9500" max="9745" width="8.9140625" style="24"/>
    <col min="9746" max="9746" width="7.58203125" style="24" customWidth="1"/>
    <col min="9747" max="9747" width="8.33203125" style="24" customWidth="1"/>
    <col min="9748" max="9748" width="8.9140625" style="24"/>
    <col min="9749" max="9750" width="8.33203125" style="24" customWidth="1"/>
    <col min="9751" max="9751" width="7.33203125" style="24" bestFit="1" customWidth="1"/>
    <col min="9752" max="9752" width="8.33203125" style="24" bestFit="1" customWidth="1"/>
    <col min="9753" max="9753" width="8.9140625" style="24"/>
    <col min="9754" max="9755" width="8.4140625" style="24" bestFit="1" customWidth="1"/>
    <col min="9756" max="10001" width="8.9140625" style="24"/>
    <col min="10002" max="10002" width="7.58203125" style="24" customWidth="1"/>
    <col min="10003" max="10003" width="8.33203125" style="24" customWidth="1"/>
    <col min="10004" max="10004" width="8.9140625" style="24"/>
    <col min="10005" max="10006" width="8.33203125" style="24" customWidth="1"/>
    <col min="10007" max="10007" width="7.33203125" style="24" bestFit="1" customWidth="1"/>
    <col min="10008" max="10008" width="8.33203125" style="24" bestFit="1" customWidth="1"/>
    <col min="10009" max="10009" width="8.9140625" style="24"/>
    <col min="10010" max="10011" width="8.4140625" style="24" bestFit="1" customWidth="1"/>
    <col min="10012" max="10257" width="8.9140625" style="24"/>
    <col min="10258" max="10258" width="7.58203125" style="24" customWidth="1"/>
    <col min="10259" max="10259" width="8.33203125" style="24" customWidth="1"/>
    <col min="10260" max="10260" width="8.9140625" style="24"/>
    <col min="10261" max="10262" width="8.33203125" style="24" customWidth="1"/>
    <col min="10263" max="10263" width="7.33203125" style="24" bestFit="1" customWidth="1"/>
    <col min="10264" max="10264" width="8.33203125" style="24" bestFit="1" customWidth="1"/>
    <col min="10265" max="10265" width="8.9140625" style="24"/>
    <col min="10266" max="10267" width="8.4140625" style="24" bestFit="1" customWidth="1"/>
    <col min="10268" max="10513" width="8.9140625" style="24"/>
    <col min="10514" max="10514" width="7.58203125" style="24" customWidth="1"/>
    <col min="10515" max="10515" width="8.33203125" style="24" customWidth="1"/>
    <col min="10516" max="10516" width="8.9140625" style="24"/>
    <col min="10517" max="10518" width="8.33203125" style="24" customWidth="1"/>
    <col min="10519" max="10519" width="7.33203125" style="24" bestFit="1" customWidth="1"/>
    <col min="10520" max="10520" width="8.33203125" style="24" bestFit="1" customWidth="1"/>
    <col min="10521" max="10521" width="8.9140625" style="24"/>
    <col min="10522" max="10523" width="8.4140625" style="24" bestFit="1" customWidth="1"/>
    <col min="10524" max="10769" width="8.9140625" style="24"/>
    <col min="10770" max="10770" width="7.58203125" style="24" customWidth="1"/>
    <col min="10771" max="10771" width="8.33203125" style="24" customWidth="1"/>
    <col min="10772" max="10772" width="8.9140625" style="24"/>
    <col min="10773" max="10774" width="8.33203125" style="24" customWidth="1"/>
    <col min="10775" max="10775" width="7.33203125" style="24" bestFit="1" customWidth="1"/>
    <col min="10776" max="10776" width="8.33203125" style="24" bestFit="1" customWidth="1"/>
    <col min="10777" max="10777" width="8.9140625" style="24"/>
    <col min="10778" max="10779" width="8.4140625" style="24" bestFit="1" customWidth="1"/>
    <col min="10780" max="11025" width="8.9140625" style="24"/>
    <col min="11026" max="11026" width="7.58203125" style="24" customWidth="1"/>
    <col min="11027" max="11027" width="8.33203125" style="24" customWidth="1"/>
    <col min="11028" max="11028" width="8.9140625" style="24"/>
    <col min="11029" max="11030" width="8.33203125" style="24" customWidth="1"/>
    <col min="11031" max="11031" width="7.33203125" style="24" bestFit="1" customWidth="1"/>
    <col min="11032" max="11032" width="8.33203125" style="24" bestFit="1" customWidth="1"/>
    <col min="11033" max="11033" width="8.9140625" style="24"/>
    <col min="11034" max="11035" width="8.4140625" style="24" bestFit="1" customWidth="1"/>
    <col min="11036" max="11281" width="8.9140625" style="24"/>
    <col min="11282" max="11282" width="7.58203125" style="24" customWidth="1"/>
    <col min="11283" max="11283" width="8.33203125" style="24" customWidth="1"/>
    <col min="11284" max="11284" width="8.9140625" style="24"/>
    <col min="11285" max="11286" width="8.33203125" style="24" customWidth="1"/>
    <col min="11287" max="11287" width="7.33203125" style="24" bestFit="1" customWidth="1"/>
    <col min="11288" max="11288" width="8.33203125" style="24" bestFit="1" customWidth="1"/>
    <col min="11289" max="11289" width="8.9140625" style="24"/>
    <col min="11290" max="11291" width="8.4140625" style="24" bestFit="1" customWidth="1"/>
    <col min="11292" max="11537" width="8.9140625" style="24"/>
    <col min="11538" max="11538" width="7.58203125" style="24" customWidth="1"/>
    <col min="11539" max="11539" width="8.33203125" style="24" customWidth="1"/>
    <col min="11540" max="11540" width="8.9140625" style="24"/>
    <col min="11541" max="11542" width="8.33203125" style="24" customWidth="1"/>
    <col min="11543" max="11543" width="7.33203125" style="24" bestFit="1" customWidth="1"/>
    <col min="11544" max="11544" width="8.33203125" style="24" bestFit="1" customWidth="1"/>
    <col min="11545" max="11545" width="8.9140625" style="24"/>
    <col min="11546" max="11547" width="8.4140625" style="24" bestFit="1" customWidth="1"/>
    <col min="11548" max="11793" width="8.9140625" style="24"/>
    <col min="11794" max="11794" width="7.58203125" style="24" customWidth="1"/>
    <col min="11795" max="11795" width="8.33203125" style="24" customWidth="1"/>
    <col min="11796" max="11796" width="8.9140625" style="24"/>
    <col min="11797" max="11798" width="8.33203125" style="24" customWidth="1"/>
    <col min="11799" max="11799" width="7.33203125" style="24" bestFit="1" customWidth="1"/>
    <col min="11800" max="11800" width="8.33203125" style="24" bestFit="1" customWidth="1"/>
    <col min="11801" max="11801" width="8.9140625" style="24"/>
    <col min="11802" max="11803" width="8.4140625" style="24" bestFit="1" customWidth="1"/>
    <col min="11804" max="12049" width="8.9140625" style="24"/>
    <col min="12050" max="12050" width="7.58203125" style="24" customWidth="1"/>
    <col min="12051" max="12051" width="8.33203125" style="24" customWidth="1"/>
    <col min="12052" max="12052" width="8.9140625" style="24"/>
    <col min="12053" max="12054" width="8.33203125" style="24" customWidth="1"/>
    <col min="12055" max="12055" width="7.33203125" style="24" bestFit="1" customWidth="1"/>
    <col min="12056" max="12056" width="8.33203125" style="24" bestFit="1" customWidth="1"/>
    <col min="12057" max="12057" width="8.9140625" style="24"/>
    <col min="12058" max="12059" width="8.4140625" style="24" bestFit="1" customWidth="1"/>
    <col min="12060" max="12305" width="8.9140625" style="24"/>
    <col min="12306" max="12306" width="7.58203125" style="24" customWidth="1"/>
    <col min="12307" max="12307" width="8.33203125" style="24" customWidth="1"/>
    <col min="12308" max="12308" width="8.9140625" style="24"/>
    <col min="12309" max="12310" width="8.33203125" style="24" customWidth="1"/>
    <col min="12311" max="12311" width="7.33203125" style="24" bestFit="1" customWidth="1"/>
    <col min="12312" max="12312" width="8.33203125" style="24" bestFit="1" customWidth="1"/>
    <col min="12313" max="12313" width="8.9140625" style="24"/>
    <col min="12314" max="12315" width="8.4140625" style="24" bestFit="1" customWidth="1"/>
    <col min="12316" max="12561" width="8.9140625" style="24"/>
    <col min="12562" max="12562" width="7.58203125" style="24" customWidth="1"/>
    <col min="12563" max="12563" width="8.33203125" style="24" customWidth="1"/>
    <col min="12564" max="12564" width="8.9140625" style="24"/>
    <col min="12565" max="12566" width="8.33203125" style="24" customWidth="1"/>
    <col min="12567" max="12567" width="7.33203125" style="24" bestFit="1" customWidth="1"/>
    <col min="12568" max="12568" width="8.33203125" style="24" bestFit="1" customWidth="1"/>
    <col min="12569" max="12569" width="8.9140625" style="24"/>
    <col min="12570" max="12571" width="8.4140625" style="24" bestFit="1" customWidth="1"/>
    <col min="12572" max="12817" width="8.9140625" style="24"/>
    <col min="12818" max="12818" width="7.58203125" style="24" customWidth="1"/>
    <col min="12819" max="12819" width="8.33203125" style="24" customWidth="1"/>
    <col min="12820" max="12820" width="8.9140625" style="24"/>
    <col min="12821" max="12822" width="8.33203125" style="24" customWidth="1"/>
    <col min="12823" max="12823" width="7.33203125" style="24" bestFit="1" customWidth="1"/>
    <col min="12824" max="12824" width="8.33203125" style="24" bestFit="1" customWidth="1"/>
    <col min="12825" max="12825" width="8.9140625" style="24"/>
    <col min="12826" max="12827" width="8.4140625" style="24" bestFit="1" customWidth="1"/>
    <col min="12828" max="13073" width="8.9140625" style="24"/>
    <col min="13074" max="13074" width="7.58203125" style="24" customWidth="1"/>
    <col min="13075" max="13075" width="8.33203125" style="24" customWidth="1"/>
    <col min="13076" max="13076" width="8.9140625" style="24"/>
    <col min="13077" max="13078" width="8.33203125" style="24" customWidth="1"/>
    <col min="13079" max="13079" width="7.33203125" style="24" bestFit="1" customWidth="1"/>
    <col min="13080" max="13080" width="8.33203125" style="24" bestFit="1" customWidth="1"/>
    <col min="13081" max="13081" width="8.9140625" style="24"/>
    <col min="13082" max="13083" width="8.4140625" style="24" bestFit="1" customWidth="1"/>
    <col min="13084" max="13329" width="8.9140625" style="24"/>
    <col min="13330" max="13330" width="7.58203125" style="24" customWidth="1"/>
    <col min="13331" max="13331" width="8.33203125" style="24" customWidth="1"/>
    <col min="13332" max="13332" width="8.9140625" style="24"/>
    <col min="13333" max="13334" width="8.33203125" style="24" customWidth="1"/>
    <col min="13335" max="13335" width="7.33203125" style="24" bestFit="1" customWidth="1"/>
    <col min="13336" max="13336" width="8.33203125" style="24" bestFit="1" customWidth="1"/>
    <col min="13337" max="13337" width="8.9140625" style="24"/>
    <col min="13338" max="13339" width="8.4140625" style="24" bestFit="1" customWidth="1"/>
    <col min="13340" max="13585" width="8.9140625" style="24"/>
    <col min="13586" max="13586" width="7.58203125" style="24" customWidth="1"/>
    <col min="13587" max="13587" width="8.33203125" style="24" customWidth="1"/>
    <col min="13588" max="13588" width="8.9140625" style="24"/>
    <col min="13589" max="13590" width="8.33203125" style="24" customWidth="1"/>
    <col min="13591" max="13591" width="7.33203125" style="24" bestFit="1" customWidth="1"/>
    <col min="13592" max="13592" width="8.33203125" style="24" bestFit="1" customWidth="1"/>
    <col min="13593" max="13593" width="8.9140625" style="24"/>
    <col min="13594" max="13595" width="8.4140625" style="24" bestFit="1" customWidth="1"/>
    <col min="13596" max="13841" width="8.9140625" style="24"/>
    <col min="13842" max="13842" width="7.58203125" style="24" customWidth="1"/>
    <col min="13843" max="13843" width="8.33203125" style="24" customWidth="1"/>
    <col min="13844" max="13844" width="8.9140625" style="24"/>
    <col min="13845" max="13846" width="8.33203125" style="24" customWidth="1"/>
    <col min="13847" max="13847" width="7.33203125" style="24" bestFit="1" customWidth="1"/>
    <col min="13848" max="13848" width="8.33203125" style="24" bestFit="1" customWidth="1"/>
    <col min="13849" max="13849" width="8.9140625" style="24"/>
    <col min="13850" max="13851" width="8.4140625" style="24" bestFit="1" customWidth="1"/>
    <col min="13852" max="14097" width="8.9140625" style="24"/>
    <col min="14098" max="14098" width="7.58203125" style="24" customWidth="1"/>
    <col min="14099" max="14099" width="8.33203125" style="24" customWidth="1"/>
    <col min="14100" max="14100" width="8.9140625" style="24"/>
    <col min="14101" max="14102" width="8.33203125" style="24" customWidth="1"/>
    <col min="14103" max="14103" width="7.33203125" style="24" bestFit="1" customWidth="1"/>
    <col min="14104" max="14104" width="8.33203125" style="24" bestFit="1" customWidth="1"/>
    <col min="14105" max="14105" width="8.9140625" style="24"/>
    <col min="14106" max="14107" width="8.4140625" style="24" bestFit="1" customWidth="1"/>
    <col min="14108" max="14353" width="8.9140625" style="24"/>
    <col min="14354" max="14354" width="7.58203125" style="24" customWidth="1"/>
    <col min="14355" max="14355" width="8.33203125" style="24" customWidth="1"/>
    <col min="14356" max="14356" width="8.9140625" style="24"/>
    <col min="14357" max="14358" width="8.33203125" style="24" customWidth="1"/>
    <col min="14359" max="14359" width="7.33203125" style="24" bestFit="1" customWidth="1"/>
    <col min="14360" max="14360" width="8.33203125" style="24" bestFit="1" customWidth="1"/>
    <col min="14361" max="14361" width="8.9140625" style="24"/>
    <col min="14362" max="14363" width="8.4140625" style="24" bestFit="1" customWidth="1"/>
    <col min="14364" max="14609" width="8.9140625" style="24"/>
    <col min="14610" max="14610" width="7.58203125" style="24" customWidth="1"/>
    <col min="14611" max="14611" width="8.33203125" style="24" customWidth="1"/>
    <col min="14612" max="14612" width="8.9140625" style="24"/>
    <col min="14613" max="14614" width="8.33203125" style="24" customWidth="1"/>
    <col min="14615" max="14615" width="7.33203125" style="24" bestFit="1" customWidth="1"/>
    <col min="14616" max="14616" width="8.33203125" style="24" bestFit="1" customWidth="1"/>
    <col min="14617" max="14617" width="8.9140625" style="24"/>
    <col min="14618" max="14619" width="8.4140625" style="24" bestFit="1" customWidth="1"/>
    <col min="14620" max="14865" width="8.9140625" style="24"/>
    <col min="14866" max="14866" width="7.58203125" style="24" customWidth="1"/>
    <col min="14867" max="14867" width="8.33203125" style="24" customWidth="1"/>
    <col min="14868" max="14868" width="8.9140625" style="24"/>
    <col min="14869" max="14870" width="8.33203125" style="24" customWidth="1"/>
    <col min="14871" max="14871" width="7.33203125" style="24" bestFit="1" customWidth="1"/>
    <col min="14872" max="14872" width="8.33203125" style="24" bestFit="1" customWidth="1"/>
    <col min="14873" max="14873" width="8.9140625" style="24"/>
    <col min="14874" max="14875" width="8.4140625" style="24" bestFit="1" customWidth="1"/>
    <col min="14876" max="15121" width="8.9140625" style="24"/>
    <col min="15122" max="15122" width="7.58203125" style="24" customWidth="1"/>
    <col min="15123" max="15123" width="8.33203125" style="24" customWidth="1"/>
    <col min="15124" max="15124" width="8.9140625" style="24"/>
    <col min="15125" max="15126" width="8.33203125" style="24" customWidth="1"/>
    <col min="15127" max="15127" width="7.33203125" style="24" bestFit="1" customWidth="1"/>
    <col min="15128" max="15128" width="8.33203125" style="24" bestFit="1" customWidth="1"/>
    <col min="15129" max="15129" width="8.9140625" style="24"/>
    <col min="15130" max="15131" width="8.4140625" style="24" bestFit="1" customWidth="1"/>
    <col min="15132" max="15377" width="8.9140625" style="24"/>
    <col min="15378" max="15378" width="7.58203125" style="24" customWidth="1"/>
    <col min="15379" max="15379" width="8.33203125" style="24" customWidth="1"/>
    <col min="15380" max="15380" width="8.9140625" style="24"/>
    <col min="15381" max="15382" width="8.33203125" style="24" customWidth="1"/>
    <col min="15383" max="15383" width="7.33203125" style="24" bestFit="1" customWidth="1"/>
    <col min="15384" max="15384" width="8.33203125" style="24" bestFit="1" customWidth="1"/>
    <col min="15385" max="15385" width="8.9140625" style="24"/>
    <col min="15386" max="15387" width="8.4140625" style="24" bestFit="1" customWidth="1"/>
    <col min="15388" max="15633" width="8.9140625" style="24"/>
    <col min="15634" max="15634" width="7.58203125" style="24" customWidth="1"/>
    <col min="15635" max="15635" width="8.33203125" style="24" customWidth="1"/>
    <col min="15636" max="15636" width="8.9140625" style="24"/>
    <col min="15637" max="15638" width="8.33203125" style="24" customWidth="1"/>
    <col min="15639" max="15639" width="7.33203125" style="24" bestFit="1" customWidth="1"/>
    <col min="15640" max="15640" width="8.33203125" style="24" bestFit="1" customWidth="1"/>
    <col min="15641" max="15641" width="8.9140625" style="24"/>
    <col min="15642" max="15643" width="8.4140625" style="24" bestFit="1" customWidth="1"/>
    <col min="15644" max="15889" width="8.9140625" style="24"/>
    <col min="15890" max="15890" width="7.58203125" style="24" customWidth="1"/>
    <col min="15891" max="15891" width="8.33203125" style="24" customWidth="1"/>
    <col min="15892" max="15892" width="8.9140625" style="24"/>
    <col min="15893" max="15894" width="8.33203125" style="24" customWidth="1"/>
    <col min="15895" max="15895" width="7.33203125" style="24" bestFit="1" customWidth="1"/>
    <col min="15896" max="15896" width="8.33203125" style="24" bestFit="1" customWidth="1"/>
    <col min="15897" max="15897" width="8.9140625" style="24"/>
    <col min="15898" max="15899" width="8.4140625" style="24" bestFit="1" customWidth="1"/>
    <col min="15900" max="16145" width="8.9140625" style="24"/>
    <col min="16146" max="16146" width="7.58203125" style="24" customWidth="1"/>
    <col min="16147" max="16147" width="8.33203125" style="24" customWidth="1"/>
    <col min="16148" max="16148" width="8.9140625" style="24"/>
    <col min="16149" max="16150" width="8.33203125" style="24" customWidth="1"/>
    <col min="16151" max="16151" width="7.33203125" style="24" bestFit="1" customWidth="1"/>
    <col min="16152" max="16152" width="8.33203125" style="24" bestFit="1" customWidth="1"/>
    <col min="16153" max="16153" width="8.9140625" style="24"/>
    <col min="16154" max="16155" width="8.4140625" style="24" bestFit="1" customWidth="1"/>
    <col min="16156" max="16384" width="8.9140625" style="24"/>
  </cols>
  <sheetData>
    <row r="1" spans="1:42" s="35" customFormat="1">
      <c r="A1" s="30"/>
      <c r="B1" s="7"/>
      <c r="C1" s="7"/>
      <c r="D1" s="30"/>
      <c r="E1" s="27"/>
      <c r="F1" s="7"/>
      <c r="G1" s="30"/>
      <c r="H1" s="30"/>
      <c r="I1" s="7"/>
      <c r="J1" s="195">
        <f>'Inputs &amp; Summary'!I6</f>
        <v>95</v>
      </c>
      <c r="K1" s="199" t="s">
        <v>41</v>
      </c>
      <c r="L1" s="215" t="s">
        <v>98</v>
      </c>
      <c r="M1" s="214">
        <f>1-J1/100</f>
        <v>5.0000000000000044E-2</v>
      </c>
      <c r="N1" s="63"/>
      <c r="O1" s="30"/>
      <c r="P1" s="63"/>
      <c r="Q1" s="63"/>
      <c r="R1" s="63"/>
      <c r="S1" s="63"/>
      <c r="X1" s="36"/>
      <c r="Z1" s="36"/>
      <c r="AA1" s="36"/>
      <c r="AE1" s="163"/>
      <c r="AF1" s="163"/>
      <c r="AG1" s="163"/>
      <c r="AH1" s="163"/>
      <c r="AI1" s="167"/>
      <c r="AJ1" s="163"/>
      <c r="AK1" s="163"/>
      <c r="AL1" s="163"/>
      <c r="AM1" s="163"/>
      <c r="AN1" s="163"/>
      <c r="AO1" s="163"/>
      <c r="AP1" s="163"/>
    </row>
    <row r="2" spans="1:42" s="35" customFormat="1" ht="24" thickBot="1">
      <c r="A2" s="30"/>
      <c r="B2" s="7"/>
      <c r="C2" s="7"/>
      <c r="D2" s="30"/>
      <c r="E2" s="27"/>
      <c r="F2" s="7"/>
      <c r="G2" s="30"/>
      <c r="H2" s="30"/>
      <c r="I2" s="7"/>
      <c r="J2" s="208"/>
      <c r="K2" s="169" t="s">
        <v>11</v>
      </c>
      <c r="L2" s="166" t="s">
        <v>88</v>
      </c>
      <c r="M2" s="172" t="s">
        <v>12</v>
      </c>
      <c r="N2" s="63"/>
      <c r="O2" s="30"/>
      <c r="P2" s="63"/>
      <c r="Q2" s="63"/>
      <c r="R2" s="63"/>
      <c r="S2" s="63"/>
      <c r="X2" s="36"/>
      <c r="Z2" s="36"/>
      <c r="AA2" s="36"/>
      <c r="AE2" s="163"/>
      <c r="AF2" s="216"/>
      <c r="AG2" s="168"/>
      <c r="AH2" s="163"/>
      <c r="AI2" s="217"/>
      <c r="AJ2" s="163"/>
      <c r="AK2" s="163"/>
      <c r="AL2" s="163"/>
      <c r="AM2" s="163"/>
      <c r="AN2" s="163"/>
      <c r="AO2" s="163"/>
      <c r="AP2" s="163"/>
    </row>
    <row r="3" spans="1:42" s="35" customFormat="1" ht="24" thickBot="1">
      <c r="A3" s="30"/>
      <c r="B3" s="159"/>
      <c r="C3" s="159"/>
      <c r="D3" s="30"/>
      <c r="E3" s="27"/>
      <c r="F3" s="7"/>
      <c r="G3" s="30"/>
      <c r="H3" s="146" t="s">
        <v>59</v>
      </c>
      <c r="I3" s="7"/>
      <c r="J3" s="993" t="s">
        <v>59</v>
      </c>
      <c r="K3" s="994"/>
      <c r="L3" s="994"/>
      <c r="M3" s="1145"/>
      <c r="N3" s="30"/>
      <c r="O3" s="63"/>
      <c r="P3" s="63"/>
      <c r="Q3" s="63"/>
      <c r="R3" s="63"/>
      <c r="S3" s="63"/>
      <c r="U3" s="38"/>
      <c r="V3" s="39"/>
      <c r="W3" s="36"/>
      <c r="Y3" s="36"/>
      <c r="Z3" s="37"/>
      <c r="AE3" s="216"/>
      <c r="AF3" s="168"/>
      <c r="AG3" s="163"/>
      <c r="AH3" s="217"/>
      <c r="AI3" s="218"/>
      <c r="AJ3" s="218"/>
      <c r="AK3" s="218"/>
      <c r="AL3" s="218"/>
      <c r="AM3" s="218"/>
      <c r="AN3" s="163"/>
      <c r="AO3" s="163"/>
      <c r="AP3" s="163"/>
    </row>
    <row r="4" spans="1:42" s="35" customFormat="1" ht="26.25">
      <c r="A4" s="30"/>
      <c r="B4" s="200"/>
      <c r="C4" s="200"/>
      <c r="D4" s="30"/>
      <c r="E4" s="27"/>
      <c r="F4" s="1152" t="s">
        <v>17</v>
      </c>
      <c r="G4" s="140" t="s">
        <v>46</v>
      </c>
      <c r="H4" s="147">
        <f>R9</f>
        <v>1.0166666676277301</v>
      </c>
      <c r="I4" s="7"/>
      <c r="J4" s="209" t="s">
        <v>65</v>
      </c>
      <c r="K4" s="205">
        <f>(H4+(TINV(M1,COUNT(B19:B68)-2)*H14))</f>
        <v>1.9973786497599999</v>
      </c>
      <c r="L4" s="206">
        <f>H4</f>
        <v>1.0166666676277301</v>
      </c>
      <c r="M4" s="210">
        <f>(H4-(TINV(M1,COUNT(B19:B68)-2)*H14))</f>
        <v>3.5954685495460326E-2</v>
      </c>
      <c r="N4" s="30"/>
      <c r="O4" s="63"/>
      <c r="P4" s="1146" t="s">
        <v>81</v>
      </c>
      <c r="Q4" s="1147"/>
      <c r="R4" s="1148"/>
      <c r="S4" s="63"/>
      <c r="U4" s="38"/>
      <c r="V4" s="39"/>
      <c r="W4" s="36"/>
      <c r="Y4" s="36"/>
      <c r="Z4" s="37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</row>
    <row r="5" spans="1:42" s="35" customFormat="1" ht="26.25">
      <c r="A5" s="30"/>
      <c r="B5" s="200"/>
      <c r="C5" s="200"/>
      <c r="D5" s="30"/>
      <c r="E5" s="27"/>
      <c r="F5" s="1152"/>
      <c r="G5" s="141" t="s">
        <v>47</v>
      </c>
      <c r="H5" s="147">
        <f>R8</f>
        <v>40.166666666633688</v>
      </c>
      <c r="I5" s="7"/>
      <c r="J5" s="209" t="s">
        <v>66</v>
      </c>
      <c r="K5" s="207">
        <f>(H5+(TINV(M1,COUNT(B19:B68)-2)*H15))</f>
        <v>128.88451999783018</v>
      </c>
      <c r="L5" s="206">
        <f>H5</f>
        <v>40.166666666633688</v>
      </c>
      <c r="M5" s="211">
        <f>(H5-(TINV(M1,COUNT(B19:B68)-2)*H15))</f>
        <v>-48.551186664562792</v>
      </c>
      <c r="N5" s="30"/>
      <c r="O5" s="63"/>
      <c r="P5" s="1149"/>
      <c r="Q5" s="1150"/>
      <c r="R5" s="1151"/>
      <c r="S5" s="63"/>
      <c r="T5" s="36"/>
      <c r="U5" s="36"/>
      <c r="V5" s="39"/>
      <c r="W5" s="36"/>
      <c r="Y5" s="36"/>
      <c r="Z5" s="36"/>
    </row>
    <row r="6" spans="1:42" s="35" customFormat="1" ht="27" thickBot="1">
      <c r="A6" s="30"/>
      <c r="B6" s="200"/>
      <c r="C6" s="200"/>
      <c r="D6" s="30"/>
      <c r="E6" s="27"/>
      <c r="F6" s="1152"/>
      <c r="G6" s="141" t="s">
        <v>48</v>
      </c>
      <c r="H6" s="148">
        <f>RSQ(C19:C68,B19:B68)</f>
        <v>0.31510242956587831</v>
      </c>
      <c r="I6" s="7"/>
      <c r="J6" s="212" t="s">
        <v>43</v>
      </c>
      <c r="K6" s="156">
        <f>(H9+(TINV(M1,COUNT(B19:B68)-2)*H10))</f>
        <v>72.938451879534256</v>
      </c>
      <c r="L6" s="213">
        <f>H9</f>
        <v>-17.899408477852301</v>
      </c>
      <c r="M6" s="157">
        <f>(H9-(TINV(M1,COUNT(B19:B68)-2)*H10))</f>
        <v>-108.73726883523886</v>
      </c>
      <c r="N6" s="30"/>
      <c r="O6" s="63"/>
      <c r="P6" s="74"/>
      <c r="Q6" s="75" t="s">
        <v>52</v>
      </c>
      <c r="R6" s="86">
        <f>SUMSQ(S19:S68)</f>
        <v>501114.73846104037</v>
      </c>
      <c r="S6" s="64"/>
      <c r="T6" s="40"/>
      <c r="U6" s="41"/>
      <c r="V6" s="39"/>
      <c r="W6" s="36"/>
      <c r="Y6" s="36"/>
      <c r="Z6" s="36"/>
    </row>
    <row r="7" spans="1:42" s="35" customFormat="1" ht="26.25">
      <c r="A7" s="30"/>
      <c r="B7" s="200"/>
      <c r="C7" s="200"/>
      <c r="D7" s="30"/>
      <c r="E7" s="27"/>
      <c r="F7" s="7" t="s">
        <v>25</v>
      </c>
      <c r="G7" s="142" t="s">
        <v>28</v>
      </c>
      <c r="H7" s="149">
        <f>COUNT(D19:D28)</f>
        <v>7</v>
      </c>
      <c r="I7" s="7"/>
      <c r="J7" s="7"/>
      <c r="K7" s="52"/>
      <c r="L7" s="201"/>
      <c r="M7" s="53"/>
      <c r="N7" s="30"/>
      <c r="O7" s="63"/>
      <c r="P7" s="74"/>
      <c r="Q7" s="76"/>
      <c r="R7" s="87"/>
      <c r="S7" s="63"/>
      <c r="T7" s="42"/>
      <c r="U7" s="43"/>
      <c r="V7" s="39"/>
      <c r="W7" s="36"/>
      <c r="Y7" s="36"/>
      <c r="Z7" s="36"/>
    </row>
    <row r="8" spans="1:42" s="35" customFormat="1" ht="27" thickBot="1">
      <c r="A8" s="30"/>
      <c r="B8" s="200"/>
      <c r="C8" s="200"/>
      <c r="D8" s="30"/>
      <c r="E8" s="27"/>
      <c r="F8" s="7" t="s">
        <v>29</v>
      </c>
      <c r="G8" s="143" t="s">
        <v>64</v>
      </c>
      <c r="H8" s="150">
        <f>AVERAGE(D19:D28)</f>
        <v>21.96893469694805</v>
      </c>
      <c r="I8" s="7"/>
      <c r="J8" s="7"/>
      <c r="K8" s="52"/>
      <c r="L8" s="202"/>
      <c r="M8" s="54"/>
      <c r="N8" s="30"/>
      <c r="O8" s="63"/>
      <c r="P8" s="78" t="s">
        <v>77</v>
      </c>
      <c r="Q8" s="76" t="s">
        <v>50</v>
      </c>
      <c r="R8" s="77">
        <v>40.166666666633688</v>
      </c>
      <c r="S8" s="62"/>
      <c r="T8" s="36"/>
      <c r="U8" s="36"/>
      <c r="V8" s="39"/>
      <c r="W8" s="44" t="s">
        <v>53</v>
      </c>
      <c r="Y8" s="36"/>
      <c r="Z8" s="36"/>
    </row>
    <row r="9" spans="1:42" s="35" customFormat="1" ht="27" customHeight="1" thickBot="1">
      <c r="A9" s="30"/>
      <c r="B9" s="200"/>
      <c r="C9" s="200"/>
      <c r="D9" s="30"/>
      <c r="E9" s="27"/>
      <c r="F9" s="17" t="s">
        <v>19</v>
      </c>
      <c r="G9" s="140" t="s">
        <v>43</v>
      </c>
      <c r="H9" s="148">
        <f>(H8-H5)/H4</f>
        <v>-17.899408477852301</v>
      </c>
      <c r="I9" s="116"/>
      <c r="J9" s="1155" t="s">
        <v>105</v>
      </c>
      <c r="K9" s="1155"/>
      <c r="L9" s="1155"/>
      <c r="M9" s="1155"/>
      <c r="N9" s="1155"/>
      <c r="O9" s="63"/>
      <c r="P9" s="79" t="s">
        <v>78</v>
      </c>
      <c r="Q9" s="80" t="s">
        <v>51</v>
      </c>
      <c r="R9" s="81">
        <v>1.0166666676277301</v>
      </c>
      <c r="S9" s="63"/>
      <c r="V9" s="39"/>
      <c r="W9" s="45" t="s">
        <v>54</v>
      </c>
      <c r="Y9" s="36"/>
      <c r="Z9" s="36"/>
    </row>
    <row r="10" spans="1:42" s="35" customFormat="1" ht="26.25">
      <c r="A10" s="30"/>
      <c r="B10" s="200"/>
      <c r="C10" s="200"/>
      <c r="D10" s="30"/>
      <c r="E10" s="27"/>
      <c r="F10" s="17" t="s">
        <v>42</v>
      </c>
      <c r="G10" s="141" t="s">
        <v>44</v>
      </c>
      <c r="H10" s="151">
        <f>(H13/H4)*SQRT(1/H7+1/COUNT(B19:B68)+((H8-C73)^2/H4^2*J71))</f>
        <v>44.945310201229603</v>
      </c>
      <c r="I10" s="116"/>
      <c r="J10" s="1156"/>
      <c r="K10" s="1156"/>
      <c r="L10" s="1156"/>
      <c r="M10" s="1156"/>
      <c r="N10" s="1156"/>
      <c r="O10" s="63"/>
      <c r="P10" s="63"/>
      <c r="Q10" s="65"/>
      <c r="R10" s="63"/>
      <c r="S10" s="63"/>
      <c r="U10" s="36"/>
      <c r="V10" s="39"/>
      <c r="W10" s="36"/>
      <c r="Y10" s="36"/>
      <c r="Z10" s="36"/>
    </row>
    <row r="11" spans="1:42" s="35" customFormat="1" ht="27" thickBot="1">
      <c r="A11" s="30"/>
      <c r="B11" s="200"/>
      <c r="C11" s="200"/>
      <c r="D11" s="30"/>
      <c r="E11" s="27"/>
      <c r="F11" s="7" t="s">
        <v>39</v>
      </c>
      <c r="G11" s="144" t="s">
        <v>67</v>
      </c>
      <c r="H11" s="152">
        <f>(H10/H9)*100</f>
        <v>-251.09941625636591</v>
      </c>
      <c r="I11" s="117"/>
      <c r="J11" s="1156"/>
      <c r="K11" s="1156"/>
      <c r="L11" s="1156"/>
      <c r="M11" s="1156"/>
      <c r="N11" s="1156"/>
      <c r="O11" s="63"/>
      <c r="P11" s="63"/>
      <c r="Q11" s="63"/>
      <c r="R11" s="63"/>
      <c r="S11" s="63"/>
      <c r="V11" s="39"/>
      <c r="W11" s="36"/>
      <c r="Y11" s="36"/>
      <c r="Z11" s="36"/>
    </row>
    <row r="12" spans="1:42" s="35" customFormat="1" ht="26.25">
      <c r="A12" s="30"/>
      <c r="B12" s="7"/>
      <c r="C12" s="7"/>
      <c r="D12" s="30"/>
      <c r="E12" s="27"/>
      <c r="F12" s="7" t="s">
        <v>24</v>
      </c>
      <c r="G12" s="145" t="s">
        <v>68</v>
      </c>
      <c r="H12" s="153">
        <f>H10/SQRT(COUNT(D19:D28)-1)</f>
        <v>18.348846054020012</v>
      </c>
      <c r="I12" s="7"/>
      <c r="J12" s="1156"/>
      <c r="K12" s="1156"/>
      <c r="L12" s="1156"/>
      <c r="M12" s="1156"/>
      <c r="N12" s="1156"/>
      <c r="O12" s="63"/>
      <c r="P12" s="63"/>
      <c r="Q12" s="63"/>
      <c r="R12" s="63"/>
      <c r="S12" s="63"/>
      <c r="V12" s="39"/>
      <c r="W12" s="36"/>
      <c r="Y12" s="36"/>
      <c r="Z12" s="36"/>
    </row>
    <row r="13" spans="1:42" s="46" customFormat="1" ht="26.25">
      <c r="A13" s="30"/>
      <c r="B13" s="7"/>
      <c r="C13" s="7"/>
      <c r="D13" s="30"/>
      <c r="E13" s="27"/>
      <c r="F13" s="7" t="s">
        <v>20</v>
      </c>
      <c r="G13" s="142" t="s">
        <v>69</v>
      </c>
      <c r="H13" s="153">
        <f>SQRT((L71)/(COUNT(B19:B68)-2))</f>
        <v>111.92796103532848</v>
      </c>
      <c r="I13" s="7"/>
      <c r="J13" s="1156"/>
      <c r="K13" s="1156"/>
      <c r="L13" s="1156"/>
      <c r="M13" s="1156"/>
      <c r="N13" s="1156"/>
      <c r="O13" s="63"/>
      <c r="P13" s="63"/>
      <c r="Q13" s="63"/>
      <c r="R13" s="63"/>
      <c r="S13" s="63"/>
      <c r="T13" s="35"/>
      <c r="U13" s="35"/>
      <c r="V13" s="39"/>
      <c r="W13" s="36"/>
      <c r="X13" s="35"/>
      <c r="Y13" s="47"/>
      <c r="Z13" s="47"/>
    </row>
    <row r="14" spans="1:42" s="35" customFormat="1" ht="26.25">
      <c r="A14" s="30"/>
      <c r="B14" s="7"/>
      <c r="C14" s="7"/>
      <c r="D14" s="30"/>
      <c r="E14" s="27"/>
      <c r="F14" s="7" t="s">
        <v>21</v>
      </c>
      <c r="G14" s="142" t="s">
        <v>70</v>
      </c>
      <c r="H14" s="153">
        <f>SQRT((COUNT(B19:B68)*H13^2)/(COUNT(B19:B68)*H71-(B71^2)))</f>
        <v>0.48524265192485161</v>
      </c>
      <c r="I14" s="7"/>
      <c r="J14" s="7"/>
      <c r="K14" s="7"/>
      <c r="L14" s="160"/>
      <c r="M14" s="30"/>
      <c r="N14" s="30"/>
      <c r="O14" s="63"/>
      <c r="P14" s="63"/>
      <c r="Q14" s="63"/>
      <c r="R14" s="63"/>
      <c r="S14" s="63"/>
      <c r="V14" s="39"/>
      <c r="W14" s="36"/>
      <c r="Y14" s="36"/>
      <c r="Z14" s="36"/>
    </row>
    <row r="15" spans="1:42" s="35" customFormat="1" ht="27" thickBot="1">
      <c r="A15" s="30"/>
      <c r="B15" s="987" t="s">
        <v>26</v>
      </c>
      <c r="C15" s="987"/>
      <c r="D15" s="987" t="s">
        <v>27</v>
      </c>
      <c r="E15" s="27"/>
      <c r="F15" s="7" t="s">
        <v>22</v>
      </c>
      <c r="G15" s="144" t="s">
        <v>71</v>
      </c>
      <c r="H15" s="154">
        <f>SQRT((H13^2*H71)/(COUNT(B19:B68)*H71-B71^2))</f>
        <v>43.896360203442129</v>
      </c>
      <c r="I15" s="7"/>
      <c r="J15" s="7"/>
      <c r="K15" s="7"/>
      <c r="L15" s="160"/>
      <c r="M15" s="30"/>
      <c r="N15" s="30"/>
      <c r="O15" s="1153" t="s">
        <v>84</v>
      </c>
      <c r="P15" s="1153"/>
      <c r="Q15" s="63"/>
      <c r="R15" s="63"/>
      <c r="S15" s="63"/>
      <c r="V15" s="39"/>
      <c r="W15" s="36"/>
      <c r="Y15" s="36"/>
      <c r="Z15" s="36"/>
    </row>
    <row r="16" spans="1:42" s="35" customFormat="1" ht="24" thickBot="1">
      <c r="A16" s="30"/>
      <c r="B16" s="987"/>
      <c r="C16" s="987"/>
      <c r="D16" s="987"/>
      <c r="E16" s="28"/>
      <c r="F16" s="7"/>
      <c r="G16" s="30"/>
      <c r="H16" s="30"/>
      <c r="I16" s="7"/>
      <c r="J16" s="7"/>
      <c r="K16" s="997" t="s">
        <v>62</v>
      </c>
      <c r="L16" s="998"/>
      <c r="M16" s="63"/>
      <c r="N16" s="63"/>
      <c r="O16" s="1154"/>
      <c r="P16" s="1154"/>
      <c r="Q16" s="63"/>
      <c r="R16" s="66"/>
      <c r="S16" s="67"/>
      <c r="T16" s="46"/>
      <c r="U16" s="36"/>
      <c r="V16" s="36"/>
    </row>
    <row r="17" spans="1:27" s="55" customFormat="1" ht="33.6" customHeight="1">
      <c r="A17" s="31"/>
      <c r="B17" s="31" t="s">
        <v>0</v>
      </c>
      <c r="C17" s="31" t="s">
        <v>1</v>
      </c>
      <c r="D17" s="31"/>
      <c r="E17" s="28"/>
      <c r="F17" s="32"/>
      <c r="G17" s="1002" t="s">
        <v>75</v>
      </c>
      <c r="H17" s="1002" t="s">
        <v>5</v>
      </c>
      <c r="I17" s="1002" t="s">
        <v>72</v>
      </c>
      <c r="J17" s="1003" t="s">
        <v>73</v>
      </c>
      <c r="K17" s="33" t="s">
        <v>6</v>
      </c>
      <c r="L17" s="203"/>
      <c r="M17" s="1161" t="s">
        <v>55</v>
      </c>
      <c r="N17" s="1162" t="s">
        <v>56</v>
      </c>
      <c r="O17" s="1159" t="s">
        <v>57</v>
      </c>
      <c r="P17" s="1164" t="s">
        <v>58</v>
      </c>
      <c r="Q17" s="1163" t="s">
        <v>79</v>
      </c>
      <c r="R17" s="1157" t="s">
        <v>74</v>
      </c>
      <c r="S17" s="1158" t="s">
        <v>80</v>
      </c>
      <c r="U17" s="56"/>
      <c r="V17" s="56"/>
    </row>
    <row r="18" spans="1:27" s="55" customFormat="1" ht="28.5" thickBot="1">
      <c r="A18" s="31" t="s">
        <v>37</v>
      </c>
      <c r="B18" s="31" t="s">
        <v>2</v>
      </c>
      <c r="C18" s="31" t="s">
        <v>3</v>
      </c>
      <c r="D18" s="31"/>
      <c r="E18" s="27"/>
      <c r="F18" s="32"/>
      <c r="G18" s="1002"/>
      <c r="H18" s="1002"/>
      <c r="I18" s="1002"/>
      <c r="J18" s="1003"/>
      <c r="K18" s="34" t="s">
        <v>49</v>
      </c>
      <c r="L18" s="204" t="s">
        <v>76</v>
      </c>
      <c r="M18" s="1161"/>
      <c r="N18" s="1162"/>
      <c r="O18" s="1160"/>
      <c r="P18" s="1162"/>
      <c r="Q18" s="1163"/>
      <c r="R18" s="1157"/>
      <c r="S18" s="1158"/>
      <c r="U18" s="56"/>
      <c r="V18" s="56"/>
    </row>
    <row r="19" spans="1:27" s="35" customFormat="1">
      <c r="A19" s="21">
        <v>1</v>
      </c>
      <c r="B19" s="73">
        <f>IF('Inputs &amp; Summary'!D5="","",'Inputs &amp; Summary'!D5)</f>
        <v>135</v>
      </c>
      <c r="C19" s="73">
        <f>IF('Inputs &amp; Summary'!E5="","",'Inputs &amp; Summary'!E5)</f>
        <v>22.007189934092271</v>
      </c>
      <c r="D19" s="83">
        <f>IF('Inputs &amp; Summary'!F5="","",'Inputs &amp; Summary'!F5)</f>
        <v>20.698499999999999</v>
      </c>
      <c r="E19" s="27">
        <f>IF(D19="","",TREND($B$19:$B$53,$C$19:$C$53,D19))</f>
        <v>85.291202191794298</v>
      </c>
      <c r="F19" s="30"/>
      <c r="G19" s="30">
        <f t="shared" ref="G19:G68" si="0">IF(C19="","",C19*B19)</f>
        <v>2970.9706411024567</v>
      </c>
      <c r="H19" s="30">
        <f t="shared" ref="H19:H68" si="1">IF(B19="","",B19^2)</f>
        <v>18225</v>
      </c>
      <c r="I19" s="30">
        <f t="shared" ref="I19:I68" si="2">IF(B19="","",B19-$B$73)</f>
        <v>51.833333333333329</v>
      </c>
      <c r="J19" s="30">
        <f t="shared" ref="J19:J68" si="3">IF(B19="","",I19*I19)</f>
        <v>2686.6944444444439</v>
      </c>
      <c r="K19" s="30">
        <f t="shared" ref="K19:K68" si="4">IF(B19="","",H$5+B19*H$4)</f>
        <v>177.41666679637726</v>
      </c>
      <c r="L19" s="160">
        <f t="shared" ref="L19:L68" si="5">IF(B19="","",(C19-K19)^2)</f>
        <v>24152.105498609089</v>
      </c>
      <c r="M19" s="63">
        <f t="shared" ref="M19:M50" si="6">IF(B19="","",B19)</f>
        <v>135</v>
      </c>
      <c r="N19" s="63">
        <f t="shared" ref="N19:N50" si="7">IF(C19="","",C19)</f>
        <v>22.007189934092271</v>
      </c>
      <c r="O19" s="71">
        <v>1000000</v>
      </c>
      <c r="P19" s="71">
        <v>1</v>
      </c>
      <c r="Q19" s="63">
        <f t="shared" ref="Q19:Q50" si="8">IF(B19="","",(1/P19 + $U$10^2/O19))</f>
        <v>1</v>
      </c>
      <c r="R19" s="66">
        <f t="shared" ref="R19:R50" si="9">IF(B19="","",$R$8 + $R$9*M19 - N19)</f>
        <v>155.40947686228498</v>
      </c>
      <c r="S19" s="67">
        <f t="shared" ref="S19:S50" si="10">IF(B19="","",($R$8 + $R$9*M19 -N19)/SQRT(Q19))</f>
        <v>155.40947686228498</v>
      </c>
      <c r="U19" s="36"/>
      <c r="V19" s="36"/>
    </row>
    <row r="20" spans="1:27" s="35" customFormat="1">
      <c r="A20" s="21">
        <f>A19+1</f>
        <v>2</v>
      </c>
      <c r="B20" s="73">
        <f>IF('Inputs &amp; Summary'!D6="","",'Inputs &amp; Summary'!D6)</f>
        <v>135</v>
      </c>
      <c r="C20" s="73">
        <f>IF('Inputs &amp; Summary'!E6="","",'Inputs &amp; Summary'!E6)</f>
        <v>22.261356814088455</v>
      </c>
      <c r="D20" s="83">
        <f>IF('Inputs &amp; Summary'!F6="","",'Inputs &amp; Summary'!F6)</f>
        <v>20.36214</v>
      </c>
      <c r="E20" s="27">
        <f t="shared" ref="E20:E25" si="11">IF(D20="","",TREND($B$19:$B$53,$C$19:$C$53,D20))</f>
        <v>82.635539707627998</v>
      </c>
      <c r="F20" s="30"/>
      <c r="G20" s="30">
        <f t="shared" si="0"/>
        <v>3005.2831699019412</v>
      </c>
      <c r="H20" s="30">
        <f t="shared" si="1"/>
        <v>18225</v>
      </c>
      <c r="I20" s="30">
        <f t="shared" si="2"/>
        <v>51.833333333333329</v>
      </c>
      <c r="J20" s="30">
        <f t="shared" si="3"/>
        <v>2686.6944444444439</v>
      </c>
      <c r="K20" s="30">
        <f t="shared" si="4"/>
        <v>177.41666679637726</v>
      </c>
      <c r="L20" s="160">
        <f t="shared" si="5"/>
        <v>24073.170215700127</v>
      </c>
      <c r="M20" s="63">
        <f t="shared" si="6"/>
        <v>135</v>
      </c>
      <c r="N20" s="63">
        <f t="shared" si="7"/>
        <v>22.261356814088455</v>
      </c>
      <c r="O20" s="71">
        <v>1000000</v>
      </c>
      <c r="P20" s="71">
        <v>1</v>
      </c>
      <c r="Q20" s="63">
        <f t="shared" si="8"/>
        <v>1</v>
      </c>
      <c r="R20" s="66">
        <f t="shared" si="9"/>
        <v>155.1553099822888</v>
      </c>
      <c r="S20" s="67">
        <f t="shared" si="10"/>
        <v>155.1553099822888</v>
      </c>
      <c r="U20" s="36"/>
      <c r="V20" s="36"/>
    </row>
    <row r="21" spans="1:27" s="35" customFormat="1">
      <c r="A21" s="21">
        <f t="shared" ref="A21:A68" si="12">A20+1</f>
        <v>3</v>
      </c>
      <c r="B21" s="73">
        <f>IF('Inputs &amp; Summary'!D7="","",'Inputs &amp; Summary'!D7)</f>
        <v>135</v>
      </c>
      <c r="C21" s="73">
        <f>IF('Inputs &amp; Summary'!E7="","",'Inputs &amp; Summary'!E7)</f>
        <v>21.684347477982389</v>
      </c>
      <c r="D21" s="83">
        <f>IF('Inputs &amp; Summary'!F7="","",'Inputs &amp; Summary'!F7)</f>
        <v>23.718962755306368</v>
      </c>
      <c r="E21" s="27">
        <f t="shared" si="11"/>
        <v>109.13865618183084</v>
      </c>
      <c r="F21" s="30"/>
      <c r="G21" s="30">
        <f t="shared" si="0"/>
        <v>2927.3869095276223</v>
      </c>
      <c r="H21" s="30">
        <f t="shared" si="1"/>
        <v>18225</v>
      </c>
      <c r="I21" s="30">
        <f t="shared" si="2"/>
        <v>51.833333333333329</v>
      </c>
      <c r="J21" s="30">
        <f t="shared" si="3"/>
        <v>2686.6944444444439</v>
      </c>
      <c r="K21" s="30">
        <f t="shared" si="4"/>
        <v>177.41666679637726</v>
      </c>
      <c r="L21" s="160">
        <f t="shared" si="5"/>
        <v>24252.555280286506</v>
      </c>
      <c r="M21" s="63">
        <f t="shared" si="6"/>
        <v>135</v>
      </c>
      <c r="N21" s="63">
        <f t="shared" si="7"/>
        <v>21.684347477982389</v>
      </c>
      <c r="O21" s="71">
        <v>1000000</v>
      </c>
      <c r="P21" s="71">
        <v>1</v>
      </c>
      <c r="Q21" s="63">
        <f t="shared" si="8"/>
        <v>1</v>
      </c>
      <c r="R21" s="66">
        <f t="shared" si="9"/>
        <v>155.73231931839487</v>
      </c>
      <c r="S21" s="67">
        <f t="shared" si="10"/>
        <v>155.73231931839487</v>
      </c>
      <c r="U21" s="36"/>
      <c r="V21" s="36"/>
    </row>
    <row r="22" spans="1:27" s="35" customFormat="1">
      <c r="A22" s="21">
        <f t="shared" si="12"/>
        <v>4</v>
      </c>
      <c r="B22" s="73">
        <f>IF('Inputs &amp; Summary'!D8="","",'Inputs &amp; Summary'!D8)</f>
        <v>135</v>
      </c>
      <c r="C22" s="73">
        <f>IF('Inputs &amp; Summary'!E8="","",'Inputs &amp; Summary'!E8)</f>
        <v>22.562024809923969</v>
      </c>
      <c r="D22" s="83">
        <f>IF('Inputs &amp; Summary'!F8="","",'Inputs &amp; Summary'!F8)</f>
        <v>23.008584547813935</v>
      </c>
      <c r="E22" s="27">
        <f t="shared" si="11"/>
        <v>103.53000843772645</v>
      </c>
      <c r="F22" s="30"/>
      <c r="G22" s="30">
        <f t="shared" si="0"/>
        <v>3045.8733493397358</v>
      </c>
      <c r="H22" s="30">
        <f t="shared" si="1"/>
        <v>18225</v>
      </c>
      <c r="I22" s="30">
        <f t="shared" si="2"/>
        <v>51.833333333333329</v>
      </c>
      <c r="J22" s="30">
        <f t="shared" si="3"/>
        <v>2686.6944444444439</v>
      </c>
      <c r="K22" s="30">
        <f t="shared" si="4"/>
        <v>177.41666679637726</v>
      </c>
      <c r="L22" s="160">
        <f t="shared" si="5"/>
        <v>23979.960144752622</v>
      </c>
      <c r="M22" s="63">
        <f t="shared" si="6"/>
        <v>135</v>
      </c>
      <c r="N22" s="63">
        <f t="shared" si="7"/>
        <v>22.562024809923969</v>
      </c>
      <c r="O22" s="71">
        <v>1000000</v>
      </c>
      <c r="P22" s="71">
        <v>1</v>
      </c>
      <c r="Q22" s="63">
        <f t="shared" si="8"/>
        <v>1</v>
      </c>
      <c r="R22" s="66">
        <f t="shared" si="9"/>
        <v>154.85464198645329</v>
      </c>
      <c r="S22" s="67">
        <f t="shared" si="10"/>
        <v>154.85464198645329</v>
      </c>
      <c r="U22" s="36"/>
      <c r="V22" s="36"/>
    </row>
    <row r="23" spans="1:27" s="35" customFormat="1">
      <c r="A23" s="21">
        <f t="shared" si="12"/>
        <v>5</v>
      </c>
      <c r="B23" s="73">
        <f>IF('Inputs &amp; Summary'!D9="","",'Inputs &amp; Summary'!D9)</f>
        <v>135</v>
      </c>
      <c r="C23" s="73">
        <f>IF('Inputs &amp; Summary'!E9="","",'Inputs &amp; Summary'!E9)</f>
        <v>24.574100000000001</v>
      </c>
      <c r="D23" s="83">
        <f>IF('Inputs &amp; Summary'!F9="","",'Inputs &amp; Summary'!F9)</f>
        <v>20.819344524380497</v>
      </c>
      <c r="E23" s="27">
        <f t="shared" si="11"/>
        <v>86.245305741010043</v>
      </c>
      <c r="F23" s="30"/>
      <c r="G23" s="30">
        <f t="shared" si="0"/>
        <v>3317.5035000000003</v>
      </c>
      <c r="H23" s="30">
        <f t="shared" si="1"/>
        <v>18225</v>
      </c>
      <c r="I23" s="30">
        <f t="shared" si="2"/>
        <v>51.833333333333329</v>
      </c>
      <c r="J23" s="30">
        <f t="shared" si="3"/>
        <v>2686.6944444444439</v>
      </c>
      <c r="K23" s="30">
        <f t="shared" si="4"/>
        <v>177.41666679637726</v>
      </c>
      <c r="L23" s="160">
        <f t="shared" si="5"/>
        <v>23360.85022490504</v>
      </c>
      <c r="M23" s="63">
        <f t="shared" si="6"/>
        <v>135</v>
      </c>
      <c r="N23" s="63">
        <f t="shared" si="7"/>
        <v>24.574100000000001</v>
      </c>
      <c r="O23" s="71">
        <v>1000000</v>
      </c>
      <c r="P23" s="71">
        <v>1</v>
      </c>
      <c r="Q23" s="63">
        <f t="shared" si="8"/>
        <v>1</v>
      </c>
      <c r="R23" s="66">
        <f t="shared" si="9"/>
        <v>152.84256679637724</v>
      </c>
      <c r="S23" s="67">
        <f t="shared" si="10"/>
        <v>152.84256679637724</v>
      </c>
      <c r="U23" s="36"/>
      <c r="V23" s="36"/>
    </row>
    <row r="24" spans="1:27" s="35" customFormat="1">
      <c r="A24" s="21">
        <f t="shared" si="12"/>
        <v>6</v>
      </c>
      <c r="B24" s="73">
        <f>IF('Inputs &amp; Summary'!D10="","",'Inputs &amp; Summary'!D10)</f>
        <v>135</v>
      </c>
      <c r="C24" s="73">
        <f>IF('Inputs &amp; Summary'!E10="","",'Inputs &amp; Summary'!E10)</f>
        <v>21.529417650590357</v>
      </c>
      <c r="D24" s="83">
        <f>IF('Inputs &amp; Summary'!F10="","",'Inputs &amp; Summary'!F10)</f>
        <v>23.206076354187488</v>
      </c>
      <c r="E24" s="27">
        <f t="shared" si="11"/>
        <v>105.08926513030724</v>
      </c>
      <c r="F24" s="7"/>
      <c r="G24" s="30">
        <f t="shared" si="0"/>
        <v>2906.4713828296981</v>
      </c>
      <c r="H24" s="30">
        <f t="shared" si="1"/>
        <v>18225</v>
      </c>
      <c r="I24" s="30">
        <f t="shared" si="2"/>
        <v>51.833333333333329</v>
      </c>
      <c r="J24" s="30">
        <f t="shared" si="3"/>
        <v>2686.6944444444439</v>
      </c>
      <c r="K24" s="30">
        <f t="shared" si="4"/>
        <v>177.41666679637726</v>
      </c>
      <c r="L24" s="160">
        <f t="shared" si="5"/>
        <v>24300.834446240642</v>
      </c>
      <c r="M24" s="63">
        <f t="shared" si="6"/>
        <v>135</v>
      </c>
      <c r="N24" s="63">
        <f t="shared" si="7"/>
        <v>21.529417650590357</v>
      </c>
      <c r="O24" s="71">
        <v>1000000</v>
      </c>
      <c r="P24" s="71">
        <v>1</v>
      </c>
      <c r="Q24" s="63">
        <f t="shared" si="8"/>
        <v>1</v>
      </c>
      <c r="R24" s="66">
        <f t="shared" si="9"/>
        <v>155.88724914578691</v>
      </c>
      <c r="S24" s="67">
        <f t="shared" si="10"/>
        <v>155.88724914578691</v>
      </c>
      <c r="U24" s="36"/>
      <c r="V24" s="36"/>
    </row>
    <row r="25" spans="1:27" s="35" customFormat="1">
      <c r="A25" s="21">
        <f t="shared" si="12"/>
        <v>7</v>
      </c>
      <c r="B25" s="73">
        <f>IF('Inputs &amp; Summary'!D11="","",'Inputs &amp; Summary'!D11)</f>
        <v>135</v>
      </c>
      <c r="C25" s="73">
        <f>IF('Inputs &amp; Summary'!E11="","",'Inputs &amp; Summary'!E11)</f>
        <v>21.282282282282281</v>
      </c>
      <c r="D25" s="83">
        <f>IF('Inputs &amp; Summary'!F11="","",'Inputs &amp; Summary'!F11)</f>
        <v>21.96893469694805</v>
      </c>
      <c r="E25" s="27">
        <f t="shared" si="11"/>
        <v>95.32166289838284</v>
      </c>
      <c r="F25" s="7"/>
      <c r="G25" s="30">
        <f t="shared" si="0"/>
        <v>2873.1081081081079</v>
      </c>
      <c r="H25" s="30">
        <f t="shared" si="1"/>
        <v>18225</v>
      </c>
      <c r="I25" s="30">
        <f t="shared" si="2"/>
        <v>51.833333333333329</v>
      </c>
      <c r="J25" s="30">
        <f t="shared" si="3"/>
        <v>2686.6944444444439</v>
      </c>
      <c r="K25" s="30">
        <f t="shared" si="4"/>
        <v>177.41666679637726</v>
      </c>
      <c r="L25" s="160">
        <f t="shared" si="5"/>
        <v>24377.946027595255</v>
      </c>
      <c r="M25" s="63">
        <f t="shared" si="6"/>
        <v>135</v>
      </c>
      <c r="N25" s="63">
        <f t="shared" si="7"/>
        <v>21.282282282282281</v>
      </c>
      <c r="O25" s="71">
        <v>1000000</v>
      </c>
      <c r="P25" s="71">
        <v>1</v>
      </c>
      <c r="Q25" s="63">
        <f t="shared" si="8"/>
        <v>1</v>
      </c>
      <c r="R25" s="66">
        <f t="shared" si="9"/>
        <v>156.13438451409496</v>
      </c>
      <c r="S25" s="67">
        <f t="shared" si="10"/>
        <v>156.13438451409496</v>
      </c>
      <c r="U25" s="36"/>
      <c r="V25" s="36"/>
    </row>
    <row r="26" spans="1:27" s="35" customFormat="1">
      <c r="A26" s="21">
        <f t="shared" si="12"/>
        <v>8</v>
      </c>
      <c r="B26" s="73">
        <f>IF('Inputs &amp; Summary'!D12="","",'Inputs &amp; Summary'!D12)</f>
        <v>51</v>
      </c>
      <c r="C26" s="73">
        <f>IF('Inputs &amp; Summary'!E12="","",'Inputs &amp; Summary'!E12)</f>
        <v>21.411564625850339</v>
      </c>
      <c r="D26" s="83" t="str">
        <f>IF('Inputs &amp; Summary'!F12="","",'Inputs &amp; Summary'!F12)</f>
        <v/>
      </c>
      <c r="E26" s="27"/>
      <c r="F26" s="7"/>
      <c r="G26" s="30">
        <f t="shared" si="0"/>
        <v>1091.9897959183672</v>
      </c>
      <c r="H26" s="30">
        <f t="shared" si="1"/>
        <v>2601</v>
      </c>
      <c r="I26" s="30">
        <f t="shared" si="2"/>
        <v>-32.166666666666671</v>
      </c>
      <c r="J26" s="30">
        <f t="shared" si="3"/>
        <v>1034.6944444444448</v>
      </c>
      <c r="K26" s="30">
        <f t="shared" si="4"/>
        <v>92.016666715647915</v>
      </c>
      <c r="L26" s="160">
        <f t="shared" si="5"/>
        <v>4985.0804411107392</v>
      </c>
      <c r="M26" s="63">
        <f t="shared" si="6"/>
        <v>51</v>
      </c>
      <c r="N26" s="63">
        <f t="shared" si="7"/>
        <v>21.411564625850339</v>
      </c>
      <c r="O26" s="71">
        <v>1000000</v>
      </c>
      <c r="P26" s="71">
        <v>1</v>
      </c>
      <c r="Q26" s="63">
        <f t="shared" si="8"/>
        <v>1</v>
      </c>
      <c r="R26" s="66">
        <f t="shared" si="9"/>
        <v>70.605102089797583</v>
      </c>
      <c r="S26" s="67">
        <f t="shared" si="10"/>
        <v>70.605102089797583</v>
      </c>
      <c r="U26" s="36"/>
      <c r="V26" s="36"/>
    </row>
    <row r="27" spans="1:27" s="35" customFormat="1">
      <c r="A27" s="21">
        <f t="shared" si="12"/>
        <v>9</v>
      </c>
      <c r="B27" s="73">
        <f>IF('Inputs &amp; Summary'!D13="","",'Inputs &amp; Summary'!D13)</f>
        <v>51</v>
      </c>
      <c r="C27" s="73">
        <f>IF('Inputs &amp; Summary'!E13="","",'Inputs &amp; Summary'!E13)</f>
        <v>20.96377551020408</v>
      </c>
      <c r="D27" s="83" t="str">
        <f>IF('Inputs &amp; Summary'!F13="","",'Inputs &amp; Summary'!F13)</f>
        <v/>
      </c>
      <c r="E27" s="27"/>
      <c r="F27" s="7"/>
      <c r="G27" s="30">
        <f t="shared" si="0"/>
        <v>1069.1525510204081</v>
      </c>
      <c r="H27" s="30">
        <f t="shared" si="1"/>
        <v>2601</v>
      </c>
      <c r="I27" s="30">
        <f t="shared" si="2"/>
        <v>-32.166666666666671</v>
      </c>
      <c r="J27" s="30">
        <f t="shared" si="3"/>
        <v>1034.6944444444448</v>
      </c>
      <c r="K27" s="30">
        <f t="shared" si="4"/>
        <v>92.016666715647915</v>
      </c>
      <c r="L27" s="160">
        <f t="shared" si="5"/>
        <v>5048.5133486526393</v>
      </c>
      <c r="M27" s="63">
        <f t="shared" si="6"/>
        <v>51</v>
      </c>
      <c r="N27" s="63">
        <f t="shared" si="7"/>
        <v>20.96377551020408</v>
      </c>
      <c r="O27" s="71">
        <v>1000000</v>
      </c>
      <c r="P27" s="71">
        <v>1</v>
      </c>
      <c r="Q27" s="63">
        <f t="shared" si="8"/>
        <v>1</v>
      </c>
      <c r="R27" s="66">
        <f t="shared" si="9"/>
        <v>71.052891205443842</v>
      </c>
      <c r="S27" s="67">
        <f t="shared" si="10"/>
        <v>71.052891205443842</v>
      </c>
      <c r="U27" s="36"/>
      <c r="V27" s="36"/>
      <c r="W27" s="48"/>
      <c r="X27" s="48"/>
      <c r="Y27" s="48"/>
      <c r="Z27" s="48"/>
      <c r="AA27" s="49"/>
    </row>
    <row r="28" spans="1:27" s="35" customFormat="1">
      <c r="A28" s="21">
        <f t="shared" si="12"/>
        <v>10</v>
      </c>
      <c r="B28" s="73">
        <f>IF('Inputs &amp; Summary'!D14="","",'Inputs &amp; Summary'!D14)</f>
        <v>51</v>
      </c>
      <c r="C28" s="73">
        <f>IF('Inputs &amp; Summary'!E14="","",'Inputs &amp; Summary'!E14)</f>
        <v>21.889099620682771</v>
      </c>
      <c r="D28" s="83" t="str">
        <f>IF('Inputs &amp; Summary'!F14="","",'Inputs &amp; Summary'!F14)</f>
        <v/>
      </c>
      <c r="E28" s="27"/>
      <c r="F28" s="7"/>
      <c r="G28" s="30">
        <f t="shared" si="0"/>
        <v>1116.3440806548213</v>
      </c>
      <c r="H28" s="30">
        <f t="shared" si="1"/>
        <v>2601</v>
      </c>
      <c r="I28" s="30">
        <f t="shared" si="2"/>
        <v>-32.166666666666671</v>
      </c>
      <c r="J28" s="30">
        <f t="shared" si="3"/>
        <v>1034.6944444444448</v>
      </c>
      <c r="K28" s="30">
        <f t="shared" si="4"/>
        <v>92.016666715647915</v>
      </c>
      <c r="L28" s="160">
        <f t="shared" si="5"/>
        <v>4917.8756666588379</v>
      </c>
      <c r="M28" s="63">
        <f t="shared" si="6"/>
        <v>51</v>
      </c>
      <c r="N28" s="63">
        <f t="shared" si="7"/>
        <v>21.889099620682771</v>
      </c>
      <c r="O28" s="71">
        <v>1000000</v>
      </c>
      <c r="P28" s="71">
        <v>1</v>
      </c>
      <c r="Q28" s="63">
        <f t="shared" si="8"/>
        <v>1</v>
      </c>
      <c r="R28" s="66">
        <f t="shared" si="9"/>
        <v>70.127567094965144</v>
      </c>
      <c r="S28" s="67">
        <f t="shared" si="10"/>
        <v>70.127567094965144</v>
      </c>
      <c r="U28" s="36"/>
      <c r="V28" s="36"/>
      <c r="W28" s="48"/>
      <c r="X28" s="48"/>
      <c r="Y28" s="48"/>
      <c r="Z28" s="48"/>
      <c r="AA28" s="50"/>
    </row>
    <row r="29" spans="1:27" s="35" customFormat="1">
      <c r="A29" s="21">
        <f t="shared" si="12"/>
        <v>11</v>
      </c>
      <c r="B29" s="73">
        <f>IF('Inputs &amp; Summary'!D15="","",'Inputs &amp; Summary'!D15)</f>
        <v>51</v>
      </c>
      <c r="C29" s="73">
        <f>IF('Inputs &amp; Summary'!E15="","",'Inputs &amp; Summary'!E15)</f>
        <v>21.182607827476037</v>
      </c>
      <c r="D29" s="84"/>
      <c r="E29" s="27"/>
      <c r="F29" s="7"/>
      <c r="G29" s="30">
        <f t="shared" si="0"/>
        <v>1080.312999201278</v>
      </c>
      <c r="H29" s="30">
        <f t="shared" si="1"/>
        <v>2601</v>
      </c>
      <c r="I29" s="30">
        <f t="shared" si="2"/>
        <v>-32.166666666666671</v>
      </c>
      <c r="J29" s="30">
        <f t="shared" si="3"/>
        <v>1034.6944444444448</v>
      </c>
      <c r="K29" s="30">
        <f t="shared" si="4"/>
        <v>92.016666715647915</v>
      </c>
      <c r="L29" s="160">
        <f t="shared" si="5"/>
        <v>5017.4638985730016</v>
      </c>
      <c r="M29" s="63">
        <f t="shared" si="6"/>
        <v>51</v>
      </c>
      <c r="N29" s="63">
        <f t="shared" si="7"/>
        <v>21.182607827476037</v>
      </c>
      <c r="O29" s="71">
        <v>1000000</v>
      </c>
      <c r="P29" s="71">
        <v>1</v>
      </c>
      <c r="Q29" s="63">
        <f t="shared" si="8"/>
        <v>1</v>
      </c>
      <c r="R29" s="66">
        <f t="shared" si="9"/>
        <v>70.834058888171882</v>
      </c>
      <c r="S29" s="67">
        <f t="shared" si="10"/>
        <v>70.834058888171882</v>
      </c>
      <c r="U29" s="36"/>
      <c r="V29" s="36"/>
      <c r="W29" s="48"/>
      <c r="X29" s="48"/>
      <c r="Y29" s="48"/>
      <c r="Z29" s="48"/>
    </row>
    <row r="30" spans="1:27" s="35" customFormat="1">
      <c r="A30" s="21">
        <f t="shared" si="12"/>
        <v>12</v>
      </c>
      <c r="B30" s="73">
        <f>IF('Inputs &amp; Summary'!D16="","",'Inputs &amp; Summary'!D16)</f>
        <v>51</v>
      </c>
      <c r="C30" s="73">
        <f>IF('Inputs &amp; Summary'!E16="","",'Inputs &amp; Summary'!E16)</f>
        <v>20.186260765071101</v>
      </c>
      <c r="D30" s="84"/>
      <c r="E30" s="27" t="str">
        <f t="shared" ref="E30:E68" si="13">IF(D30="","",TREND($B$19:$B$68,$C$19:$C$68,D30))</f>
        <v/>
      </c>
      <c r="F30" s="7"/>
      <c r="G30" s="30">
        <f t="shared" si="0"/>
        <v>1029.4992990186261</v>
      </c>
      <c r="H30" s="30">
        <f t="shared" si="1"/>
        <v>2601</v>
      </c>
      <c r="I30" s="30">
        <f t="shared" si="2"/>
        <v>-32.166666666666671</v>
      </c>
      <c r="J30" s="30">
        <f t="shared" si="3"/>
        <v>1034.6944444444448</v>
      </c>
      <c r="K30" s="30">
        <f t="shared" si="4"/>
        <v>92.016666715647915</v>
      </c>
      <c r="L30" s="160">
        <f t="shared" si="5"/>
        <v>5159.6072190246614</v>
      </c>
      <c r="M30" s="63">
        <f t="shared" si="6"/>
        <v>51</v>
      </c>
      <c r="N30" s="63">
        <f t="shared" si="7"/>
        <v>20.186260765071101</v>
      </c>
      <c r="O30" s="71">
        <v>1000000</v>
      </c>
      <c r="P30" s="71">
        <v>1</v>
      </c>
      <c r="Q30" s="63">
        <f t="shared" si="8"/>
        <v>1</v>
      </c>
      <c r="R30" s="66">
        <f t="shared" si="9"/>
        <v>71.830405950576818</v>
      </c>
      <c r="S30" s="67">
        <f t="shared" si="10"/>
        <v>71.830405950576818</v>
      </c>
      <c r="U30" s="36"/>
      <c r="V30" s="36"/>
    </row>
    <row r="31" spans="1:27" s="35" customFormat="1">
      <c r="A31" s="21">
        <f t="shared" si="12"/>
        <v>13</v>
      </c>
      <c r="B31" s="73">
        <f>IF('Inputs &amp; Summary'!D17="","",'Inputs &amp; Summary'!D17)</f>
        <v>51</v>
      </c>
      <c r="C31" s="73">
        <f>IF('Inputs &amp; Summary'!E17="","",'Inputs &amp; Summary'!E17)</f>
        <v>20.620503597122305</v>
      </c>
      <c r="D31" s="84"/>
      <c r="E31" s="27" t="str">
        <f t="shared" si="13"/>
        <v/>
      </c>
      <c r="F31" s="7"/>
      <c r="G31" s="30">
        <f t="shared" si="0"/>
        <v>1051.6456834532376</v>
      </c>
      <c r="H31" s="30">
        <f t="shared" si="1"/>
        <v>2601</v>
      </c>
      <c r="I31" s="30">
        <f t="shared" si="2"/>
        <v>-32.166666666666671</v>
      </c>
      <c r="J31" s="30">
        <f t="shared" si="3"/>
        <v>1034.6944444444448</v>
      </c>
      <c r="K31" s="30">
        <f t="shared" si="4"/>
        <v>92.016666715647915</v>
      </c>
      <c r="L31" s="160">
        <f t="shared" si="5"/>
        <v>5097.4121080471159</v>
      </c>
      <c r="M31" s="63">
        <f t="shared" si="6"/>
        <v>51</v>
      </c>
      <c r="N31" s="63">
        <f t="shared" si="7"/>
        <v>20.620503597122305</v>
      </c>
      <c r="O31" s="71">
        <v>1000000</v>
      </c>
      <c r="P31" s="71">
        <v>1</v>
      </c>
      <c r="Q31" s="63">
        <f t="shared" si="8"/>
        <v>1</v>
      </c>
      <c r="R31" s="66">
        <f t="shared" si="9"/>
        <v>71.396163118525607</v>
      </c>
      <c r="S31" s="67">
        <f t="shared" si="10"/>
        <v>71.396163118525607</v>
      </c>
      <c r="U31" s="36"/>
      <c r="V31" s="36"/>
    </row>
    <row r="32" spans="1:27" s="35" customFormat="1">
      <c r="A32" s="21">
        <f t="shared" si="12"/>
        <v>14</v>
      </c>
      <c r="B32" s="73">
        <f>IF('Inputs &amp; Summary'!D18="","",'Inputs &amp; Summary'!D18)</f>
        <v>51</v>
      </c>
      <c r="C32" s="73">
        <f>IF('Inputs &amp; Summary'!E18="","",'Inputs &amp; Summary'!E18)</f>
        <v>20.933879344786256</v>
      </c>
      <c r="D32" s="84"/>
      <c r="E32" s="27" t="str">
        <f t="shared" si="13"/>
        <v/>
      </c>
      <c r="F32" s="7"/>
      <c r="G32" s="30">
        <f t="shared" si="0"/>
        <v>1067.627846584099</v>
      </c>
      <c r="H32" s="30">
        <f t="shared" si="1"/>
        <v>2601</v>
      </c>
      <c r="I32" s="30">
        <f t="shared" si="2"/>
        <v>-32.166666666666671</v>
      </c>
      <c r="J32" s="30">
        <f t="shared" si="3"/>
        <v>1034.6944444444448</v>
      </c>
      <c r="K32" s="30">
        <f t="shared" si="4"/>
        <v>92.016666715647915</v>
      </c>
      <c r="L32" s="160">
        <f t="shared" si="5"/>
        <v>5052.762660411131</v>
      </c>
      <c r="M32" s="63">
        <f t="shared" si="6"/>
        <v>51</v>
      </c>
      <c r="N32" s="63">
        <f t="shared" si="7"/>
        <v>20.933879344786256</v>
      </c>
      <c r="O32" s="71">
        <v>1000000</v>
      </c>
      <c r="P32" s="71">
        <v>1</v>
      </c>
      <c r="Q32" s="63">
        <f t="shared" si="8"/>
        <v>1</v>
      </c>
      <c r="R32" s="66">
        <f t="shared" si="9"/>
        <v>71.082787370861666</v>
      </c>
      <c r="S32" s="67">
        <f t="shared" si="10"/>
        <v>71.082787370861666</v>
      </c>
      <c r="U32" s="36"/>
      <c r="V32" s="36"/>
    </row>
    <row r="33" spans="1:27" s="35" customFormat="1">
      <c r="A33" s="21">
        <f t="shared" si="12"/>
        <v>15</v>
      </c>
      <c r="B33" s="73">
        <f>IF('Inputs &amp; Summary'!D19="","",'Inputs &amp; Summary'!D19)</f>
        <v>73</v>
      </c>
      <c r="C33" s="73">
        <f>IF('Inputs &amp; Summary'!E19="","",'Inputs &amp; Summary'!E19)</f>
        <v>21.080838323353294</v>
      </c>
      <c r="D33" s="84"/>
      <c r="E33" s="27" t="str">
        <f t="shared" si="13"/>
        <v/>
      </c>
      <c r="F33" s="7"/>
      <c r="G33" s="30">
        <f t="shared" si="0"/>
        <v>1538.9011976047905</v>
      </c>
      <c r="H33" s="30">
        <f t="shared" si="1"/>
        <v>5329</v>
      </c>
      <c r="I33" s="30">
        <f t="shared" si="2"/>
        <v>-10.166666666666671</v>
      </c>
      <c r="J33" s="30">
        <f t="shared" si="3"/>
        <v>103.36111111111121</v>
      </c>
      <c r="K33" s="30">
        <f t="shared" si="4"/>
        <v>114.38333340345798</v>
      </c>
      <c r="L33" s="160">
        <f t="shared" si="5"/>
        <v>8705.3555881729608</v>
      </c>
      <c r="M33" s="63">
        <f t="shared" si="6"/>
        <v>73</v>
      </c>
      <c r="N33" s="63">
        <f t="shared" si="7"/>
        <v>21.080838323353294</v>
      </c>
      <c r="O33" s="71">
        <v>1000000</v>
      </c>
      <c r="P33" s="71">
        <v>1</v>
      </c>
      <c r="Q33" s="63">
        <f t="shared" si="8"/>
        <v>1</v>
      </c>
      <c r="R33" s="66">
        <f t="shared" si="9"/>
        <v>93.302495080104691</v>
      </c>
      <c r="S33" s="67">
        <f t="shared" si="10"/>
        <v>93.302495080104691</v>
      </c>
      <c r="U33" s="36"/>
      <c r="V33" s="36"/>
    </row>
    <row r="34" spans="1:27" s="35" customFormat="1">
      <c r="A34" s="21">
        <f t="shared" si="12"/>
        <v>16</v>
      </c>
      <c r="B34" s="73">
        <f>IF('Inputs &amp; Summary'!D20="","",'Inputs &amp; Summary'!D20)</f>
        <v>73</v>
      </c>
      <c r="C34" s="73">
        <f>IF('Inputs &amp; Summary'!E20="","",'Inputs &amp; Summary'!E20)</f>
        <v>20.347639055622249</v>
      </c>
      <c r="D34" s="84"/>
      <c r="E34" s="27" t="str">
        <f t="shared" si="13"/>
        <v/>
      </c>
      <c r="F34" s="7"/>
      <c r="G34" s="30">
        <f t="shared" si="0"/>
        <v>1485.3776510604241</v>
      </c>
      <c r="H34" s="30">
        <f t="shared" si="1"/>
        <v>5329</v>
      </c>
      <c r="I34" s="30">
        <f t="shared" si="2"/>
        <v>-10.166666666666671</v>
      </c>
      <c r="J34" s="30">
        <f t="shared" si="3"/>
        <v>103.36111111111121</v>
      </c>
      <c r="K34" s="30">
        <f t="shared" si="4"/>
        <v>114.38333340345798</v>
      </c>
      <c r="L34" s="160">
        <f t="shared" si="5"/>
        <v>8842.7118114795849</v>
      </c>
      <c r="M34" s="63">
        <f t="shared" si="6"/>
        <v>73</v>
      </c>
      <c r="N34" s="63">
        <f t="shared" si="7"/>
        <v>20.347639055622249</v>
      </c>
      <c r="O34" s="71">
        <v>1000000</v>
      </c>
      <c r="P34" s="71">
        <v>1</v>
      </c>
      <c r="Q34" s="63">
        <f t="shared" si="8"/>
        <v>1</v>
      </c>
      <c r="R34" s="66">
        <f t="shared" si="9"/>
        <v>94.035694347835729</v>
      </c>
      <c r="S34" s="67">
        <f t="shared" si="10"/>
        <v>94.035694347835729</v>
      </c>
      <c r="U34" s="36"/>
      <c r="V34" s="36"/>
    </row>
    <row r="35" spans="1:27" s="35" customFormat="1">
      <c r="A35" s="21">
        <f t="shared" si="12"/>
        <v>17</v>
      </c>
      <c r="B35" s="73">
        <f>IF('Inputs &amp; Summary'!D21="","",'Inputs &amp; Summary'!D21)</f>
        <v>73</v>
      </c>
      <c r="C35" s="73">
        <f>IF('Inputs &amp; Summary'!E21="","",'Inputs &amp; Summary'!E21)</f>
        <v>20.361499999999999</v>
      </c>
      <c r="D35" s="84"/>
      <c r="E35" s="27" t="str">
        <f t="shared" si="13"/>
        <v/>
      </c>
      <c r="F35" s="7"/>
      <c r="G35" s="30">
        <f t="shared" si="0"/>
        <v>1486.3895</v>
      </c>
      <c r="H35" s="30">
        <f t="shared" si="1"/>
        <v>5329</v>
      </c>
      <c r="I35" s="30">
        <f t="shared" si="2"/>
        <v>-10.166666666666671</v>
      </c>
      <c r="J35" s="30">
        <f t="shared" si="3"/>
        <v>103.36111111111121</v>
      </c>
      <c r="K35" s="30">
        <f t="shared" si="4"/>
        <v>114.38333340345798</v>
      </c>
      <c r="L35" s="160">
        <f t="shared" si="5"/>
        <v>8840.1051565476064</v>
      </c>
      <c r="M35" s="63">
        <f t="shared" si="6"/>
        <v>73</v>
      </c>
      <c r="N35" s="63">
        <f t="shared" si="7"/>
        <v>20.361499999999999</v>
      </c>
      <c r="O35" s="71">
        <v>1000000</v>
      </c>
      <c r="P35" s="71">
        <v>1</v>
      </c>
      <c r="Q35" s="63">
        <f t="shared" si="8"/>
        <v>1</v>
      </c>
      <c r="R35" s="66">
        <f t="shared" si="9"/>
        <v>94.021833403457975</v>
      </c>
      <c r="S35" s="67">
        <f t="shared" si="10"/>
        <v>94.021833403457975</v>
      </c>
      <c r="U35" s="36"/>
      <c r="V35" s="36"/>
    </row>
    <row r="36" spans="1:27" s="35" customFormat="1">
      <c r="A36" s="21">
        <f t="shared" si="12"/>
        <v>18</v>
      </c>
      <c r="B36" s="73">
        <f>IF('Inputs &amp; Summary'!D22="","",'Inputs &amp; Summary'!D22)</f>
        <v>73</v>
      </c>
      <c r="C36" s="73">
        <f>IF('Inputs &amp; Summary'!E22="","",'Inputs &amp; Summary'!E22)</f>
        <v>23.355315747402081</v>
      </c>
      <c r="D36" s="84"/>
      <c r="E36" s="27" t="str">
        <f t="shared" si="13"/>
        <v/>
      </c>
      <c r="F36" s="7"/>
      <c r="G36" s="30">
        <f t="shared" si="0"/>
        <v>1704.9380495603518</v>
      </c>
      <c r="H36" s="30">
        <f t="shared" si="1"/>
        <v>5329</v>
      </c>
      <c r="I36" s="30">
        <f t="shared" si="2"/>
        <v>-10.166666666666671</v>
      </c>
      <c r="J36" s="30">
        <f t="shared" si="3"/>
        <v>103.36111111111121</v>
      </c>
      <c r="K36" s="30">
        <f t="shared" si="4"/>
        <v>114.38333340345798</v>
      </c>
      <c r="L36" s="160">
        <f t="shared" si="5"/>
        <v>8286.0999983912261</v>
      </c>
      <c r="M36" s="63">
        <f t="shared" si="6"/>
        <v>73</v>
      </c>
      <c r="N36" s="63">
        <f t="shared" si="7"/>
        <v>23.355315747402081</v>
      </c>
      <c r="O36" s="71">
        <v>1000000</v>
      </c>
      <c r="P36" s="71">
        <v>1</v>
      </c>
      <c r="Q36" s="63">
        <f t="shared" si="8"/>
        <v>1</v>
      </c>
      <c r="R36" s="66">
        <f t="shared" si="9"/>
        <v>91.028017656055908</v>
      </c>
      <c r="S36" s="67">
        <f t="shared" si="10"/>
        <v>91.028017656055908</v>
      </c>
      <c r="U36" s="36"/>
      <c r="V36" s="36"/>
    </row>
    <row r="37" spans="1:27" s="35" customFormat="1">
      <c r="A37" s="21">
        <f t="shared" si="12"/>
        <v>19</v>
      </c>
      <c r="B37" s="73">
        <f>IF('Inputs &amp; Summary'!D23="","",'Inputs &amp; Summary'!D23)</f>
        <v>73</v>
      </c>
      <c r="C37" s="73">
        <f>IF('Inputs &amp; Summary'!E23="","",'Inputs &amp; Summary'!E23)</f>
        <v>21.656012784658412</v>
      </c>
      <c r="D37" s="84"/>
      <c r="E37" s="27" t="str">
        <f t="shared" si="13"/>
        <v/>
      </c>
      <c r="F37" s="7"/>
      <c r="G37" s="30">
        <f t="shared" si="0"/>
        <v>1580.8889332800641</v>
      </c>
      <c r="H37" s="30">
        <f t="shared" si="1"/>
        <v>5329</v>
      </c>
      <c r="I37" s="30">
        <f t="shared" si="2"/>
        <v>-10.166666666666671</v>
      </c>
      <c r="J37" s="30">
        <f t="shared" si="3"/>
        <v>103.36111111111121</v>
      </c>
      <c r="K37" s="30">
        <f t="shared" si="4"/>
        <v>114.38333340345798</v>
      </c>
      <c r="L37" s="160">
        <f t="shared" si="5"/>
        <v>8598.3559891416517</v>
      </c>
      <c r="M37" s="63">
        <f t="shared" si="6"/>
        <v>73</v>
      </c>
      <c r="N37" s="63">
        <f t="shared" si="7"/>
        <v>21.656012784658412</v>
      </c>
      <c r="O37" s="71">
        <v>1000000</v>
      </c>
      <c r="P37" s="71">
        <v>1</v>
      </c>
      <c r="Q37" s="63">
        <f t="shared" si="8"/>
        <v>1</v>
      </c>
      <c r="R37" s="66">
        <f t="shared" si="9"/>
        <v>92.727320618799567</v>
      </c>
      <c r="S37" s="67">
        <f t="shared" si="10"/>
        <v>92.727320618799567</v>
      </c>
      <c r="U37" s="36"/>
      <c r="V37" s="36"/>
    </row>
    <row r="38" spans="1:27" s="35" customFormat="1">
      <c r="A38" s="21">
        <f t="shared" si="12"/>
        <v>20</v>
      </c>
      <c r="B38" s="73">
        <f>IF('Inputs &amp; Summary'!D24="","",'Inputs &amp; Summary'!D24)</f>
        <v>73</v>
      </c>
      <c r="C38" s="73">
        <f>IF('Inputs &amp; Summary'!E24="","",'Inputs &amp; Summary'!E24)</f>
        <v>22.250450090018003</v>
      </c>
      <c r="D38" s="84"/>
      <c r="E38" s="27" t="str">
        <f t="shared" si="13"/>
        <v/>
      </c>
      <c r="F38" s="7"/>
      <c r="G38" s="30">
        <f t="shared" si="0"/>
        <v>1624.2828565713141</v>
      </c>
      <c r="H38" s="30">
        <f t="shared" si="1"/>
        <v>5329</v>
      </c>
      <c r="I38" s="30">
        <f t="shared" si="2"/>
        <v>-10.166666666666671</v>
      </c>
      <c r="J38" s="30">
        <f t="shared" si="3"/>
        <v>103.36111111111121</v>
      </c>
      <c r="K38" s="30">
        <f t="shared" si="4"/>
        <v>114.38333340345798</v>
      </c>
      <c r="L38" s="160">
        <f t="shared" si="5"/>
        <v>8488.4681876479463</v>
      </c>
      <c r="M38" s="63">
        <f t="shared" si="6"/>
        <v>73</v>
      </c>
      <c r="N38" s="63">
        <f t="shared" si="7"/>
        <v>22.250450090018003</v>
      </c>
      <c r="O38" s="71">
        <v>1000000</v>
      </c>
      <c r="P38" s="71">
        <v>1</v>
      </c>
      <c r="Q38" s="63">
        <f t="shared" si="8"/>
        <v>1</v>
      </c>
      <c r="R38" s="66">
        <f t="shared" si="9"/>
        <v>92.132883313439976</v>
      </c>
      <c r="S38" s="67">
        <f t="shared" si="10"/>
        <v>92.132883313439976</v>
      </c>
      <c r="U38" s="36"/>
      <c r="V38" s="36"/>
    </row>
    <row r="39" spans="1:27" s="35" customFormat="1">
      <c r="A39" s="21">
        <f t="shared" si="12"/>
        <v>21</v>
      </c>
      <c r="B39" s="73">
        <f>IF('Inputs &amp; Summary'!D25="","",'Inputs &amp; Summary'!D25)</f>
        <v>73</v>
      </c>
      <c r="C39" s="73">
        <f>IF('Inputs &amp; Summary'!E25="","",'Inputs &amp; Summary'!E25)</f>
        <v>21.14</v>
      </c>
      <c r="D39" s="84"/>
      <c r="E39" s="27" t="str">
        <f t="shared" si="13"/>
        <v/>
      </c>
      <c r="F39" s="7"/>
      <c r="G39" s="30">
        <f t="shared" si="0"/>
        <v>1543.22</v>
      </c>
      <c r="H39" s="30">
        <f t="shared" si="1"/>
        <v>5329</v>
      </c>
      <c r="I39" s="30">
        <f t="shared" si="2"/>
        <v>-10.166666666666671</v>
      </c>
      <c r="J39" s="30">
        <f t="shared" si="3"/>
        <v>103.36111111111121</v>
      </c>
      <c r="K39" s="30">
        <f t="shared" si="4"/>
        <v>114.38333340345798</v>
      </c>
      <c r="L39" s="160">
        <f t="shared" si="5"/>
        <v>8694.3192241884226</v>
      </c>
      <c r="M39" s="63">
        <f t="shared" si="6"/>
        <v>73</v>
      </c>
      <c r="N39" s="63">
        <f t="shared" si="7"/>
        <v>21.14</v>
      </c>
      <c r="O39" s="71">
        <v>1000000</v>
      </c>
      <c r="P39" s="71">
        <v>1</v>
      </c>
      <c r="Q39" s="63">
        <f t="shared" si="8"/>
        <v>1</v>
      </c>
      <c r="R39" s="66">
        <f t="shared" si="9"/>
        <v>93.243333403457981</v>
      </c>
      <c r="S39" s="67">
        <f t="shared" si="10"/>
        <v>93.243333403457981</v>
      </c>
      <c r="U39" s="36"/>
      <c r="V39" s="36"/>
    </row>
    <row r="40" spans="1:27">
      <c r="A40" s="20">
        <f t="shared" si="12"/>
        <v>22</v>
      </c>
      <c r="B40" s="73">
        <f>IF('Inputs &amp; Summary'!D26="","",'Inputs &amp; Summary'!D26)</f>
        <v>96</v>
      </c>
      <c r="C40" s="73">
        <f>IF('Inputs &amp; Summary'!E26="","",'Inputs &amp; Summary'!E26)</f>
        <v>24.274919935948759</v>
      </c>
      <c r="D40" s="85"/>
      <c r="E40" s="27" t="str">
        <f t="shared" si="13"/>
        <v/>
      </c>
      <c r="G40" s="1">
        <f t="shared" si="0"/>
        <v>2330.3923138510809</v>
      </c>
      <c r="H40" s="1">
        <f t="shared" si="1"/>
        <v>9216</v>
      </c>
      <c r="I40" s="1">
        <f t="shared" si="2"/>
        <v>12.833333333333329</v>
      </c>
      <c r="J40" s="1">
        <f t="shared" si="3"/>
        <v>164.69444444444431</v>
      </c>
      <c r="K40" s="1">
        <f t="shared" si="4"/>
        <v>137.76666675889578</v>
      </c>
      <c r="L40" s="155">
        <f t="shared" si="5"/>
        <v>12880.376596923905</v>
      </c>
      <c r="M40" s="63">
        <f t="shared" si="6"/>
        <v>96</v>
      </c>
      <c r="N40" s="63">
        <f t="shared" si="7"/>
        <v>24.274919935948759</v>
      </c>
      <c r="O40" s="71">
        <v>1000000</v>
      </c>
      <c r="P40" s="71">
        <v>1</v>
      </c>
      <c r="Q40" s="63">
        <f t="shared" si="8"/>
        <v>1</v>
      </c>
      <c r="R40" s="66">
        <f t="shared" si="9"/>
        <v>113.49174682294702</v>
      </c>
      <c r="S40" s="67">
        <f t="shared" si="10"/>
        <v>113.49174682294702</v>
      </c>
      <c r="U40" s="25"/>
      <c r="V40" s="25"/>
      <c r="W40" s="24"/>
      <c r="X40" s="24"/>
      <c r="Y40" s="24"/>
      <c r="Z40" s="24"/>
      <c r="AA40" s="24"/>
    </row>
    <row r="41" spans="1:27">
      <c r="A41" s="20">
        <f t="shared" si="12"/>
        <v>23</v>
      </c>
      <c r="B41" s="73">
        <f>IF('Inputs &amp; Summary'!D27="","",'Inputs &amp; Summary'!D27)</f>
        <v>96</v>
      </c>
      <c r="C41" s="73">
        <f>IF('Inputs &amp; Summary'!E27="","",'Inputs &amp; Summary'!E27)</f>
        <v>19.5174251497006</v>
      </c>
      <c r="D41" s="85"/>
      <c r="E41" s="27" t="str">
        <f t="shared" si="13"/>
        <v/>
      </c>
      <c r="G41" s="1">
        <f t="shared" si="0"/>
        <v>1873.6728143712576</v>
      </c>
      <c r="H41" s="1">
        <f t="shared" si="1"/>
        <v>9216</v>
      </c>
      <c r="I41" s="1">
        <f t="shared" si="2"/>
        <v>12.833333333333329</v>
      </c>
      <c r="J41" s="1">
        <f t="shared" si="3"/>
        <v>164.69444444444431</v>
      </c>
      <c r="K41" s="1">
        <f t="shared" si="4"/>
        <v>137.76666675889578</v>
      </c>
      <c r="L41" s="155">
        <f t="shared" si="5"/>
        <v>13982.883141149818</v>
      </c>
      <c r="M41" s="63">
        <f t="shared" si="6"/>
        <v>96</v>
      </c>
      <c r="N41" s="63">
        <f t="shared" si="7"/>
        <v>19.5174251497006</v>
      </c>
      <c r="O41" s="71">
        <v>1000000</v>
      </c>
      <c r="P41" s="71">
        <v>1</v>
      </c>
      <c r="Q41" s="63">
        <f t="shared" si="8"/>
        <v>1</v>
      </c>
      <c r="R41" s="66">
        <f t="shared" si="9"/>
        <v>118.24924160919518</v>
      </c>
      <c r="S41" s="67">
        <f t="shared" si="10"/>
        <v>118.24924160919518</v>
      </c>
      <c r="U41" s="25"/>
      <c r="V41" s="25"/>
      <c r="W41" s="24"/>
      <c r="X41" s="24"/>
      <c r="Y41" s="24"/>
      <c r="Z41" s="24"/>
      <c r="AA41" s="24"/>
    </row>
    <row r="42" spans="1:27">
      <c r="A42" s="20">
        <f t="shared" si="12"/>
        <v>24</v>
      </c>
      <c r="B42" s="73">
        <f>IF('Inputs &amp; Summary'!D28="","",'Inputs &amp; Summary'!D28)</f>
        <v>96</v>
      </c>
      <c r="C42" s="73">
        <f>IF('Inputs &amp; Summary'!E28="","",'Inputs &amp; Summary'!E28)</f>
        <v>22.08816473410636</v>
      </c>
      <c r="D42" s="85"/>
      <c r="E42" s="27" t="str">
        <f t="shared" si="13"/>
        <v/>
      </c>
      <c r="G42" s="1">
        <f t="shared" si="0"/>
        <v>2120.4638144742107</v>
      </c>
      <c r="H42" s="1">
        <f t="shared" si="1"/>
        <v>9216</v>
      </c>
      <c r="I42" s="1">
        <f t="shared" si="2"/>
        <v>12.833333333333329</v>
      </c>
      <c r="J42" s="1">
        <f t="shared" si="3"/>
        <v>164.69444444444431</v>
      </c>
      <c r="K42" s="1">
        <f t="shared" si="4"/>
        <v>137.76666675889578</v>
      </c>
      <c r="L42" s="155">
        <f t="shared" si="5"/>
        <v>13381.515830699211</v>
      </c>
      <c r="M42" s="63">
        <f t="shared" si="6"/>
        <v>96</v>
      </c>
      <c r="N42" s="63">
        <f t="shared" si="7"/>
        <v>22.08816473410636</v>
      </c>
      <c r="O42" s="71">
        <v>1000000</v>
      </c>
      <c r="P42" s="71">
        <v>1</v>
      </c>
      <c r="Q42" s="63">
        <f t="shared" si="8"/>
        <v>1</v>
      </c>
      <c r="R42" s="66">
        <f t="shared" si="9"/>
        <v>115.67850202478942</v>
      </c>
      <c r="S42" s="67">
        <f t="shared" si="10"/>
        <v>115.67850202478942</v>
      </c>
      <c r="U42" s="25"/>
      <c r="V42" s="25"/>
      <c r="W42" s="24"/>
      <c r="X42" s="24"/>
      <c r="Y42" s="24"/>
      <c r="Z42" s="24"/>
      <c r="AA42" s="24"/>
    </row>
    <row r="43" spans="1:27">
      <c r="A43" s="20">
        <f t="shared" si="12"/>
        <v>25</v>
      </c>
      <c r="B43" s="73">
        <f>IF('Inputs &amp; Summary'!D29="","",'Inputs &amp; Summary'!D29)</f>
        <v>96</v>
      </c>
      <c r="C43" s="73">
        <f>IF('Inputs &amp; Summary'!E29="","",'Inputs &amp; Summary'!E29)</f>
        <v>23.69</v>
      </c>
      <c r="D43" s="85"/>
      <c r="E43" s="27" t="str">
        <f t="shared" si="13"/>
        <v/>
      </c>
      <c r="G43" s="1">
        <f t="shared" si="0"/>
        <v>2274.2400000000002</v>
      </c>
      <c r="H43" s="1">
        <f t="shared" si="1"/>
        <v>9216</v>
      </c>
      <c r="I43" s="1">
        <f t="shared" si="2"/>
        <v>12.833333333333329</v>
      </c>
      <c r="J43" s="1">
        <f t="shared" si="3"/>
        <v>164.69444444444431</v>
      </c>
      <c r="K43" s="1">
        <f t="shared" si="4"/>
        <v>137.76666675889578</v>
      </c>
      <c r="L43" s="155">
        <f t="shared" si="5"/>
        <v>13013.485898820158</v>
      </c>
      <c r="M43" s="63">
        <f t="shared" si="6"/>
        <v>96</v>
      </c>
      <c r="N43" s="63">
        <f t="shared" si="7"/>
        <v>23.69</v>
      </c>
      <c r="O43" s="71">
        <v>1000000</v>
      </c>
      <c r="P43" s="71">
        <v>1</v>
      </c>
      <c r="Q43" s="63">
        <f t="shared" si="8"/>
        <v>1</v>
      </c>
      <c r="R43" s="66">
        <f t="shared" si="9"/>
        <v>114.07666675889578</v>
      </c>
      <c r="S43" s="67">
        <f t="shared" si="10"/>
        <v>114.07666675889578</v>
      </c>
      <c r="U43" s="25"/>
      <c r="V43" s="25"/>
      <c r="W43" s="24"/>
      <c r="X43" s="24"/>
      <c r="Y43" s="24"/>
      <c r="Z43" s="24"/>
      <c r="AA43" s="24"/>
    </row>
    <row r="44" spans="1:27">
      <c r="A44" s="20">
        <f t="shared" si="12"/>
        <v>26</v>
      </c>
      <c r="B44" s="73">
        <f>IF('Inputs &amp; Summary'!D30="","",'Inputs &amp; Summary'!D30)</f>
        <v>96</v>
      </c>
      <c r="C44" s="73">
        <f>IF('Inputs &amp; Summary'!E30="","",'Inputs &amp; Summary'!E30)</f>
        <v>19.601659336265495</v>
      </c>
      <c r="D44" s="85"/>
      <c r="E44" s="27" t="str">
        <f t="shared" si="13"/>
        <v/>
      </c>
      <c r="G44" s="1">
        <f t="shared" si="0"/>
        <v>1881.7592962814874</v>
      </c>
      <c r="H44" s="1">
        <f t="shared" si="1"/>
        <v>9216</v>
      </c>
      <c r="I44" s="1">
        <f t="shared" si="2"/>
        <v>12.833333333333329</v>
      </c>
      <c r="J44" s="1">
        <f t="shared" si="3"/>
        <v>164.69444444444431</v>
      </c>
      <c r="K44" s="1">
        <f t="shared" si="4"/>
        <v>137.76666675889578</v>
      </c>
      <c r="L44" s="155">
        <f t="shared" si="5"/>
        <v>13962.968979190269</v>
      </c>
      <c r="M44" s="63">
        <f t="shared" si="6"/>
        <v>96</v>
      </c>
      <c r="N44" s="63">
        <f t="shared" si="7"/>
        <v>19.601659336265495</v>
      </c>
      <c r="O44" s="71">
        <v>1000000</v>
      </c>
      <c r="P44" s="71">
        <v>1</v>
      </c>
      <c r="Q44" s="63">
        <f t="shared" si="8"/>
        <v>1</v>
      </c>
      <c r="R44" s="66">
        <f t="shared" si="9"/>
        <v>118.16500742263028</v>
      </c>
      <c r="S44" s="67">
        <f t="shared" si="10"/>
        <v>118.16500742263028</v>
      </c>
      <c r="U44" s="25"/>
      <c r="V44" s="25"/>
      <c r="W44" s="24"/>
      <c r="X44" s="24"/>
      <c r="Y44" s="24"/>
      <c r="Z44" s="24"/>
      <c r="AA44" s="24"/>
    </row>
    <row r="45" spans="1:27">
      <c r="A45" s="20">
        <f t="shared" si="12"/>
        <v>27</v>
      </c>
      <c r="B45" s="73">
        <f>IF('Inputs &amp; Summary'!D31="","",'Inputs &amp; Summary'!D31)</f>
        <v>96</v>
      </c>
      <c r="C45" s="73">
        <f>IF('Inputs &amp; Summary'!E31="","",'Inputs &amp; Summary'!E31)</f>
        <v>22.593481303739253</v>
      </c>
      <c r="D45" s="85"/>
      <c r="E45" s="27" t="str">
        <f t="shared" si="13"/>
        <v/>
      </c>
      <c r="G45" s="1">
        <f t="shared" si="0"/>
        <v>2168.9742051589683</v>
      </c>
      <c r="H45" s="1">
        <f t="shared" si="1"/>
        <v>9216</v>
      </c>
      <c r="I45" s="1">
        <f t="shared" si="2"/>
        <v>12.833333333333329</v>
      </c>
      <c r="J45" s="1">
        <f t="shared" si="3"/>
        <v>164.69444444444431</v>
      </c>
      <c r="K45" s="1">
        <f t="shared" si="4"/>
        <v>137.76666675889578</v>
      </c>
      <c r="L45" s="155">
        <f t="shared" si="5"/>
        <v>13264.86264788788</v>
      </c>
      <c r="M45" s="63">
        <f t="shared" si="6"/>
        <v>96</v>
      </c>
      <c r="N45" s="63">
        <f t="shared" si="7"/>
        <v>22.593481303739253</v>
      </c>
      <c r="O45" s="71">
        <v>1000000</v>
      </c>
      <c r="P45" s="71">
        <v>1</v>
      </c>
      <c r="Q45" s="63">
        <f t="shared" si="8"/>
        <v>1</v>
      </c>
      <c r="R45" s="66">
        <f t="shared" si="9"/>
        <v>115.17318545515653</v>
      </c>
      <c r="S45" s="67">
        <f t="shared" si="10"/>
        <v>115.17318545515653</v>
      </c>
      <c r="U45" s="25"/>
      <c r="V45" s="25"/>
      <c r="W45" s="24"/>
      <c r="X45" s="24"/>
      <c r="Y45" s="24"/>
      <c r="Z45" s="24"/>
      <c r="AA45" s="24"/>
    </row>
    <row r="46" spans="1:27">
      <c r="A46" s="20">
        <f t="shared" si="12"/>
        <v>28</v>
      </c>
      <c r="B46" s="73">
        <f>IF('Inputs &amp; Summary'!D32="","",'Inputs &amp; Summary'!D32)</f>
        <v>96</v>
      </c>
      <c r="C46" s="73">
        <f>IF('Inputs &amp; Summary'!E32="","",'Inputs &amp; Summary'!E32)</f>
        <v>23.91265240855487</v>
      </c>
      <c r="D46" s="85"/>
      <c r="E46" s="27" t="str">
        <f t="shared" si="13"/>
        <v/>
      </c>
      <c r="G46" s="1">
        <f t="shared" si="0"/>
        <v>2295.6146312212677</v>
      </c>
      <c r="H46" s="1">
        <f t="shared" si="1"/>
        <v>9216</v>
      </c>
      <c r="I46" s="1">
        <f t="shared" si="2"/>
        <v>12.833333333333329</v>
      </c>
      <c r="J46" s="1">
        <f t="shared" si="3"/>
        <v>164.69444444444431</v>
      </c>
      <c r="K46" s="1">
        <f t="shared" si="4"/>
        <v>137.76666675889578</v>
      </c>
      <c r="L46" s="155">
        <f t="shared" si="5"/>
        <v>12962.736583687636</v>
      </c>
      <c r="M46" s="63">
        <f t="shared" si="6"/>
        <v>96</v>
      </c>
      <c r="N46" s="63">
        <f t="shared" si="7"/>
        <v>23.91265240855487</v>
      </c>
      <c r="O46" s="71">
        <v>1000000</v>
      </c>
      <c r="P46" s="71">
        <v>1</v>
      </c>
      <c r="Q46" s="63">
        <f t="shared" si="8"/>
        <v>1</v>
      </c>
      <c r="R46" s="66">
        <f t="shared" si="9"/>
        <v>113.85401435034092</v>
      </c>
      <c r="S46" s="67">
        <f t="shared" si="10"/>
        <v>113.85401435034092</v>
      </c>
      <c r="U46" s="25"/>
      <c r="V46" s="25"/>
      <c r="W46" s="24"/>
      <c r="X46" s="24"/>
      <c r="Y46" s="24"/>
      <c r="Z46" s="24"/>
      <c r="AA46" s="24"/>
    </row>
    <row r="47" spans="1:27">
      <c r="A47" s="20">
        <f t="shared" si="12"/>
        <v>29</v>
      </c>
      <c r="B47" s="73">
        <f>IF('Inputs &amp; Summary'!D33="","",'Inputs &amp; Summary'!D33)</f>
        <v>113</v>
      </c>
      <c r="C47" s="73">
        <f>IF('Inputs &amp; Summary'!E33="","",'Inputs &amp; Summary'!E33)</f>
        <v>22.131763527054108</v>
      </c>
      <c r="D47" s="85"/>
      <c r="E47" s="27" t="str">
        <f t="shared" si="13"/>
        <v/>
      </c>
      <c r="G47" s="1">
        <f t="shared" si="0"/>
        <v>2500.8892785571143</v>
      </c>
      <c r="H47" s="1">
        <f t="shared" si="1"/>
        <v>12769</v>
      </c>
      <c r="I47" s="1">
        <f t="shared" si="2"/>
        <v>29.833333333333329</v>
      </c>
      <c r="J47" s="1">
        <f t="shared" si="3"/>
        <v>890.02777777777749</v>
      </c>
      <c r="K47" s="1">
        <f t="shared" si="4"/>
        <v>155.05000010856719</v>
      </c>
      <c r="L47" s="155">
        <f t="shared" si="5"/>
        <v>17667.257615939081</v>
      </c>
      <c r="M47" s="63">
        <f t="shared" si="6"/>
        <v>113</v>
      </c>
      <c r="N47" s="63">
        <f t="shared" si="7"/>
        <v>22.131763527054108</v>
      </c>
      <c r="O47" s="71">
        <v>1000000</v>
      </c>
      <c r="P47" s="71">
        <v>1</v>
      </c>
      <c r="Q47" s="63">
        <f t="shared" si="8"/>
        <v>1</v>
      </c>
      <c r="R47" s="66">
        <f t="shared" si="9"/>
        <v>132.91823658151307</v>
      </c>
      <c r="S47" s="67">
        <f t="shared" si="10"/>
        <v>132.91823658151307</v>
      </c>
      <c r="U47" s="25"/>
      <c r="V47" s="25"/>
      <c r="W47" s="24"/>
      <c r="X47" s="24"/>
      <c r="Y47" s="24"/>
      <c r="Z47" s="24"/>
      <c r="AA47" s="24"/>
    </row>
    <row r="48" spans="1:27">
      <c r="A48" s="20">
        <f t="shared" si="12"/>
        <v>30</v>
      </c>
      <c r="B48" s="73">
        <f>IF('Inputs &amp; Summary'!D34="","",'Inputs &amp; Summary'!D34)</f>
        <v>113</v>
      </c>
      <c r="C48" s="73">
        <f>IF('Inputs &amp; Summary'!E34="","",'Inputs &amp; Summary'!E34)</f>
        <v>20.47</v>
      </c>
      <c r="D48" s="85"/>
      <c r="E48" s="27" t="str">
        <f t="shared" si="13"/>
        <v/>
      </c>
      <c r="G48" s="1">
        <f t="shared" si="0"/>
        <v>2313.1099999999997</v>
      </c>
      <c r="H48" s="1">
        <f t="shared" si="1"/>
        <v>12769</v>
      </c>
      <c r="I48" s="1">
        <f t="shared" si="2"/>
        <v>29.833333333333329</v>
      </c>
      <c r="J48" s="1">
        <f t="shared" si="3"/>
        <v>890.02777777777749</v>
      </c>
      <c r="K48" s="1">
        <f t="shared" si="4"/>
        <v>155.05000010856719</v>
      </c>
      <c r="L48" s="155">
        <f t="shared" si="5"/>
        <v>18111.776429221944</v>
      </c>
      <c r="M48" s="63">
        <f t="shared" si="6"/>
        <v>113</v>
      </c>
      <c r="N48" s="63">
        <f t="shared" si="7"/>
        <v>20.47</v>
      </c>
      <c r="O48" s="71">
        <v>1000000</v>
      </c>
      <c r="P48" s="71">
        <v>1</v>
      </c>
      <c r="Q48" s="63">
        <f t="shared" si="8"/>
        <v>1</v>
      </c>
      <c r="R48" s="66">
        <f t="shared" si="9"/>
        <v>134.58000010856719</v>
      </c>
      <c r="S48" s="67">
        <f t="shared" si="10"/>
        <v>134.58000010856719</v>
      </c>
      <c r="U48" s="25"/>
      <c r="V48" s="25"/>
      <c r="W48" s="24"/>
      <c r="X48" s="24"/>
      <c r="Y48" s="24"/>
      <c r="Z48" s="24"/>
      <c r="AA48" s="24"/>
    </row>
    <row r="49" spans="1:27">
      <c r="A49" s="20">
        <f t="shared" si="12"/>
        <v>31</v>
      </c>
      <c r="B49" s="73">
        <f>IF('Inputs &amp; Summary'!D35="","",'Inputs &amp; Summary'!D35)</f>
        <v>113</v>
      </c>
      <c r="C49" s="73">
        <f>IF('Inputs &amp; Summary'!E35="","",'Inputs &amp; Summary'!E35)</f>
        <v>21.854403834631512</v>
      </c>
      <c r="D49" s="85"/>
      <c r="E49" s="27" t="str">
        <f t="shared" si="13"/>
        <v/>
      </c>
      <c r="G49" s="1">
        <f t="shared" si="0"/>
        <v>2469.5476333133611</v>
      </c>
      <c r="H49" s="1">
        <f t="shared" si="1"/>
        <v>12769</v>
      </c>
      <c r="I49" s="1">
        <f t="shared" si="2"/>
        <v>29.833333333333329</v>
      </c>
      <c r="J49" s="1">
        <f t="shared" si="3"/>
        <v>890.02777777777749</v>
      </c>
      <c r="K49" s="1">
        <f t="shared" si="4"/>
        <v>155.05000010856719</v>
      </c>
      <c r="L49" s="155">
        <f t="shared" si="5"/>
        <v>17741.066866769266</v>
      </c>
      <c r="M49" s="63">
        <f t="shared" si="6"/>
        <v>113</v>
      </c>
      <c r="N49" s="63">
        <f t="shared" si="7"/>
        <v>21.854403834631512</v>
      </c>
      <c r="O49" s="71">
        <v>1000000</v>
      </c>
      <c r="P49" s="71">
        <v>1</v>
      </c>
      <c r="Q49" s="63">
        <f t="shared" si="8"/>
        <v>1</v>
      </c>
      <c r="R49" s="66">
        <f t="shared" si="9"/>
        <v>133.19559627393568</v>
      </c>
      <c r="S49" s="67">
        <f t="shared" si="10"/>
        <v>133.19559627393568</v>
      </c>
      <c r="U49" s="25"/>
      <c r="V49" s="25"/>
      <c r="W49" s="24"/>
      <c r="X49" s="24"/>
      <c r="Y49" s="24"/>
      <c r="Z49" s="24"/>
      <c r="AA49" s="24"/>
    </row>
    <row r="50" spans="1:27">
      <c r="A50" s="20">
        <f t="shared" si="12"/>
        <v>32</v>
      </c>
      <c r="B50" s="73">
        <f>IF('Inputs &amp; Summary'!D36="","",'Inputs &amp; Summary'!D36)</f>
        <v>113</v>
      </c>
      <c r="C50" s="73">
        <f>IF('Inputs &amp; Summary'!E36="","",'Inputs &amp; Summary'!E36)</f>
        <v>23.330337527461552</v>
      </c>
      <c r="D50" s="85"/>
      <c r="E50" s="27" t="str">
        <f t="shared" si="13"/>
        <v/>
      </c>
      <c r="G50" s="1">
        <f t="shared" si="0"/>
        <v>2636.3281406031556</v>
      </c>
      <c r="H50" s="1">
        <f t="shared" si="1"/>
        <v>12769</v>
      </c>
      <c r="I50" s="1">
        <f t="shared" si="2"/>
        <v>29.833333333333329</v>
      </c>
      <c r="J50" s="1">
        <f t="shared" si="3"/>
        <v>890.02777777777749</v>
      </c>
      <c r="K50" s="1">
        <f t="shared" si="4"/>
        <v>155.05000010856719</v>
      </c>
      <c r="L50" s="155">
        <f t="shared" si="5"/>
        <v>17350.06951048032</v>
      </c>
      <c r="M50" s="63">
        <f t="shared" si="6"/>
        <v>113</v>
      </c>
      <c r="N50" s="63">
        <f t="shared" si="7"/>
        <v>23.330337527461552</v>
      </c>
      <c r="O50" s="71">
        <v>1000000</v>
      </c>
      <c r="P50" s="71">
        <v>1</v>
      </c>
      <c r="Q50" s="63">
        <f t="shared" si="8"/>
        <v>1</v>
      </c>
      <c r="R50" s="66">
        <f t="shared" si="9"/>
        <v>131.71966258110564</v>
      </c>
      <c r="S50" s="67">
        <f t="shared" si="10"/>
        <v>131.71966258110564</v>
      </c>
      <c r="U50" s="25"/>
      <c r="V50" s="25"/>
      <c r="W50" s="24"/>
      <c r="X50" s="24"/>
      <c r="Y50" s="24"/>
      <c r="Z50" s="24"/>
      <c r="AA50" s="24"/>
    </row>
    <row r="51" spans="1:27">
      <c r="A51" s="20">
        <f t="shared" si="12"/>
        <v>33</v>
      </c>
      <c r="B51" s="73">
        <f>IF('Inputs &amp; Summary'!D37="","",'Inputs &amp; Summary'!D37)</f>
        <v>113</v>
      </c>
      <c r="C51" s="73">
        <f>IF('Inputs &amp; Summary'!E37="","",'Inputs &amp; Summary'!E37)</f>
        <v>21.314577492991589</v>
      </c>
      <c r="D51" s="85"/>
      <c r="E51" s="27" t="str">
        <f t="shared" si="13"/>
        <v/>
      </c>
      <c r="G51" s="1">
        <f t="shared" si="0"/>
        <v>2408.5472567080496</v>
      </c>
      <c r="H51" s="1">
        <f t="shared" si="1"/>
        <v>12769</v>
      </c>
      <c r="I51" s="1">
        <f t="shared" si="2"/>
        <v>29.833333333333329</v>
      </c>
      <c r="J51" s="1">
        <f t="shared" si="3"/>
        <v>890.02777777777749</v>
      </c>
      <c r="K51" s="1">
        <f t="shared" si="4"/>
        <v>155.05000010856719</v>
      </c>
      <c r="L51" s="155">
        <f t="shared" si="5"/>
        <v>17885.16326216661</v>
      </c>
      <c r="M51" s="63">
        <f t="shared" ref="M51:M68" si="14">IF(B51="","",B51)</f>
        <v>113</v>
      </c>
      <c r="N51" s="63">
        <f t="shared" ref="N51:N68" si="15">IF(C51="","",C51)</f>
        <v>21.314577492991589</v>
      </c>
      <c r="O51" s="71">
        <v>1000000</v>
      </c>
      <c r="P51" s="71">
        <v>1</v>
      </c>
      <c r="Q51" s="63">
        <f t="shared" ref="Q51:Q68" si="16">IF(B51="","",(1/P51 + $U$10^2/O51))</f>
        <v>1</v>
      </c>
      <c r="R51" s="66">
        <f t="shared" ref="R51:R68" si="17">IF(B51="","",$R$8 + $R$9*M51 - N51)</f>
        <v>133.7354226155756</v>
      </c>
      <c r="S51" s="67">
        <f t="shared" ref="S51:S68" si="18">IF(B51="","",($R$8 + $R$9*M51 -N51)/SQRT(Q51))</f>
        <v>133.7354226155756</v>
      </c>
      <c r="U51" s="25"/>
      <c r="V51" s="25"/>
      <c r="W51" s="24"/>
      <c r="X51" s="24"/>
      <c r="Y51" s="24"/>
      <c r="Z51" s="24"/>
      <c r="AA51" s="24"/>
    </row>
    <row r="52" spans="1:27">
      <c r="A52" s="20">
        <f t="shared" si="12"/>
        <v>34</v>
      </c>
      <c r="B52" s="73">
        <f>IF('Inputs &amp; Summary'!D38="","",'Inputs &amp; Summary'!D38)</f>
        <v>113</v>
      </c>
      <c r="C52" s="73">
        <f>IF('Inputs &amp; Summary'!E38="","",'Inputs &amp; Summary'!E38)</f>
        <v>22.331</v>
      </c>
      <c r="D52" s="85"/>
      <c r="E52" s="27" t="str">
        <f t="shared" si="13"/>
        <v/>
      </c>
      <c r="G52" s="1">
        <f t="shared" si="0"/>
        <v>2523.4029999999998</v>
      </c>
      <c r="H52" s="1">
        <f t="shared" si="1"/>
        <v>12769</v>
      </c>
      <c r="I52" s="1">
        <f t="shared" si="2"/>
        <v>29.833333333333329</v>
      </c>
      <c r="J52" s="1">
        <f t="shared" si="3"/>
        <v>890.02777777777749</v>
      </c>
      <c r="K52" s="1">
        <f t="shared" si="4"/>
        <v>155.05000010856719</v>
      </c>
      <c r="L52" s="155">
        <f t="shared" si="5"/>
        <v>17614.33298981786</v>
      </c>
      <c r="M52" s="63">
        <f t="shared" si="14"/>
        <v>113</v>
      </c>
      <c r="N52" s="63">
        <f t="shared" si="15"/>
        <v>22.331</v>
      </c>
      <c r="O52" s="71">
        <v>1000000</v>
      </c>
      <c r="P52" s="71">
        <v>1</v>
      </c>
      <c r="Q52" s="63">
        <f t="shared" si="16"/>
        <v>1</v>
      </c>
      <c r="R52" s="66">
        <f t="shared" si="17"/>
        <v>132.7190001085672</v>
      </c>
      <c r="S52" s="67">
        <f t="shared" si="18"/>
        <v>132.7190001085672</v>
      </c>
      <c r="U52" s="25"/>
      <c r="V52" s="25"/>
      <c r="W52" s="24"/>
      <c r="X52" s="24"/>
      <c r="Y52" s="24"/>
      <c r="Z52" s="24"/>
      <c r="AA52" s="24"/>
    </row>
    <row r="53" spans="1:27">
      <c r="A53" s="20">
        <f t="shared" si="12"/>
        <v>35</v>
      </c>
      <c r="B53" s="73">
        <f>IF('Inputs &amp; Summary'!D39="","",'Inputs &amp; Summary'!D39)</f>
        <v>113</v>
      </c>
      <c r="C53" s="73">
        <f>IF('Inputs &amp; Summary'!E39="","",'Inputs &amp; Summary'!E39)</f>
        <v>20.89</v>
      </c>
      <c r="D53" s="85"/>
      <c r="E53" s="27" t="str">
        <f t="shared" si="13"/>
        <v/>
      </c>
      <c r="G53" s="1">
        <f t="shared" si="0"/>
        <v>2360.5700000000002</v>
      </c>
      <c r="H53" s="1">
        <f t="shared" si="1"/>
        <v>12769</v>
      </c>
      <c r="I53" s="1">
        <f t="shared" si="2"/>
        <v>29.833333333333329</v>
      </c>
      <c r="J53" s="1">
        <f t="shared" si="3"/>
        <v>890.02777777777749</v>
      </c>
      <c r="K53" s="1">
        <f t="shared" si="4"/>
        <v>155.05000010856719</v>
      </c>
      <c r="L53" s="155">
        <f t="shared" si="5"/>
        <v>17998.905629130753</v>
      </c>
      <c r="M53" s="63">
        <f t="shared" si="14"/>
        <v>113</v>
      </c>
      <c r="N53" s="63">
        <f t="shared" si="15"/>
        <v>20.89</v>
      </c>
      <c r="O53" s="71">
        <v>1000000</v>
      </c>
      <c r="P53" s="71">
        <v>1</v>
      </c>
      <c r="Q53" s="63">
        <f t="shared" si="16"/>
        <v>1</v>
      </c>
      <c r="R53" s="66">
        <f t="shared" si="17"/>
        <v>134.1600001085672</v>
      </c>
      <c r="S53" s="67">
        <f t="shared" si="18"/>
        <v>134.1600001085672</v>
      </c>
      <c r="U53" s="25"/>
      <c r="V53" s="25"/>
      <c r="W53" s="24"/>
      <c r="X53" s="24"/>
      <c r="Y53" s="24"/>
      <c r="Z53" s="24"/>
      <c r="AA53" s="24"/>
    </row>
    <row r="54" spans="1:27">
      <c r="A54" s="20">
        <f t="shared" si="12"/>
        <v>36</v>
      </c>
      <c r="B54" s="73">
        <f>IF('Inputs &amp; Summary'!D40="","",'Inputs &amp; Summary'!D40)</f>
        <v>31</v>
      </c>
      <c r="C54" s="73">
        <f>IF('Inputs &amp; Summary'!E40="","",'Inputs &amp; Summary'!E40)</f>
        <v>17.716240511386335</v>
      </c>
      <c r="D54" s="85"/>
      <c r="E54" s="27" t="str">
        <f t="shared" si="13"/>
        <v/>
      </c>
      <c r="G54" s="1">
        <f t="shared" si="0"/>
        <v>549.20345585297639</v>
      </c>
      <c r="H54" s="1">
        <f t="shared" si="1"/>
        <v>961</v>
      </c>
      <c r="I54" s="1">
        <f t="shared" si="2"/>
        <v>-52.166666666666671</v>
      </c>
      <c r="J54" s="1">
        <f t="shared" si="3"/>
        <v>2721.3611111111118</v>
      </c>
      <c r="K54" s="1">
        <f t="shared" si="4"/>
        <v>71.683333363093311</v>
      </c>
      <c r="L54" s="155">
        <f t="shared" si="5"/>
        <v>2912.4471108647626</v>
      </c>
      <c r="M54" s="63">
        <f t="shared" si="14"/>
        <v>31</v>
      </c>
      <c r="N54" s="63">
        <f t="shared" si="15"/>
        <v>17.716240511386335</v>
      </c>
      <c r="O54" s="71">
        <v>1000000</v>
      </c>
      <c r="P54" s="71">
        <v>1</v>
      </c>
      <c r="Q54" s="63">
        <f t="shared" si="16"/>
        <v>1</v>
      </c>
      <c r="R54" s="66">
        <f t="shared" si="17"/>
        <v>53.96709285170698</v>
      </c>
      <c r="S54" s="67">
        <f t="shared" si="18"/>
        <v>53.96709285170698</v>
      </c>
      <c r="U54" s="25"/>
      <c r="V54" s="25"/>
      <c r="W54" s="24"/>
      <c r="X54" s="24"/>
      <c r="Y54" s="24"/>
      <c r="Z54" s="24"/>
      <c r="AA54" s="24"/>
    </row>
    <row r="55" spans="1:27">
      <c r="A55" s="20">
        <f t="shared" si="12"/>
        <v>37</v>
      </c>
      <c r="B55" s="73">
        <f>IF('Inputs &amp; Summary'!D41="","",'Inputs &amp; Summary'!D41)</f>
        <v>31</v>
      </c>
      <c r="C55" s="73">
        <f>IF('Inputs &amp; Summary'!E41="","",'Inputs &amp; Summary'!E41)</f>
        <v>19.903846153846153</v>
      </c>
      <c r="D55" s="85"/>
      <c r="E55" s="27" t="str">
        <f t="shared" si="13"/>
        <v/>
      </c>
      <c r="G55" s="1">
        <f t="shared" si="0"/>
        <v>617.01923076923072</v>
      </c>
      <c r="H55" s="1">
        <f t="shared" si="1"/>
        <v>961</v>
      </c>
      <c r="I55" s="1">
        <f t="shared" si="2"/>
        <v>-52.166666666666671</v>
      </c>
      <c r="J55" s="1">
        <f t="shared" si="3"/>
        <v>2721.3611111111118</v>
      </c>
      <c r="K55" s="1">
        <f t="shared" si="4"/>
        <v>71.683333363093311</v>
      </c>
      <c r="L55" s="155">
        <f t="shared" si="5"/>
        <v>2681.1152956525902</v>
      </c>
      <c r="M55" s="63">
        <f t="shared" si="14"/>
        <v>31</v>
      </c>
      <c r="N55" s="63">
        <f t="shared" si="15"/>
        <v>19.903846153846153</v>
      </c>
      <c r="O55" s="71">
        <v>1000000</v>
      </c>
      <c r="P55" s="71">
        <v>1</v>
      </c>
      <c r="Q55" s="63">
        <f t="shared" si="16"/>
        <v>1</v>
      </c>
      <c r="R55" s="66">
        <f t="shared" si="17"/>
        <v>51.779487209247158</v>
      </c>
      <c r="S55" s="67">
        <f t="shared" si="18"/>
        <v>51.779487209247158</v>
      </c>
      <c r="U55" s="25"/>
      <c r="V55" s="25"/>
      <c r="W55" s="24"/>
      <c r="X55" s="24"/>
      <c r="Y55" s="24"/>
      <c r="Z55" s="24"/>
      <c r="AA55" s="24"/>
    </row>
    <row r="56" spans="1:27">
      <c r="A56" s="20">
        <f t="shared" si="12"/>
        <v>38</v>
      </c>
      <c r="B56" s="73">
        <f>IF('Inputs &amp; Summary'!D42="","",'Inputs &amp; Summary'!D42)</f>
        <v>31</v>
      </c>
      <c r="C56" s="73">
        <f>IF('Inputs &amp; Summary'!E42="","",'Inputs &amp; Summary'!E42)</f>
        <v>20.07</v>
      </c>
      <c r="D56" s="85"/>
      <c r="E56" s="27" t="str">
        <f t="shared" si="13"/>
        <v/>
      </c>
      <c r="G56" s="1">
        <f t="shared" si="0"/>
        <v>622.16999999999996</v>
      </c>
      <c r="H56" s="1">
        <f t="shared" si="1"/>
        <v>961</v>
      </c>
      <c r="I56" s="1">
        <f t="shared" si="2"/>
        <v>-52.166666666666671</v>
      </c>
      <c r="J56" s="1">
        <f t="shared" si="3"/>
        <v>2721.3611111111118</v>
      </c>
      <c r="K56" s="1">
        <f t="shared" si="4"/>
        <v>71.683333363093311</v>
      </c>
      <c r="L56" s="155">
        <f t="shared" si="5"/>
        <v>2663.9361808498011</v>
      </c>
      <c r="M56" s="63">
        <f t="shared" si="14"/>
        <v>31</v>
      </c>
      <c r="N56" s="63">
        <f t="shared" si="15"/>
        <v>20.07</v>
      </c>
      <c r="O56" s="71">
        <v>1000000</v>
      </c>
      <c r="P56" s="71">
        <v>1</v>
      </c>
      <c r="Q56" s="63">
        <f t="shared" si="16"/>
        <v>1</v>
      </c>
      <c r="R56" s="66">
        <f t="shared" si="17"/>
        <v>51.613333363093311</v>
      </c>
      <c r="S56" s="67">
        <f t="shared" si="18"/>
        <v>51.613333363093311</v>
      </c>
      <c r="U56" s="25"/>
      <c r="V56" s="25"/>
      <c r="W56" s="24"/>
      <c r="X56" s="24"/>
      <c r="Y56" s="24"/>
      <c r="Z56" s="24"/>
      <c r="AA56" s="24"/>
    </row>
    <row r="57" spans="1:27">
      <c r="A57" s="20">
        <f t="shared" si="12"/>
        <v>39</v>
      </c>
      <c r="B57" s="73">
        <f>IF('Inputs &amp; Summary'!D43="","",'Inputs &amp; Summary'!D43)</f>
        <v>31</v>
      </c>
      <c r="C57" s="73">
        <f>IF('Inputs &amp; Summary'!E43="","",'Inputs &amp; Summary'!E43)</f>
        <v>18.694955964771818</v>
      </c>
      <c r="D57" s="85"/>
      <c r="E57" s="27" t="str">
        <f t="shared" si="13"/>
        <v/>
      </c>
      <c r="G57" s="1">
        <f t="shared" si="0"/>
        <v>579.54363490792639</v>
      </c>
      <c r="H57" s="1">
        <f t="shared" si="1"/>
        <v>961</v>
      </c>
      <c r="I57" s="1">
        <f t="shared" si="2"/>
        <v>-52.166666666666671</v>
      </c>
      <c r="J57" s="1">
        <f t="shared" si="3"/>
        <v>2721.3611111111118</v>
      </c>
      <c r="K57" s="1">
        <f t="shared" si="4"/>
        <v>71.683333363093311</v>
      </c>
      <c r="L57" s="155">
        <f t="shared" si="5"/>
        <v>2807.7681393069474</v>
      </c>
      <c r="M57" s="63">
        <f t="shared" si="14"/>
        <v>31</v>
      </c>
      <c r="N57" s="63">
        <f t="shared" si="15"/>
        <v>18.694955964771818</v>
      </c>
      <c r="O57" s="71">
        <v>1000000</v>
      </c>
      <c r="P57" s="71">
        <v>1</v>
      </c>
      <c r="Q57" s="63">
        <f t="shared" si="16"/>
        <v>1</v>
      </c>
      <c r="R57" s="66">
        <f t="shared" si="17"/>
        <v>52.988377398321489</v>
      </c>
      <c r="S57" s="67">
        <f t="shared" si="18"/>
        <v>52.988377398321489</v>
      </c>
      <c r="U57" s="25"/>
      <c r="V57" s="25"/>
      <c r="W57" s="24"/>
      <c r="X57" s="24"/>
      <c r="Y57" s="24"/>
      <c r="Z57" s="24"/>
      <c r="AA57" s="24"/>
    </row>
    <row r="58" spans="1:27">
      <c r="A58" s="20">
        <f t="shared" si="12"/>
        <v>40</v>
      </c>
      <c r="B58" s="73">
        <f>IF('Inputs &amp; Summary'!D44="","",'Inputs &amp; Summary'!D44)</f>
        <v>31</v>
      </c>
      <c r="C58" s="73">
        <f>IF('Inputs &amp; Summary'!E44="","",'Inputs &amp; Summary'!E44)</f>
        <v>21.528334000800957</v>
      </c>
      <c r="D58" s="85"/>
      <c r="E58" s="27" t="str">
        <f t="shared" si="13"/>
        <v/>
      </c>
      <c r="G58" s="1">
        <f t="shared" si="0"/>
        <v>667.3783540248296</v>
      </c>
      <c r="H58" s="1">
        <f t="shared" si="1"/>
        <v>961</v>
      </c>
      <c r="I58" s="1">
        <f t="shared" si="2"/>
        <v>-52.166666666666671</v>
      </c>
      <c r="J58" s="1">
        <f t="shared" si="3"/>
        <v>2721.3611111111118</v>
      </c>
      <c r="K58" s="1">
        <f t="shared" si="4"/>
        <v>71.683333363093311</v>
      </c>
      <c r="L58" s="155">
        <f t="shared" si="5"/>
        <v>2515.5239610315471</v>
      </c>
      <c r="M58" s="63">
        <f t="shared" si="14"/>
        <v>31</v>
      </c>
      <c r="N58" s="63">
        <f t="shared" si="15"/>
        <v>21.528334000800957</v>
      </c>
      <c r="O58" s="71">
        <v>1000000</v>
      </c>
      <c r="P58" s="71">
        <v>1</v>
      </c>
      <c r="Q58" s="63">
        <f t="shared" si="16"/>
        <v>1</v>
      </c>
      <c r="R58" s="66">
        <f t="shared" si="17"/>
        <v>50.154999362292358</v>
      </c>
      <c r="S58" s="67">
        <f t="shared" si="18"/>
        <v>50.154999362292358</v>
      </c>
      <c r="U58" s="25"/>
      <c r="V58" s="25"/>
      <c r="W58" s="24"/>
      <c r="X58" s="24"/>
      <c r="Y58" s="24"/>
      <c r="Z58" s="24"/>
      <c r="AA58" s="24"/>
    </row>
    <row r="59" spans="1:27">
      <c r="A59" s="20">
        <f t="shared" si="12"/>
        <v>41</v>
      </c>
      <c r="B59" s="73">
        <f>IF('Inputs &amp; Summary'!D45="","",'Inputs &amp; Summary'!D45)</f>
        <v>31</v>
      </c>
      <c r="C59" s="73">
        <f>IF('Inputs &amp; Summary'!E45="","",'Inputs &amp; Summary'!E45)</f>
        <v>18.798240351929614</v>
      </c>
      <c r="D59" s="85"/>
      <c r="E59" s="27" t="str">
        <f t="shared" si="13"/>
        <v/>
      </c>
      <c r="G59" s="1">
        <f t="shared" si="0"/>
        <v>582.74545090981803</v>
      </c>
      <c r="H59" s="1">
        <f t="shared" si="1"/>
        <v>961</v>
      </c>
      <c r="I59" s="1">
        <f t="shared" si="2"/>
        <v>-52.166666666666671</v>
      </c>
      <c r="J59" s="1">
        <f t="shared" si="3"/>
        <v>2721.3611111111118</v>
      </c>
      <c r="K59" s="1">
        <f t="shared" si="4"/>
        <v>71.683333363093311</v>
      </c>
      <c r="L59" s="155">
        <f t="shared" si="5"/>
        <v>2796.8330627994351</v>
      </c>
      <c r="M59" s="63">
        <f t="shared" si="14"/>
        <v>31</v>
      </c>
      <c r="N59" s="63">
        <f t="shared" si="15"/>
        <v>18.798240351929614</v>
      </c>
      <c r="O59" s="71">
        <v>1000000</v>
      </c>
      <c r="P59" s="71">
        <v>1</v>
      </c>
      <c r="Q59" s="63">
        <f t="shared" si="16"/>
        <v>1</v>
      </c>
      <c r="R59" s="66">
        <f t="shared" si="17"/>
        <v>52.885093011163697</v>
      </c>
      <c r="S59" s="67">
        <f t="shared" si="18"/>
        <v>52.885093011163697</v>
      </c>
      <c r="U59" s="25"/>
      <c r="V59" s="25"/>
      <c r="W59" s="24"/>
      <c r="X59" s="24"/>
      <c r="Y59" s="24"/>
      <c r="Z59" s="24"/>
      <c r="AA59" s="24"/>
    </row>
    <row r="60" spans="1:27">
      <c r="A60" s="20">
        <f t="shared" si="12"/>
        <v>42</v>
      </c>
      <c r="B60" s="73">
        <f>IF('Inputs &amp; Summary'!D46="","",'Inputs &amp; Summary'!D46)</f>
        <v>31</v>
      </c>
      <c r="C60" s="73">
        <f>IF('Inputs &amp; Summary'!E46="","",'Inputs &amp; Summary'!E46)</f>
        <v>19.835868694955966</v>
      </c>
      <c r="D60" s="85"/>
      <c r="E60" s="27" t="str">
        <f t="shared" si="13"/>
        <v/>
      </c>
      <c r="G60" s="1">
        <f t="shared" si="0"/>
        <v>614.91192954363498</v>
      </c>
      <c r="H60" s="1">
        <f t="shared" si="1"/>
        <v>961</v>
      </c>
      <c r="I60" s="1">
        <f t="shared" si="2"/>
        <v>-52.166666666666671</v>
      </c>
      <c r="J60" s="1">
        <f t="shared" si="3"/>
        <v>2721.3611111111118</v>
      </c>
      <c r="K60" s="1">
        <f t="shared" si="4"/>
        <v>71.683333363093311</v>
      </c>
      <c r="L60" s="155">
        <f t="shared" si="5"/>
        <v>2688.1595925137508</v>
      </c>
      <c r="M60" s="63">
        <f t="shared" si="14"/>
        <v>31</v>
      </c>
      <c r="N60" s="63">
        <f t="shared" si="15"/>
        <v>19.835868694955966</v>
      </c>
      <c r="O60" s="71">
        <v>1000000</v>
      </c>
      <c r="P60" s="71">
        <v>1</v>
      </c>
      <c r="Q60" s="63">
        <f t="shared" si="16"/>
        <v>1</v>
      </c>
      <c r="R60" s="66">
        <f t="shared" si="17"/>
        <v>51.847464668137349</v>
      </c>
      <c r="S60" s="67">
        <f t="shared" si="18"/>
        <v>51.847464668137349</v>
      </c>
      <c r="U60" s="25"/>
      <c r="V60" s="25"/>
      <c r="W60" s="24"/>
      <c r="X60" s="24"/>
      <c r="Y60" s="24"/>
      <c r="Z60" s="24"/>
      <c r="AA60" s="24"/>
    </row>
    <row r="61" spans="1:27">
      <c r="A61" s="20">
        <f t="shared" si="12"/>
        <v>43</v>
      </c>
      <c r="B61" s="73" t="str">
        <f>IF('Inputs &amp; Summary'!D47="","",'Inputs &amp; Summary'!D47)</f>
        <v/>
      </c>
      <c r="C61" s="73" t="str">
        <f>IF('Inputs &amp; Summary'!E47="","",'Inputs &amp; Summary'!E47)</f>
        <v/>
      </c>
      <c r="D61" s="85"/>
      <c r="E61" s="27" t="str">
        <f t="shared" si="13"/>
        <v/>
      </c>
      <c r="G61" s="1" t="str">
        <f t="shared" si="0"/>
        <v/>
      </c>
      <c r="H61" s="1" t="str">
        <f t="shared" si="1"/>
        <v/>
      </c>
      <c r="I61" s="1" t="str">
        <f t="shared" si="2"/>
        <v/>
      </c>
      <c r="J61" s="1" t="str">
        <f t="shared" si="3"/>
        <v/>
      </c>
      <c r="K61" s="1" t="str">
        <f t="shared" si="4"/>
        <v/>
      </c>
      <c r="L61" s="155" t="str">
        <f t="shared" si="5"/>
        <v/>
      </c>
      <c r="M61" s="63" t="str">
        <f t="shared" si="14"/>
        <v/>
      </c>
      <c r="N61" s="63" t="str">
        <f t="shared" si="15"/>
        <v/>
      </c>
      <c r="O61" s="71">
        <v>1000000</v>
      </c>
      <c r="P61" s="71">
        <v>1</v>
      </c>
      <c r="Q61" s="63" t="str">
        <f t="shared" si="16"/>
        <v/>
      </c>
      <c r="R61" s="66" t="str">
        <f t="shared" si="17"/>
        <v/>
      </c>
      <c r="S61" s="67" t="str">
        <f t="shared" si="18"/>
        <v/>
      </c>
      <c r="U61" s="25"/>
      <c r="V61" s="25"/>
      <c r="W61" s="24"/>
      <c r="X61" s="24"/>
      <c r="Y61" s="24"/>
      <c r="Z61" s="24"/>
      <c r="AA61" s="24"/>
    </row>
    <row r="62" spans="1:27">
      <c r="A62" s="20">
        <f t="shared" si="12"/>
        <v>44</v>
      </c>
      <c r="B62" s="73" t="str">
        <f>IF('Inputs &amp; Summary'!D48="","",'Inputs &amp; Summary'!D48)</f>
        <v/>
      </c>
      <c r="C62" s="73" t="str">
        <f>IF('Inputs &amp; Summary'!E48="","",'Inputs &amp; Summary'!E48)</f>
        <v/>
      </c>
      <c r="D62" s="85"/>
      <c r="E62" s="27" t="str">
        <f t="shared" si="13"/>
        <v/>
      </c>
      <c r="G62" s="1" t="str">
        <f t="shared" si="0"/>
        <v/>
      </c>
      <c r="H62" s="1" t="str">
        <f t="shared" si="1"/>
        <v/>
      </c>
      <c r="I62" s="1" t="str">
        <f t="shared" si="2"/>
        <v/>
      </c>
      <c r="J62" s="1" t="str">
        <f t="shared" si="3"/>
        <v/>
      </c>
      <c r="K62" s="1" t="str">
        <f t="shared" si="4"/>
        <v/>
      </c>
      <c r="L62" s="155" t="str">
        <f t="shared" si="5"/>
        <v/>
      </c>
      <c r="M62" s="63" t="str">
        <f t="shared" si="14"/>
        <v/>
      </c>
      <c r="N62" s="63" t="str">
        <f t="shared" si="15"/>
        <v/>
      </c>
      <c r="O62" s="71">
        <v>1000000</v>
      </c>
      <c r="P62" s="71">
        <v>1</v>
      </c>
      <c r="Q62" s="63" t="str">
        <f t="shared" si="16"/>
        <v/>
      </c>
      <c r="R62" s="66" t="str">
        <f t="shared" si="17"/>
        <v/>
      </c>
      <c r="S62" s="67" t="str">
        <f t="shared" si="18"/>
        <v/>
      </c>
      <c r="U62" s="25"/>
      <c r="V62" s="25"/>
      <c r="W62" s="24"/>
      <c r="X62" s="24"/>
      <c r="Y62" s="24"/>
      <c r="Z62" s="24"/>
      <c r="AA62" s="24"/>
    </row>
    <row r="63" spans="1:27">
      <c r="A63" s="20">
        <f t="shared" si="12"/>
        <v>45</v>
      </c>
      <c r="B63" s="73" t="str">
        <f>IF('Inputs &amp; Summary'!D49="","",'Inputs &amp; Summary'!D49)</f>
        <v/>
      </c>
      <c r="C63" s="73" t="str">
        <f>IF('Inputs &amp; Summary'!E49="","",'Inputs &amp; Summary'!E49)</f>
        <v/>
      </c>
      <c r="D63" s="85"/>
      <c r="E63" s="27" t="str">
        <f t="shared" si="13"/>
        <v/>
      </c>
      <c r="G63" s="1" t="str">
        <f t="shared" si="0"/>
        <v/>
      </c>
      <c r="H63" s="1" t="str">
        <f t="shared" si="1"/>
        <v/>
      </c>
      <c r="I63" s="1" t="str">
        <f t="shared" si="2"/>
        <v/>
      </c>
      <c r="J63" s="1" t="str">
        <f t="shared" si="3"/>
        <v/>
      </c>
      <c r="K63" s="1" t="str">
        <f t="shared" si="4"/>
        <v/>
      </c>
      <c r="L63" s="155" t="str">
        <f t="shared" si="5"/>
        <v/>
      </c>
      <c r="M63" s="63" t="str">
        <f t="shared" si="14"/>
        <v/>
      </c>
      <c r="N63" s="63" t="str">
        <f t="shared" si="15"/>
        <v/>
      </c>
      <c r="O63" s="71">
        <v>1000000</v>
      </c>
      <c r="P63" s="71">
        <v>1</v>
      </c>
      <c r="Q63" s="63" t="str">
        <f t="shared" si="16"/>
        <v/>
      </c>
      <c r="R63" s="66" t="str">
        <f t="shared" si="17"/>
        <v/>
      </c>
      <c r="S63" s="67" t="str">
        <f t="shared" si="18"/>
        <v/>
      </c>
      <c r="U63" s="25"/>
      <c r="V63" s="25"/>
      <c r="W63" s="24"/>
      <c r="X63" s="24"/>
      <c r="Y63" s="24"/>
      <c r="Z63" s="24"/>
      <c r="AA63" s="24"/>
    </row>
    <row r="64" spans="1:27">
      <c r="A64" s="20">
        <f t="shared" si="12"/>
        <v>46</v>
      </c>
      <c r="B64" s="73" t="str">
        <f>IF('Inputs &amp; Summary'!D50="","",'Inputs &amp; Summary'!D50)</f>
        <v/>
      </c>
      <c r="C64" s="73" t="str">
        <f>IF('Inputs &amp; Summary'!E50="","",'Inputs &amp; Summary'!E50)</f>
        <v/>
      </c>
      <c r="D64" s="85"/>
      <c r="E64" s="27" t="str">
        <f t="shared" si="13"/>
        <v/>
      </c>
      <c r="G64" s="1" t="str">
        <f t="shared" si="0"/>
        <v/>
      </c>
      <c r="H64" s="1" t="str">
        <f t="shared" si="1"/>
        <v/>
      </c>
      <c r="I64" s="1" t="str">
        <f t="shared" si="2"/>
        <v/>
      </c>
      <c r="J64" s="1" t="str">
        <f t="shared" si="3"/>
        <v/>
      </c>
      <c r="K64" s="1" t="str">
        <f t="shared" si="4"/>
        <v/>
      </c>
      <c r="L64" s="155" t="str">
        <f t="shared" si="5"/>
        <v/>
      </c>
      <c r="M64" s="63" t="str">
        <f t="shared" si="14"/>
        <v/>
      </c>
      <c r="N64" s="63" t="str">
        <f t="shared" si="15"/>
        <v/>
      </c>
      <c r="O64" s="71">
        <v>1000000</v>
      </c>
      <c r="P64" s="71">
        <v>1</v>
      </c>
      <c r="Q64" s="63" t="str">
        <f t="shared" si="16"/>
        <v/>
      </c>
      <c r="R64" s="66" t="str">
        <f t="shared" si="17"/>
        <v/>
      </c>
      <c r="S64" s="67" t="str">
        <f t="shared" si="18"/>
        <v/>
      </c>
      <c r="U64" s="25"/>
      <c r="V64" s="25"/>
      <c r="W64" s="24"/>
      <c r="X64" s="24"/>
      <c r="Y64" s="24"/>
      <c r="Z64" s="24"/>
      <c r="AA64" s="24"/>
    </row>
    <row r="65" spans="1:27">
      <c r="A65" s="20">
        <f t="shared" si="12"/>
        <v>47</v>
      </c>
      <c r="B65" s="73" t="str">
        <f>IF('Inputs &amp; Summary'!D51="","",'Inputs &amp; Summary'!D51)</f>
        <v/>
      </c>
      <c r="C65" s="73" t="str">
        <f>IF('Inputs &amp; Summary'!E51="","",'Inputs &amp; Summary'!E51)</f>
        <v/>
      </c>
      <c r="D65" s="85"/>
      <c r="E65" s="27" t="str">
        <f t="shared" si="13"/>
        <v/>
      </c>
      <c r="G65" s="1" t="str">
        <f t="shared" si="0"/>
        <v/>
      </c>
      <c r="H65" s="1" t="str">
        <f t="shared" si="1"/>
        <v/>
      </c>
      <c r="I65" s="1" t="str">
        <f t="shared" si="2"/>
        <v/>
      </c>
      <c r="J65" s="1" t="str">
        <f t="shared" si="3"/>
        <v/>
      </c>
      <c r="K65" s="1" t="str">
        <f t="shared" si="4"/>
        <v/>
      </c>
      <c r="L65" s="155" t="str">
        <f t="shared" si="5"/>
        <v/>
      </c>
      <c r="M65" s="63" t="str">
        <f t="shared" si="14"/>
        <v/>
      </c>
      <c r="N65" s="63" t="str">
        <f t="shared" si="15"/>
        <v/>
      </c>
      <c r="O65" s="71">
        <v>1000000</v>
      </c>
      <c r="P65" s="71">
        <v>1</v>
      </c>
      <c r="Q65" s="63" t="str">
        <f t="shared" si="16"/>
        <v/>
      </c>
      <c r="R65" s="66" t="str">
        <f t="shared" si="17"/>
        <v/>
      </c>
      <c r="S65" s="67" t="str">
        <f t="shared" si="18"/>
        <v/>
      </c>
      <c r="U65" s="25"/>
      <c r="V65" s="25"/>
      <c r="W65" s="24"/>
      <c r="X65" s="24"/>
      <c r="Y65" s="24"/>
      <c r="Z65" s="24"/>
      <c r="AA65" s="24"/>
    </row>
    <row r="66" spans="1:27">
      <c r="A66" s="20">
        <f t="shared" si="12"/>
        <v>48</v>
      </c>
      <c r="B66" s="73" t="str">
        <f>IF('Inputs &amp; Summary'!D52="","",'Inputs &amp; Summary'!D52)</f>
        <v/>
      </c>
      <c r="C66" s="73" t="str">
        <f>IF('Inputs &amp; Summary'!E52="","",'Inputs &amp; Summary'!E52)</f>
        <v/>
      </c>
      <c r="D66" s="85"/>
      <c r="E66" s="27" t="str">
        <f t="shared" si="13"/>
        <v/>
      </c>
      <c r="G66" s="1" t="str">
        <f t="shared" si="0"/>
        <v/>
      </c>
      <c r="H66" s="1" t="str">
        <f t="shared" si="1"/>
        <v/>
      </c>
      <c r="I66" s="1" t="str">
        <f t="shared" si="2"/>
        <v/>
      </c>
      <c r="J66" s="1" t="str">
        <f t="shared" si="3"/>
        <v/>
      </c>
      <c r="K66" s="1" t="str">
        <f t="shared" si="4"/>
        <v/>
      </c>
      <c r="L66" s="155" t="str">
        <f t="shared" si="5"/>
        <v/>
      </c>
      <c r="M66" s="63" t="str">
        <f t="shared" si="14"/>
        <v/>
      </c>
      <c r="N66" s="63" t="str">
        <f t="shared" si="15"/>
        <v/>
      </c>
      <c r="O66" s="71">
        <v>1000000</v>
      </c>
      <c r="P66" s="71">
        <v>1</v>
      </c>
      <c r="Q66" s="63" t="str">
        <f t="shared" si="16"/>
        <v/>
      </c>
      <c r="R66" s="66" t="str">
        <f t="shared" si="17"/>
        <v/>
      </c>
      <c r="S66" s="67" t="str">
        <f t="shared" si="18"/>
        <v/>
      </c>
      <c r="U66" s="25"/>
      <c r="V66" s="25"/>
      <c r="W66" s="24"/>
      <c r="X66" s="24"/>
      <c r="Y66" s="24"/>
      <c r="Z66" s="24"/>
      <c r="AA66" s="24"/>
    </row>
    <row r="67" spans="1:27">
      <c r="A67" s="20">
        <f t="shared" si="12"/>
        <v>49</v>
      </c>
      <c r="B67" s="73" t="str">
        <f>IF('Inputs &amp; Summary'!D53="","",'Inputs &amp; Summary'!D53)</f>
        <v/>
      </c>
      <c r="C67" s="73" t="str">
        <f>IF('Inputs &amp; Summary'!E53="","",'Inputs &amp; Summary'!E53)</f>
        <v/>
      </c>
      <c r="D67" s="85"/>
      <c r="E67" s="27" t="str">
        <f t="shared" si="13"/>
        <v/>
      </c>
      <c r="G67" s="1" t="str">
        <f t="shared" si="0"/>
        <v/>
      </c>
      <c r="H67" s="1" t="str">
        <f t="shared" si="1"/>
        <v/>
      </c>
      <c r="I67" s="1" t="str">
        <f t="shared" si="2"/>
        <v/>
      </c>
      <c r="J67" s="1" t="str">
        <f t="shared" si="3"/>
        <v/>
      </c>
      <c r="K67" s="1" t="str">
        <f t="shared" si="4"/>
        <v/>
      </c>
      <c r="L67" s="155" t="str">
        <f t="shared" si="5"/>
        <v/>
      </c>
      <c r="M67" s="63" t="str">
        <f t="shared" si="14"/>
        <v/>
      </c>
      <c r="N67" s="63" t="str">
        <f t="shared" si="15"/>
        <v/>
      </c>
      <c r="O67" s="71">
        <v>1000000</v>
      </c>
      <c r="P67" s="71">
        <v>1</v>
      </c>
      <c r="Q67" s="63" t="str">
        <f t="shared" si="16"/>
        <v/>
      </c>
      <c r="R67" s="66" t="str">
        <f t="shared" si="17"/>
        <v/>
      </c>
      <c r="S67" s="67" t="str">
        <f t="shared" si="18"/>
        <v/>
      </c>
      <c r="U67" s="25"/>
      <c r="V67" s="25"/>
      <c r="W67" s="24"/>
      <c r="X67" s="24"/>
      <c r="Y67" s="24"/>
      <c r="Z67" s="24"/>
      <c r="AA67" s="24"/>
    </row>
    <row r="68" spans="1:27">
      <c r="A68" s="20">
        <f t="shared" si="12"/>
        <v>50</v>
      </c>
      <c r="B68" s="73" t="str">
        <f>IF('Inputs &amp; Summary'!D54="","",'Inputs &amp; Summary'!D54)</f>
        <v/>
      </c>
      <c r="C68" s="73" t="str">
        <f>IF('Inputs &amp; Summary'!E54="","",'Inputs &amp; Summary'!E54)</f>
        <v/>
      </c>
      <c r="D68" s="85"/>
      <c r="E68" s="27" t="str">
        <f t="shared" si="13"/>
        <v/>
      </c>
      <c r="G68" s="1" t="str">
        <f t="shared" si="0"/>
        <v/>
      </c>
      <c r="H68" s="1" t="str">
        <f t="shared" si="1"/>
        <v/>
      </c>
      <c r="I68" s="1" t="str">
        <f t="shared" si="2"/>
        <v/>
      </c>
      <c r="J68" s="1" t="str">
        <f t="shared" si="3"/>
        <v/>
      </c>
      <c r="K68" s="1" t="str">
        <f t="shared" si="4"/>
        <v/>
      </c>
      <c r="L68" s="155" t="str">
        <f t="shared" si="5"/>
        <v/>
      </c>
      <c r="M68" s="63" t="str">
        <f t="shared" si="14"/>
        <v/>
      </c>
      <c r="N68" s="63" t="str">
        <f t="shared" si="15"/>
        <v/>
      </c>
      <c r="O68" s="71">
        <v>1000000</v>
      </c>
      <c r="P68" s="71">
        <v>1</v>
      </c>
      <c r="Q68" s="63" t="str">
        <f t="shared" si="16"/>
        <v/>
      </c>
      <c r="R68" s="66" t="str">
        <f t="shared" si="17"/>
        <v/>
      </c>
      <c r="S68" s="67" t="str">
        <f t="shared" si="18"/>
        <v/>
      </c>
      <c r="U68" s="25"/>
      <c r="V68" s="25"/>
      <c r="W68" s="24"/>
      <c r="X68" s="24"/>
      <c r="Y68" s="24"/>
      <c r="Z68" s="24"/>
      <c r="AA68" s="24"/>
    </row>
    <row r="69" spans="1:27" s="23" customFormat="1">
      <c r="A69" s="14"/>
      <c r="B69" s="15"/>
      <c r="C69" s="15"/>
      <c r="D69" s="14"/>
      <c r="E69" s="27"/>
      <c r="F69" s="16"/>
      <c r="G69" s="14"/>
      <c r="H69" s="14"/>
      <c r="I69" s="14"/>
      <c r="J69" s="14"/>
      <c r="K69" s="14"/>
      <c r="L69" s="161"/>
      <c r="M69" s="68"/>
      <c r="N69" s="68"/>
      <c r="O69" s="68"/>
      <c r="P69" s="68"/>
      <c r="Q69" s="68"/>
      <c r="R69" s="68"/>
      <c r="S69" s="69"/>
      <c r="T69" s="51"/>
      <c r="U69" s="26"/>
      <c r="V69" s="26"/>
    </row>
    <row r="70" spans="1:27">
      <c r="B70" s="1" t="s">
        <v>15</v>
      </c>
      <c r="C70" s="1" t="s">
        <v>15</v>
      </c>
      <c r="G70" s="1" t="s">
        <v>15</v>
      </c>
      <c r="H70" s="1" t="s">
        <v>15</v>
      </c>
      <c r="I70" s="1" t="s">
        <v>15</v>
      </c>
      <c r="J70" s="1"/>
      <c r="K70" s="1" t="s">
        <v>15</v>
      </c>
      <c r="L70" s="155" t="s">
        <v>15</v>
      </c>
      <c r="M70" s="63"/>
      <c r="N70" s="63"/>
      <c r="O70" s="63"/>
      <c r="P70" s="63"/>
      <c r="Q70" s="63"/>
      <c r="S70" s="67"/>
      <c r="U70" s="25"/>
      <c r="V70" s="25"/>
      <c r="W70" s="24"/>
      <c r="X70" s="24"/>
      <c r="Y70" s="24"/>
      <c r="Z70" s="24"/>
      <c r="AA70" s="24"/>
    </row>
    <row r="71" spans="1:27">
      <c r="B71" s="11">
        <f>SUM(B19:B68)</f>
        <v>3493</v>
      </c>
      <c r="C71" s="11">
        <f>SUM(C19:C68)</f>
        <v>897.82803718935168</v>
      </c>
      <c r="D71" s="11"/>
      <c r="F71" s="12"/>
      <c r="G71" s="11">
        <f>SUM(G19:G68)</f>
        <v>75907.651945285717</v>
      </c>
      <c r="H71" s="11">
        <f>SUM(H19:H68)</f>
        <v>343707</v>
      </c>
      <c r="I71" s="11">
        <f>SUM(I19:I68)</f>
        <v>-5.2580162446247414E-13</v>
      </c>
      <c r="J71" s="11"/>
      <c r="K71" s="11">
        <f>SUM(J19:J68)</f>
        <v>53205.833333333321</v>
      </c>
      <c r="L71" s="162">
        <f>SUM(L19:L68)</f>
        <v>501114.73846104037</v>
      </c>
      <c r="M71" s="63"/>
      <c r="N71" s="63"/>
      <c r="O71" s="63"/>
      <c r="P71" s="63"/>
      <c r="Q71" s="63"/>
      <c r="S71" s="67"/>
      <c r="U71" s="25"/>
      <c r="V71" s="25"/>
      <c r="W71" s="24"/>
      <c r="X71" s="24"/>
      <c r="Y71" s="24"/>
      <c r="Z71" s="24"/>
      <c r="AA71" s="24"/>
    </row>
    <row r="72" spans="1:27">
      <c r="B72" s="11" t="s">
        <v>16</v>
      </c>
      <c r="C72" s="11" t="s">
        <v>16</v>
      </c>
      <c r="D72" s="11"/>
      <c r="F72" s="11"/>
      <c r="G72" s="11"/>
      <c r="H72" s="11"/>
      <c r="I72" s="11" t="s">
        <v>16</v>
      </c>
      <c r="J72" s="11"/>
      <c r="K72" s="11"/>
      <c r="L72" s="162"/>
      <c r="M72" s="63"/>
      <c r="N72" s="63"/>
      <c r="O72" s="63"/>
      <c r="P72" s="63"/>
      <c r="Q72" s="63"/>
      <c r="S72" s="67"/>
      <c r="U72" s="25"/>
      <c r="V72" s="25"/>
      <c r="W72" s="24"/>
      <c r="X72" s="24"/>
      <c r="Y72" s="24"/>
      <c r="Z72" s="24"/>
      <c r="AA72" s="24"/>
    </row>
    <row r="73" spans="1:27">
      <c r="B73" s="11">
        <f>AVERAGE(B19:B68)</f>
        <v>83.166666666666671</v>
      </c>
      <c r="C73" s="11">
        <f>AVERAGE(C19:C68)</f>
        <v>21.376858028317898</v>
      </c>
      <c r="D73" s="11"/>
      <c r="F73" s="11"/>
      <c r="G73" s="13"/>
      <c r="H73" s="11"/>
      <c r="I73" s="11">
        <f>AVERAGE(I19:I68)</f>
        <v>-1.2519086296725574E-14</v>
      </c>
      <c r="J73" s="11"/>
      <c r="K73" s="11"/>
      <c r="L73" s="162"/>
      <c r="M73" s="63"/>
      <c r="N73" s="63"/>
      <c r="O73" s="63"/>
      <c r="P73" s="63"/>
      <c r="Q73" s="63"/>
      <c r="S73" s="67"/>
      <c r="U73" s="25"/>
      <c r="V73" s="25"/>
      <c r="W73" s="24"/>
      <c r="X73" s="24"/>
      <c r="Y73" s="24"/>
      <c r="Z73" s="24"/>
      <c r="AA73" s="24"/>
    </row>
    <row r="74" spans="1:27">
      <c r="G74" s="5"/>
      <c r="M74" s="63"/>
      <c r="N74" s="63"/>
      <c r="O74" s="63"/>
      <c r="P74" s="63"/>
      <c r="Q74" s="63"/>
      <c r="S74" s="67"/>
      <c r="U74" s="25"/>
      <c r="V74" s="25"/>
      <c r="W74" s="24"/>
      <c r="X74" s="24"/>
      <c r="Y74" s="24"/>
      <c r="Z74" s="24"/>
      <c r="AA74" s="24"/>
    </row>
    <row r="75" spans="1:27">
      <c r="M75" s="63"/>
      <c r="N75" s="63"/>
      <c r="O75" s="63"/>
      <c r="P75" s="63"/>
      <c r="Q75" s="63"/>
      <c r="S75" s="67"/>
      <c r="U75" s="25"/>
      <c r="V75" s="25"/>
      <c r="W75" s="24"/>
      <c r="X75" s="24"/>
      <c r="Y75" s="24"/>
      <c r="Z75" s="24"/>
      <c r="AA75" s="24"/>
    </row>
    <row r="76" spans="1:27">
      <c r="M76" s="63"/>
      <c r="N76" s="63"/>
      <c r="O76" s="63"/>
      <c r="P76" s="63"/>
      <c r="Q76" s="63"/>
      <c r="S76" s="67"/>
      <c r="U76" s="25"/>
      <c r="V76" s="25"/>
      <c r="W76" s="24"/>
      <c r="X76" s="24"/>
      <c r="Y76" s="24"/>
      <c r="Z76" s="24"/>
      <c r="AA76" s="24"/>
    </row>
    <row r="77" spans="1:27">
      <c r="M77" s="63"/>
      <c r="N77" s="63"/>
      <c r="O77" s="63"/>
      <c r="P77" s="63"/>
      <c r="Q77" s="63"/>
      <c r="S77" s="67"/>
      <c r="U77" s="25"/>
      <c r="V77" s="25"/>
      <c r="W77" s="24"/>
      <c r="X77" s="24"/>
      <c r="Y77" s="24"/>
      <c r="Z77" s="24"/>
      <c r="AA77" s="24"/>
    </row>
    <row r="78" spans="1:27">
      <c r="M78" s="63"/>
      <c r="N78" s="63"/>
      <c r="O78" s="63"/>
      <c r="P78" s="63"/>
      <c r="Q78" s="63"/>
      <c r="S78" s="67"/>
      <c r="U78" s="25"/>
      <c r="V78" s="25"/>
      <c r="W78" s="24"/>
      <c r="X78" s="24"/>
      <c r="Y78" s="24"/>
      <c r="Z78" s="24"/>
      <c r="AA78" s="24"/>
    </row>
    <row r="79" spans="1:27">
      <c r="K79" s="1"/>
      <c r="M79" s="63"/>
      <c r="N79" s="63"/>
      <c r="O79" s="63"/>
      <c r="P79" s="63"/>
      <c r="Q79" s="63"/>
      <c r="S79" s="67"/>
      <c r="U79" s="25"/>
      <c r="V79" s="25"/>
      <c r="W79" s="24"/>
      <c r="X79" s="24"/>
      <c r="Y79" s="24"/>
      <c r="Z79" s="24"/>
      <c r="AA79" s="24"/>
    </row>
    <row r="80" spans="1:27">
      <c r="I80" s="1"/>
      <c r="K80" s="1"/>
      <c r="M80" s="63"/>
      <c r="N80" s="63"/>
      <c r="O80" s="63"/>
      <c r="P80" s="63"/>
      <c r="Q80" s="63"/>
      <c r="S80" s="67"/>
      <c r="U80" s="25"/>
      <c r="V80" s="25"/>
      <c r="W80" s="24"/>
      <c r="X80" s="24"/>
      <c r="Y80" s="24"/>
      <c r="Z80" s="24"/>
      <c r="AA80" s="24"/>
    </row>
    <row r="81" spans="9:27">
      <c r="I81" s="1"/>
      <c r="J81" s="1"/>
      <c r="K81" s="1"/>
      <c r="M81" s="63"/>
      <c r="N81" s="63"/>
      <c r="O81" s="63"/>
      <c r="P81" s="63"/>
      <c r="Q81" s="63"/>
      <c r="S81" s="67"/>
      <c r="U81" s="25"/>
      <c r="V81" s="25"/>
      <c r="W81" s="24"/>
      <c r="X81" s="24"/>
      <c r="Y81" s="24"/>
      <c r="Z81" s="24"/>
      <c r="AA81" s="24"/>
    </row>
    <row r="82" spans="9:27">
      <c r="K82" s="1"/>
      <c r="M82" s="63"/>
      <c r="N82" s="63"/>
      <c r="O82" s="63"/>
      <c r="P82" s="63"/>
      <c r="Q82" s="63"/>
      <c r="S82" s="67"/>
      <c r="U82" s="25"/>
      <c r="V82" s="25"/>
      <c r="W82" s="24"/>
      <c r="X82" s="24"/>
      <c r="Y82" s="24"/>
      <c r="Z82" s="24"/>
      <c r="AA82" s="24"/>
    </row>
    <row r="83" spans="9:27">
      <c r="K83" s="1"/>
      <c r="M83" s="63"/>
      <c r="N83" s="63"/>
      <c r="O83" s="63"/>
      <c r="P83" s="63"/>
      <c r="Q83" s="63"/>
      <c r="S83" s="67"/>
      <c r="U83" s="25"/>
      <c r="V83" s="25"/>
      <c r="W83" s="24"/>
      <c r="X83" s="24"/>
      <c r="Y83" s="24"/>
      <c r="Z83" s="24"/>
      <c r="AA83" s="24"/>
    </row>
  </sheetData>
  <mergeCells count="19">
    <mergeCell ref="R17:R18"/>
    <mergeCell ref="S17:S18"/>
    <mergeCell ref="G17:G18"/>
    <mergeCell ref="H17:H18"/>
    <mergeCell ref="I17:I18"/>
    <mergeCell ref="J17:J18"/>
    <mergeCell ref="O17:O18"/>
    <mergeCell ref="M17:M18"/>
    <mergeCell ref="N17:N18"/>
    <mergeCell ref="Q17:Q18"/>
    <mergeCell ref="P17:P18"/>
    <mergeCell ref="J3:M3"/>
    <mergeCell ref="B15:C16"/>
    <mergeCell ref="D15:D16"/>
    <mergeCell ref="K16:L16"/>
    <mergeCell ref="P4:R5"/>
    <mergeCell ref="F4:F6"/>
    <mergeCell ref="O15:P16"/>
    <mergeCell ref="J9:N13"/>
  </mergeCells>
  <pageMargins left="0.75" right="0.75" top="1" bottom="1" header="0.5" footer="0.5"/>
  <pageSetup orientation="portrait" r:id="rId1"/>
  <headerFooter alignWithMargins="0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B51D3-219A-E042-91B3-53F3FBFFA8F2}">
  <dimension ref="A1:WVW80"/>
  <sheetViews>
    <sheetView topLeftCell="H6" zoomScale="90" zoomScaleNormal="90" workbookViewId="0">
      <selection activeCell="B11" sqref="B11"/>
    </sheetView>
  </sheetViews>
  <sheetFormatPr defaultColWidth="8.75" defaultRowHeight="23.25"/>
  <cols>
    <col min="1" max="5" width="8.75" style="24"/>
    <col min="6" max="6" width="4.6640625" style="24" customWidth="1"/>
    <col min="7" max="11" width="10.75"/>
    <col min="12" max="12" width="8.75" style="24"/>
    <col min="13" max="13" width="4.4140625" style="580" customWidth="1"/>
    <col min="14" max="14" width="8.9140625" style="584" bestFit="1" customWidth="1"/>
    <col min="15" max="15" width="8.9140625" style="585" bestFit="1" customWidth="1"/>
    <col min="16" max="16" width="10.08203125" style="242" customWidth="1"/>
    <col min="17" max="17" width="11.08203125" customWidth="1"/>
    <col min="21" max="21" width="11.4140625" customWidth="1"/>
    <col min="22" max="22" width="8.75" style="24"/>
    <col min="23" max="23" width="4.4140625" style="597" customWidth="1"/>
    <col min="24" max="24" width="9.58203125" style="601" bestFit="1" customWidth="1"/>
    <col min="25" max="25" width="8.9140625" style="602" bestFit="1" customWidth="1"/>
    <col min="26" max="31" width="11.75" customWidth="1"/>
    <col min="32" max="32" width="8.75" style="70" customWidth="1"/>
    <col min="33" max="36" width="8.75" style="70"/>
    <col min="37" max="37" width="3.58203125" style="70" customWidth="1"/>
    <col min="38" max="40" width="8.75" style="70"/>
    <col min="41" max="41" width="2.33203125" style="70" customWidth="1"/>
    <col min="42" max="43" width="8.75" style="70"/>
    <col min="44" max="57" width="8.75" style="620"/>
    <col min="58" max="261" width="8.75" style="24"/>
    <col min="262" max="262" width="7.58203125" style="24" customWidth="1"/>
    <col min="263" max="263" width="8.33203125" style="24" customWidth="1"/>
    <col min="264" max="264" width="8.75" style="24"/>
    <col min="265" max="266" width="8.33203125" style="24" customWidth="1"/>
    <col min="267" max="267" width="7.33203125" style="24" bestFit="1" customWidth="1"/>
    <col min="268" max="268" width="8.33203125" style="24" bestFit="1" customWidth="1"/>
    <col min="269" max="269" width="8.75" style="24"/>
    <col min="270" max="271" width="8.4140625" style="24" bestFit="1" customWidth="1"/>
    <col min="272" max="517" width="8.75" style="24"/>
    <col min="518" max="518" width="7.58203125" style="24" customWidth="1"/>
    <col min="519" max="519" width="8.33203125" style="24" customWidth="1"/>
    <col min="520" max="520" width="8.75" style="24"/>
    <col min="521" max="522" width="8.33203125" style="24" customWidth="1"/>
    <col min="523" max="523" width="7.33203125" style="24" bestFit="1" customWidth="1"/>
    <col min="524" max="524" width="8.33203125" style="24" bestFit="1" customWidth="1"/>
    <col min="525" max="525" width="8.75" style="24"/>
    <col min="526" max="527" width="8.4140625" style="24" bestFit="1" customWidth="1"/>
    <col min="528" max="773" width="8.75" style="24"/>
    <col min="774" max="774" width="7.58203125" style="24" customWidth="1"/>
    <col min="775" max="775" width="8.33203125" style="24" customWidth="1"/>
    <col min="776" max="776" width="8.75" style="24"/>
    <col min="777" max="778" width="8.33203125" style="24" customWidth="1"/>
    <col min="779" max="779" width="7.33203125" style="24" bestFit="1" customWidth="1"/>
    <col min="780" max="780" width="8.33203125" style="24" bestFit="1" customWidth="1"/>
    <col min="781" max="781" width="8.75" style="24"/>
    <col min="782" max="783" width="8.4140625" style="24" bestFit="1" customWidth="1"/>
    <col min="784" max="1029" width="8.75" style="24"/>
    <col min="1030" max="1030" width="7.58203125" style="24" customWidth="1"/>
    <col min="1031" max="1031" width="8.33203125" style="24" customWidth="1"/>
    <col min="1032" max="1032" width="8.75" style="24"/>
    <col min="1033" max="1034" width="8.33203125" style="24" customWidth="1"/>
    <col min="1035" max="1035" width="7.33203125" style="24" bestFit="1" customWidth="1"/>
    <col min="1036" max="1036" width="8.33203125" style="24" bestFit="1" customWidth="1"/>
    <col min="1037" max="1037" width="8.75" style="24"/>
    <col min="1038" max="1039" width="8.4140625" style="24" bestFit="1" customWidth="1"/>
    <col min="1040" max="1285" width="8.75" style="24"/>
    <col min="1286" max="1286" width="7.58203125" style="24" customWidth="1"/>
    <col min="1287" max="1287" width="8.33203125" style="24" customWidth="1"/>
    <col min="1288" max="1288" width="8.75" style="24"/>
    <col min="1289" max="1290" width="8.33203125" style="24" customWidth="1"/>
    <col min="1291" max="1291" width="7.33203125" style="24" bestFit="1" customWidth="1"/>
    <col min="1292" max="1292" width="8.33203125" style="24" bestFit="1" customWidth="1"/>
    <col min="1293" max="1293" width="8.75" style="24"/>
    <col min="1294" max="1295" width="8.4140625" style="24" bestFit="1" customWidth="1"/>
    <col min="1296" max="1541" width="8.75" style="24"/>
    <col min="1542" max="1542" width="7.58203125" style="24" customWidth="1"/>
    <col min="1543" max="1543" width="8.33203125" style="24" customWidth="1"/>
    <col min="1544" max="1544" width="8.75" style="24"/>
    <col min="1545" max="1546" width="8.33203125" style="24" customWidth="1"/>
    <col min="1547" max="1547" width="7.33203125" style="24" bestFit="1" customWidth="1"/>
    <col min="1548" max="1548" width="8.33203125" style="24" bestFit="1" customWidth="1"/>
    <col min="1549" max="1549" width="8.75" style="24"/>
    <col min="1550" max="1551" width="8.4140625" style="24" bestFit="1" customWidth="1"/>
    <col min="1552" max="1797" width="8.75" style="24"/>
    <col min="1798" max="1798" width="7.58203125" style="24" customWidth="1"/>
    <col min="1799" max="1799" width="8.33203125" style="24" customWidth="1"/>
    <col min="1800" max="1800" width="8.75" style="24"/>
    <col min="1801" max="1802" width="8.33203125" style="24" customWidth="1"/>
    <col min="1803" max="1803" width="7.33203125" style="24" bestFit="1" customWidth="1"/>
    <col min="1804" max="1804" width="8.33203125" style="24" bestFit="1" customWidth="1"/>
    <col min="1805" max="1805" width="8.75" style="24"/>
    <col min="1806" max="1807" width="8.4140625" style="24" bestFit="1" customWidth="1"/>
    <col min="1808" max="2053" width="8.75" style="24"/>
    <col min="2054" max="2054" width="7.58203125" style="24" customWidth="1"/>
    <col min="2055" max="2055" width="8.33203125" style="24" customWidth="1"/>
    <col min="2056" max="2056" width="8.75" style="24"/>
    <col min="2057" max="2058" width="8.33203125" style="24" customWidth="1"/>
    <col min="2059" max="2059" width="7.33203125" style="24" bestFit="1" customWidth="1"/>
    <col min="2060" max="2060" width="8.33203125" style="24" bestFit="1" customWidth="1"/>
    <col min="2061" max="2061" width="8.75" style="24"/>
    <col min="2062" max="2063" width="8.4140625" style="24" bestFit="1" customWidth="1"/>
    <col min="2064" max="2309" width="8.75" style="24"/>
    <col min="2310" max="2310" width="7.58203125" style="24" customWidth="1"/>
    <col min="2311" max="2311" width="8.33203125" style="24" customWidth="1"/>
    <col min="2312" max="2312" width="8.75" style="24"/>
    <col min="2313" max="2314" width="8.33203125" style="24" customWidth="1"/>
    <col min="2315" max="2315" width="7.33203125" style="24" bestFit="1" customWidth="1"/>
    <col min="2316" max="2316" width="8.33203125" style="24" bestFit="1" customWidth="1"/>
    <col min="2317" max="2317" width="8.75" style="24"/>
    <col min="2318" max="2319" width="8.4140625" style="24" bestFit="1" customWidth="1"/>
    <col min="2320" max="2565" width="8.75" style="24"/>
    <col min="2566" max="2566" width="7.58203125" style="24" customWidth="1"/>
    <col min="2567" max="2567" width="8.33203125" style="24" customWidth="1"/>
    <col min="2568" max="2568" width="8.75" style="24"/>
    <col min="2569" max="2570" width="8.33203125" style="24" customWidth="1"/>
    <col min="2571" max="2571" width="7.33203125" style="24" bestFit="1" customWidth="1"/>
    <col min="2572" max="2572" width="8.33203125" style="24" bestFit="1" customWidth="1"/>
    <col min="2573" max="2573" width="8.75" style="24"/>
    <col min="2574" max="2575" width="8.4140625" style="24" bestFit="1" customWidth="1"/>
    <col min="2576" max="2821" width="8.75" style="24"/>
    <col min="2822" max="2822" width="7.58203125" style="24" customWidth="1"/>
    <col min="2823" max="2823" width="8.33203125" style="24" customWidth="1"/>
    <col min="2824" max="2824" width="8.75" style="24"/>
    <col min="2825" max="2826" width="8.33203125" style="24" customWidth="1"/>
    <col min="2827" max="2827" width="7.33203125" style="24" bestFit="1" customWidth="1"/>
    <col min="2828" max="2828" width="8.33203125" style="24" bestFit="1" customWidth="1"/>
    <col min="2829" max="2829" width="8.75" style="24"/>
    <col min="2830" max="2831" width="8.4140625" style="24" bestFit="1" customWidth="1"/>
    <col min="2832" max="3077" width="8.75" style="24"/>
    <col min="3078" max="3078" width="7.58203125" style="24" customWidth="1"/>
    <col min="3079" max="3079" width="8.33203125" style="24" customWidth="1"/>
    <col min="3080" max="3080" width="8.75" style="24"/>
    <col min="3081" max="3082" width="8.33203125" style="24" customWidth="1"/>
    <col min="3083" max="3083" width="7.33203125" style="24" bestFit="1" customWidth="1"/>
    <col min="3084" max="3084" width="8.33203125" style="24" bestFit="1" customWidth="1"/>
    <col min="3085" max="3085" width="8.75" style="24"/>
    <col min="3086" max="3087" width="8.4140625" style="24" bestFit="1" customWidth="1"/>
    <col min="3088" max="3333" width="8.75" style="24"/>
    <col min="3334" max="3334" width="7.58203125" style="24" customWidth="1"/>
    <col min="3335" max="3335" width="8.33203125" style="24" customWidth="1"/>
    <col min="3336" max="3336" width="8.75" style="24"/>
    <col min="3337" max="3338" width="8.33203125" style="24" customWidth="1"/>
    <col min="3339" max="3339" width="7.33203125" style="24" bestFit="1" customWidth="1"/>
    <col min="3340" max="3340" width="8.33203125" style="24" bestFit="1" customWidth="1"/>
    <col min="3341" max="3341" width="8.75" style="24"/>
    <col min="3342" max="3343" width="8.4140625" style="24" bestFit="1" customWidth="1"/>
    <col min="3344" max="3589" width="8.75" style="24"/>
    <col min="3590" max="3590" width="7.58203125" style="24" customWidth="1"/>
    <col min="3591" max="3591" width="8.33203125" style="24" customWidth="1"/>
    <col min="3592" max="3592" width="8.75" style="24"/>
    <col min="3593" max="3594" width="8.33203125" style="24" customWidth="1"/>
    <col min="3595" max="3595" width="7.33203125" style="24" bestFit="1" customWidth="1"/>
    <col min="3596" max="3596" width="8.33203125" style="24" bestFit="1" customWidth="1"/>
    <col min="3597" max="3597" width="8.75" style="24"/>
    <col min="3598" max="3599" width="8.4140625" style="24" bestFit="1" customWidth="1"/>
    <col min="3600" max="3845" width="8.75" style="24"/>
    <col min="3846" max="3846" width="7.58203125" style="24" customWidth="1"/>
    <col min="3847" max="3847" width="8.33203125" style="24" customWidth="1"/>
    <col min="3848" max="3848" width="8.75" style="24"/>
    <col min="3849" max="3850" width="8.33203125" style="24" customWidth="1"/>
    <col min="3851" max="3851" width="7.33203125" style="24" bestFit="1" customWidth="1"/>
    <col min="3852" max="3852" width="8.33203125" style="24" bestFit="1" customWidth="1"/>
    <col min="3853" max="3853" width="8.75" style="24"/>
    <col min="3854" max="3855" width="8.4140625" style="24" bestFit="1" customWidth="1"/>
    <col min="3856" max="4101" width="8.75" style="24"/>
    <col min="4102" max="4102" width="7.58203125" style="24" customWidth="1"/>
    <col min="4103" max="4103" width="8.33203125" style="24" customWidth="1"/>
    <col min="4104" max="4104" width="8.75" style="24"/>
    <col min="4105" max="4106" width="8.33203125" style="24" customWidth="1"/>
    <col min="4107" max="4107" width="7.33203125" style="24" bestFit="1" customWidth="1"/>
    <col min="4108" max="4108" width="8.33203125" style="24" bestFit="1" customWidth="1"/>
    <col min="4109" max="4109" width="8.75" style="24"/>
    <col min="4110" max="4111" width="8.4140625" style="24" bestFit="1" customWidth="1"/>
    <col min="4112" max="4357" width="8.75" style="24"/>
    <col min="4358" max="4358" width="7.58203125" style="24" customWidth="1"/>
    <col min="4359" max="4359" width="8.33203125" style="24" customWidth="1"/>
    <col min="4360" max="4360" width="8.75" style="24"/>
    <col min="4361" max="4362" width="8.33203125" style="24" customWidth="1"/>
    <col min="4363" max="4363" width="7.33203125" style="24" bestFit="1" customWidth="1"/>
    <col min="4364" max="4364" width="8.33203125" style="24" bestFit="1" customWidth="1"/>
    <col min="4365" max="4365" width="8.75" style="24"/>
    <col min="4366" max="4367" width="8.4140625" style="24" bestFit="1" customWidth="1"/>
    <col min="4368" max="4613" width="8.75" style="24"/>
    <col min="4614" max="4614" width="7.58203125" style="24" customWidth="1"/>
    <col min="4615" max="4615" width="8.33203125" style="24" customWidth="1"/>
    <col min="4616" max="4616" width="8.75" style="24"/>
    <col min="4617" max="4618" width="8.33203125" style="24" customWidth="1"/>
    <col min="4619" max="4619" width="7.33203125" style="24" bestFit="1" customWidth="1"/>
    <col min="4620" max="4620" width="8.33203125" style="24" bestFit="1" customWidth="1"/>
    <col min="4621" max="4621" width="8.75" style="24"/>
    <col min="4622" max="4623" width="8.4140625" style="24" bestFit="1" customWidth="1"/>
    <col min="4624" max="4869" width="8.75" style="24"/>
    <col min="4870" max="4870" width="7.58203125" style="24" customWidth="1"/>
    <col min="4871" max="4871" width="8.33203125" style="24" customWidth="1"/>
    <col min="4872" max="4872" width="8.75" style="24"/>
    <col min="4873" max="4874" width="8.33203125" style="24" customWidth="1"/>
    <col min="4875" max="4875" width="7.33203125" style="24" bestFit="1" customWidth="1"/>
    <col min="4876" max="4876" width="8.33203125" style="24" bestFit="1" customWidth="1"/>
    <col min="4877" max="4877" width="8.75" style="24"/>
    <col min="4878" max="4879" width="8.4140625" style="24" bestFit="1" customWidth="1"/>
    <col min="4880" max="5125" width="8.75" style="24"/>
    <col min="5126" max="5126" width="7.58203125" style="24" customWidth="1"/>
    <col min="5127" max="5127" width="8.33203125" style="24" customWidth="1"/>
    <col min="5128" max="5128" width="8.75" style="24"/>
    <col min="5129" max="5130" width="8.33203125" style="24" customWidth="1"/>
    <col min="5131" max="5131" width="7.33203125" style="24" bestFit="1" customWidth="1"/>
    <col min="5132" max="5132" width="8.33203125" style="24" bestFit="1" customWidth="1"/>
    <col min="5133" max="5133" width="8.75" style="24"/>
    <col min="5134" max="5135" width="8.4140625" style="24" bestFit="1" customWidth="1"/>
    <col min="5136" max="5381" width="8.75" style="24"/>
    <col min="5382" max="5382" width="7.58203125" style="24" customWidth="1"/>
    <col min="5383" max="5383" width="8.33203125" style="24" customWidth="1"/>
    <col min="5384" max="5384" width="8.75" style="24"/>
    <col min="5385" max="5386" width="8.33203125" style="24" customWidth="1"/>
    <col min="5387" max="5387" width="7.33203125" style="24" bestFit="1" customWidth="1"/>
    <col min="5388" max="5388" width="8.33203125" style="24" bestFit="1" customWidth="1"/>
    <col min="5389" max="5389" width="8.75" style="24"/>
    <col min="5390" max="5391" width="8.4140625" style="24" bestFit="1" customWidth="1"/>
    <col min="5392" max="5637" width="8.75" style="24"/>
    <col min="5638" max="5638" width="7.58203125" style="24" customWidth="1"/>
    <col min="5639" max="5639" width="8.33203125" style="24" customWidth="1"/>
    <col min="5640" max="5640" width="8.75" style="24"/>
    <col min="5641" max="5642" width="8.33203125" style="24" customWidth="1"/>
    <col min="5643" max="5643" width="7.33203125" style="24" bestFit="1" customWidth="1"/>
    <col min="5644" max="5644" width="8.33203125" style="24" bestFit="1" customWidth="1"/>
    <col min="5645" max="5645" width="8.75" style="24"/>
    <col min="5646" max="5647" width="8.4140625" style="24" bestFit="1" customWidth="1"/>
    <col min="5648" max="5893" width="8.75" style="24"/>
    <col min="5894" max="5894" width="7.58203125" style="24" customWidth="1"/>
    <col min="5895" max="5895" width="8.33203125" style="24" customWidth="1"/>
    <col min="5896" max="5896" width="8.75" style="24"/>
    <col min="5897" max="5898" width="8.33203125" style="24" customWidth="1"/>
    <col min="5899" max="5899" width="7.33203125" style="24" bestFit="1" customWidth="1"/>
    <col min="5900" max="5900" width="8.33203125" style="24" bestFit="1" customWidth="1"/>
    <col min="5901" max="5901" width="8.75" style="24"/>
    <col min="5902" max="5903" width="8.4140625" style="24" bestFit="1" customWidth="1"/>
    <col min="5904" max="6149" width="8.75" style="24"/>
    <col min="6150" max="6150" width="7.58203125" style="24" customWidth="1"/>
    <col min="6151" max="6151" width="8.33203125" style="24" customWidth="1"/>
    <col min="6152" max="6152" width="8.75" style="24"/>
    <col min="6153" max="6154" width="8.33203125" style="24" customWidth="1"/>
    <col min="6155" max="6155" width="7.33203125" style="24" bestFit="1" customWidth="1"/>
    <col min="6156" max="6156" width="8.33203125" style="24" bestFit="1" customWidth="1"/>
    <col min="6157" max="6157" width="8.75" style="24"/>
    <col min="6158" max="6159" width="8.4140625" style="24" bestFit="1" customWidth="1"/>
    <col min="6160" max="6405" width="8.75" style="24"/>
    <col min="6406" max="6406" width="7.58203125" style="24" customWidth="1"/>
    <col min="6407" max="6407" width="8.33203125" style="24" customWidth="1"/>
    <col min="6408" max="6408" width="8.75" style="24"/>
    <col min="6409" max="6410" width="8.33203125" style="24" customWidth="1"/>
    <col min="6411" max="6411" width="7.33203125" style="24" bestFit="1" customWidth="1"/>
    <col min="6412" max="6412" width="8.33203125" style="24" bestFit="1" customWidth="1"/>
    <col min="6413" max="6413" width="8.75" style="24"/>
    <col min="6414" max="6415" width="8.4140625" style="24" bestFit="1" customWidth="1"/>
    <col min="6416" max="6661" width="8.75" style="24"/>
    <col min="6662" max="6662" width="7.58203125" style="24" customWidth="1"/>
    <col min="6663" max="6663" width="8.33203125" style="24" customWidth="1"/>
    <col min="6664" max="6664" width="8.75" style="24"/>
    <col min="6665" max="6666" width="8.33203125" style="24" customWidth="1"/>
    <col min="6667" max="6667" width="7.33203125" style="24" bestFit="1" customWidth="1"/>
    <col min="6668" max="6668" width="8.33203125" style="24" bestFit="1" customWidth="1"/>
    <col min="6669" max="6669" width="8.75" style="24"/>
    <col min="6670" max="6671" width="8.4140625" style="24" bestFit="1" customWidth="1"/>
    <col min="6672" max="6917" width="8.75" style="24"/>
    <col min="6918" max="6918" width="7.58203125" style="24" customWidth="1"/>
    <col min="6919" max="6919" width="8.33203125" style="24" customWidth="1"/>
    <col min="6920" max="6920" width="8.75" style="24"/>
    <col min="6921" max="6922" width="8.33203125" style="24" customWidth="1"/>
    <col min="6923" max="6923" width="7.33203125" style="24" bestFit="1" customWidth="1"/>
    <col min="6924" max="6924" width="8.33203125" style="24" bestFit="1" customWidth="1"/>
    <col min="6925" max="6925" width="8.75" style="24"/>
    <col min="6926" max="6927" width="8.4140625" style="24" bestFit="1" customWidth="1"/>
    <col min="6928" max="7173" width="8.75" style="24"/>
    <col min="7174" max="7174" width="7.58203125" style="24" customWidth="1"/>
    <col min="7175" max="7175" width="8.33203125" style="24" customWidth="1"/>
    <col min="7176" max="7176" width="8.75" style="24"/>
    <col min="7177" max="7178" width="8.33203125" style="24" customWidth="1"/>
    <col min="7179" max="7179" width="7.33203125" style="24" bestFit="1" customWidth="1"/>
    <col min="7180" max="7180" width="8.33203125" style="24" bestFit="1" customWidth="1"/>
    <col min="7181" max="7181" width="8.75" style="24"/>
    <col min="7182" max="7183" width="8.4140625" style="24" bestFit="1" customWidth="1"/>
    <col min="7184" max="7429" width="8.75" style="24"/>
    <col min="7430" max="7430" width="7.58203125" style="24" customWidth="1"/>
    <col min="7431" max="7431" width="8.33203125" style="24" customWidth="1"/>
    <col min="7432" max="7432" width="8.75" style="24"/>
    <col min="7433" max="7434" width="8.33203125" style="24" customWidth="1"/>
    <col min="7435" max="7435" width="7.33203125" style="24" bestFit="1" customWidth="1"/>
    <col min="7436" max="7436" width="8.33203125" style="24" bestFit="1" customWidth="1"/>
    <col min="7437" max="7437" width="8.75" style="24"/>
    <col min="7438" max="7439" width="8.4140625" style="24" bestFit="1" customWidth="1"/>
    <col min="7440" max="7685" width="8.75" style="24"/>
    <col min="7686" max="7686" width="7.58203125" style="24" customWidth="1"/>
    <col min="7687" max="7687" width="8.33203125" style="24" customWidth="1"/>
    <col min="7688" max="7688" width="8.75" style="24"/>
    <col min="7689" max="7690" width="8.33203125" style="24" customWidth="1"/>
    <col min="7691" max="7691" width="7.33203125" style="24" bestFit="1" customWidth="1"/>
    <col min="7692" max="7692" width="8.33203125" style="24" bestFit="1" customWidth="1"/>
    <col min="7693" max="7693" width="8.75" style="24"/>
    <col min="7694" max="7695" width="8.4140625" style="24" bestFit="1" customWidth="1"/>
    <col min="7696" max="7941" width="8.75" style="24"/>
    <col min="7942" max="7942" width="7.58203125" style="24" customWidth="1"/>
    <col min="7943" max="7943" width="8.33203125" style="24" customWidth="1"/>
    <col min="7944" max="7944" width="8.75" style="24"/>
    <col min="7945" max="7946" width="8.33203125" style="24" customWidth="1"/>
    <col min="7947" max="7947" width="7.33203125" style="24" bestFit="1" customWidth="1"/>
    <col min="7948" max="7948" width="8.33203125" style="24" bestFit="1" customWidth="1"/>
    <col min="7949" max="7949" width="8.75" style="24"/>
    <col min="7950" max="7951" width="8.4140625" style="24" bestFit="1" customWidth="1"/>
    <col min="7952" max="8197" width="8.75" style="24"/>
    <col min="8198" max="8198" width="7.58203125" style="24" customWidth="1"/>
    <col min="8199" max="8199" width="8.33203125" style="24" customWidth="1"/>
    <col min="8200" max="8200" width="8.75" style="24"/>
    <col min="8201" max="8202" width="8.33203125" style="24" customWidth="1"/>
    <col min="8203" max="8203" width="7.33203125" style="24" bestFit="1" customWidth="1"/>
    <col min="8204" max="8204" width="8.33203125" style="24" bestFit="1" customWidth="1"/>
    <col min="8205" max="8205" width="8.75" style="24"/>
    <col min="8206" max="8207" width="8.4140625" style="24" bestFit="1" customWidth="1"/>
    <col min="8208" max="8453" width="8.75" style="24"/>
    <col min="8454" max="8454" width="7.58203125" style="24" customWidth="1"/>
    <col min="8455" max="8455" width="8.33203125" style="24" customWidth="1"/>
    <col min="8456" max="8456" width="8.75" style="24"/>
    <col min="8457" max="8458" width="8.33203125" style="24" customWidth="1"/>
    <col min="8459" max="8459" width="7.33203125" style="24" bestFit="1" customWidth="1"/>
    <col min="8460" max="8460" width="8.33203125" style="24" bestFit="1" customWidth="1"/>
    <col min="8461" max="8461" width="8.75" style="24"/>
    <col min="8462" max="8463" width="8.4140625" style="24" bestFit="1" customWidth="1"/>
    <col min="8464" max="8709" width="8.75" style="24"/>
    <col min="8710" max="8710" width="7.58203125" style="24" customWidth="1"/>
    <col min="8711" max="8711" width="8.33203125" style="24" customWidth="1"/>
    <col min="8712" max="8712" width="8.75" style="24"/>
    <col min="8713" max="8714" width="8.33203125" style="24" customWidth="1"/>
    <col min="8715" max="8715" width="7.33203125" style="24" bestFit="1" customWidth="1"/>
    <col min="8716" max="8716" width="8.33203125" style="24" bestFit="1" customWidth="1"/>
    <col min="8717" max="8717" width="8.75" style="24"/>
    <col min="8718" max="8719" width="8.4140625" style="24" bestFit="1" customWidth="1"/>
    <col min="8720" max="8965" width="8.75" style="24"/>
    <col min="8966" max="8966" width="7.58203125" style="24" customWidth="1"/>
    <col min="8967" max="8967" width="8.33203125" style="24" customWidth="1"/>
    <col min="8968" max="8968" width="8.75" style="24"/>
    <col min="8969" max="8970" width="8.33203125" style="24" customWidth="1"/>
    <col min="8971" max="8971" width="7.33203125" style="24" bestFit="1" customWidth="1"/>
    <col min="8972" max="8972" width="8.33203125" style="24" bestFit="1" customWidth="1"/>
    <col min="8973" max="8973" width="8.75" style="24"/>
    <col min="8974" max="8975" width="8.4140625" style="24" bestFit="1" customWidth="1"/>
    <col min="8976" max="9221" width="8.75" style="24"/>
    <col min="9222" max="9222" width="7.58203125" style="24" customWidth="1"/>
    <col min="9223" max="9223" width="8.33203125" style="24" customWidth="1"/>
    <col min="9224" max="9224" width="8.75" style="24"/>
    <col min="9225" max="9226" width="8.33203125" style="24" customWidth="1"/>
    <col min="9227" max="9227" width="7.33203125" style="24" bestFit="1" customWidth="1"/>
    <col min="9228" max="9228" width="8.33203125" style="24" bestFit="1" customWidth="1"/>
    <col min="9229" max="9229" width="8.75" style="24"/>
    <col min="9230" max="9231" width="8.4140625" style="24" bestFit="1" customWidth="1"/>
    <col min="9232" max="9477" width="8.75" style="24"/>
    <col min="9478" max="9478" width="7.58203125" style="24" customWidth="1"/>
    <col min="9479" max="9479" width="8.33203125" style="24" customWidth="1"/>
    <col min="9480" max="9480" width="8.75" style="24"/>
    <col min="9481" max="9482" width="8.33203125" style="24" customWidth="1"/>
    <col min="9483" max="9483" width="7.33203125" style="24" bestFit="1" customWidth="1"/>
    <col min="9484" max="9484" width="8.33203125" style="24" bestFit="1" customWidth="1"/>
    <col min="9485" max="9485" width="8.75" style="24"/>
    <col min="9486" max="9487" width="8.4140625" style="24" bestFit="1" customWidth="1"/>
    <col min="9488" max="9733" width="8.75" style="24"/>
    <col min="9734" max="9734" width="7.58203125" style="24" customWidth="1"/>
    <col min="9735" max="9735" width="8.33203125" style="24" customWidth="1"/>
    <col min="9736" max="9736" width="8.75" style="24"/>
    <col min="9737" max="9738" width="8.33203125" style="24" customWidth="1"/>
    <col min="9739" max="9739" width="7.33203125" style="24" bestFit="1" customWidth="1"/>
    <col min="9740" max="9740" width="8.33203125" style="24" bestFit="1" customWidth="1"/>
    <col min="9741" max="9741" width="8.75" style="24"/>
    <col min="9742" max="9743" width="8.4140625" style="24" bestFit="1" customWidth="1"/>
    <col min="9744" max="9989" width="8.75" style="24"/>
    <col min="9990" max="9990" width="7.58203125" style="24" customWidth="1"/>
    <col min="9991" max="9991" width="8.33203125" style="24" customWidth="1"/>
    <col min="9992" max="9992" width="8.75" style="24"/>
    <col min="9993" max="9994" width="8.33203125" style="24" customWidth="1"/>
    <col min="9995" max="9995" width="7.33203125" style="24" bestFit="1" customWidth="1"/>
    <col min="9996" max="9996" width="8.33203125" style="24" bestFit="1" customWidth="1"/>
    <col min="9997" max="9997" width="8.75" style="24"/>
    <col min="9998" max="9999" width="8.4140625" style="24" bestFit="1" customWidth="1"/>
    <col min="10000" max="10245" width="8.75" style="24"/>
    <col min="10246" max="10246" width="7.58203125" style="24" customWidth="1"/>
    <col min="10247" max="10247" width="8.33203125" style="24" customWidth="1"/>
    <col min="10248" max="10248" width="8.75" style="24"/>
    <col min="10249" max="10250" width="8.33203125" style="24" customWidth="1"/>
    <col min="10251" max="10251" width="7.33203125" style="24" bestFit="1" customWidth="1"/>
    <col min="10252" max="10252" width="8.33203125" style="24" bestFit="1" customWidth="1"/>
    <col min="10253" max="10253" width="8.75" style="24"/>
    <col min="10254" max="10255" width="8.4140625" style="24" bestFit="1" customWidth="1"/>
    <col min="10256" max="10501" width="8.75" style="24"/>
    <col min="10502" max="10502" width="7.58203125" style="24" customWidth="1"/>
    <col min="10503" max="10503" width="8.33203125" style="24" customWidth="1"/>
    <col min="10504" max="10504" width="8.75" style="24"/>
    <col min="10505" max="10506" width="8.33203125" style="24" customWidth="1"/>
    <col min="10507" max="10507" width="7.33203125" style="24" bestFit="1" customWidth="1"/>
    <col min="10508" max="10508" width="8.33203125" style="24" bestFit="1" customWidth="1"/>
    <col min="10509" max="10509" width="8.75" style="24"/>
    <col min="10510" max="10511" width="8.4140625" style="24" bestFit="1" customWidth="1"/>
    <col min="10512" max="10757" width="8.75" style="24"/>
    <col min="10758" max="10758" width="7.58203125" style="24" customWidth="1"/>
    <col min="10759" max="10759" width="8.33203125" style="24" customWidth="1"/>
    <col min="10760" max="10760" width="8.75" style="24"/>
    <col min="10761" max="10762" width="8.33203125" style="24" customWidth="1"/>
    <col min="10763" max="10763" width="7.33203125" style="24" bestFit="1" customWidth="1"/>
    <col min="10764" max="10764" width="8.33203125" style="24" bestFit="1" customWidth="1"/>
    <col min="10765" max="10765" width="8.75" style="24"/>
    <col min="10766" max="10767" width="8.4140625" style="24" bestFit="1" customWidth="1"/>
    <col min="10768" max="11013" width="8.75" style="24"/>
    <col min="11014" max="11014" width="7.58203125" style="24" customWidth="1"/>
    <col min="11015" max="11015" width="8.33203125" style="24" customWidth="1"/>
    <col min="11016" max="11016" width="8.75" style="24"/>
    <col min="11017" max="11018" width="8.33203125" style="24" customWidth="1"/>
    <col min="11019" max="11019" width="7.33203125" style="24" bestFit="1" customWidth="1"/>
    <col min="11020" max="11020" width="8.33203125" style="24" bestFit="1" customWidth="1"/>
    <col min="11021" max="11021" width="8.75" style="24"/>
    <col min="11022" max="11023" width="8.4140625" style="24" bestFit="1" customWidth="1"/>
    <col min="11024" max="11269" width="8.75" style="24"/>
    <col min="11270" max="11270" width="7.58203125" style="24" customWidth="1"/>
    <col min="11271" max="11271" width="8.33203125" style="24" customWidth="1"/>
    <col min="11272" max="11272" width="8.75" style="24"/>
    <col min="11273" max="11274" width="8.33203125" style="24" customWidth="1"/>
    <col min="11275" max="11275" width="7.33203125" style="24" bestFit="1" customWidth="1"/>
    <col min="11276" max="11276" width="8.33203125" style="24" bestFit="1" customWidth="1"/>
    <col min="11277" max="11277" width="8.75" style="24"/>
    <col min="11278" max="11279" width="8.4140625" style="24" bestFit="1" customWidth="1"/>
    <col min="11280" max="11525" width="8.75" style="24"/>
    <col min="11526" max="11526" width="7.58203125" style="24" customWidth="1"/>
    <col min="11527" max="11527" width="8.33203125" style="24" customWidth="1"/>
    <col min="11528" max="11528" width="8.75" style="24"/>
    <col min="11529" max="11530" width="8.33203125" style="24" customWidth="1"/>
    <col min="11531" max="11531" width="7.33203125" style="24" bestFit="1" customWidth="1"/>
    <col min="11532" max="11532" width="8.33203125" style="24" bestFit="1" customWidth="1"/>
    <col min="11533" max="11533" width="8.75" style="24"/>
    <col min="11534" max="11535" width="8.4140625" style="24" bestFit="1" customWidth="1"/>
    <col min="11536" max="11781" width="8.75" style="24"/>
    <col min="11782" max="11782" width="7.58203125" style="24" customWidth="1"/>
    <col min="11783" max="11783" width="8.33203125" style="24" customWidth="1"/>
    <col min="11784" max="11784" width="8.75" style="24"/>
    <col min="11785" max="11786" width="8.33203125" style="24" customWidth="1"/>
    <col min="11787" max="11787" width="7.33203125" style="24" bestFit="1" customWidth="1"/>
    <col min="11788" max="11788" width="8.33203125" style="24" bestFit="1" customWidth="1"/>
    <col min="11789" max="11789" width="8.75" style="24"/>
    <col min="11790" max="11791" width="8.4140625" style="24" bestFit="1" customWidth="1"/>
    <col min="11792" max="12037" width="8.75" style="24"/>
    <col min="12038" max="12038" width="7.58203125" style="24" customWidth="1"/>
    <col min="12039" max="12039" width="8.33203125" style="24" customWidth="1"/>
    <col min="12040" max="12040" width="8.75" style="24"/>
    <col min="12041" max="12042" width="8.33203125" style="24" customWidth="1"/>
    <col min="12043" max="12043" width="7.33203125" style="24" bestFit="1" customWidth="1"/>
    <col min="12044" max="12044" width="8.33203125" style="24" bestFit="1" customWidth="1"/>
    <col min="12045" max="12045" width="8.75" style="24"/>
    <col min="12046" max="12047" width="8.4140625" style="24" bestFit="1" customWidth="1"/>
    <col min="12048" max="12293" width="8.75" style="24"/>
    <col min="12294" max="12294" width="7.58203125" style="24" customWidth="1"/>
    <col min="12295" max="12295" width="8.33203125" style="24" customWidth="1"/>
    <col min="12296" max="12296" width="8.75" style="24"/>
    <col min="12297" max="12298" width="8.33203125" style="24" customWidth="1"/>
    <col min="12299" max="12299" width="7.33203125" style="24" bestFit="1" customWidth="1"/>
    <col min="12300" max="12300" width="8.33203125" style="24" bestFit="1" customWidth="1"/>
    <col min="12301" max="12301" width="8.75" style="24"/>
    <col min="12302" max="12303" width="8.4140625" style="24" bestFit="1" customWidth="1"/>
    <col min="12304" max="12549" width="8.75" style="24"/>
    <col min="12550" max="12550" width="7.58203125" style="24" customWidth="1"/>
    <col min="12551" max="12551" width="8.33203125" style="24" customWidth="1"/>
    <col min="12552" max="12552" width="8.75" style="24"/>
    <col min="12553" max="12554" width="8.33203125" style="24" customWidth="1"/>
    <col min="12555" max="12555" width="7.33203125" style="24" bestFit="1" customWidth="1"/>
    <col min="12556" max="12556" width="8.33203125" style="24" bestFit="1" customWidth="1"/>
    <col min="12557" max="12557" width="8.75" style="24"/>
    <col min="12558" max="12559" width="8.4140625" style="24" bestFit="1" customWidth="1"/>
    <col min="12560" max="12805" width="8.75" style="24"/>
    <col min="12806" max="12806" width="7.58203125" style="24" customWidth="1"/>
    <col min="12807" max="12807" width="8.33203125" style="24" customWidth="1"/>
    <col min="12808" max="12808" width="8.75" style="24"/>
    <col min="12809" max="12810" width="8.33203125" style="24" customWidth="1"/>
    <col min="12811" max="12811" width="7.33203125" style="24" bestFit="1" customWidth="1"/>
    <col min="12812" max="12812" width="8.33203125" style="24" bestFit="1" customWidth="1"/>
    <col min="12813" max="12813" width="8.75" style="24"/>
    <col min="12814" max="12815" width="8.4140625" style="24" bestFit="1" customWidth="1"/>
    <col min="12816" max="13061" width="8.75" style="24"/>
    <col min="13062" max="13062" width="7.58203125" style="24" customWidth="1"/>
    <col min="13063" max="13063" width="8.33203125" style="24" customWidth="1"/>
    <col min="13064" max="13064" width="8.75" style="24"/>
    <col min="13065" max="13066" width="8.33203125" style="24" customWidth="1"/>
    <col min="13067" max="13067" width="7.33203125" style="24" bestFit="1" customWidth="1"/>
    <col min="13068" max="13068" width="8.33203125" style="24" bestFit="1" customWidth="1"/>
    <col min="13069" max="13069" width="8.75" style="24"/>
    <col min="13070" max="13071" width="8.4140625" style="24" bestFit="1" customWidth="1"/>
    <col min="13072" max="13317" width="8.75" style="24"/>
    <col min="13318" max="13318" width="7.58203125" style="24" customWidth="1"/>
    <col min="13319" max="13319" width="8.33203125" style="24" customWidth="1"/>
    <col min="13320" max="13320" width="8.75" style="24"/>
    <col min="13321" max="13322" width="8.33203125" style="24" customWidth="1"/>
    <col min="13323" max="13323" width="7.33203125" style="24" bestFit="1" customWidth="1"/>
    <col min="13324" max="13324" width="8.33203125" style="24" bestFit="1" customWidth="1"/>
    <col min="13325" max="13325" width="8.75" style="24"/>
    <col min="13326" max="13327" width="8.4140625" style="24" bestFit="1" customWidth="1"/>
    <col min="13328" max="13573" width="8.75" style="24"/>
    <col min="13574" max="13574" width="7.58203125" style="24" customWidth="1"/>
    <col min="13575" max="13575" width="8.33203125" style="24" customWidth="1"/>
    <col min="13576" max="13576" width="8.75" style="24"/>
    <col min="13577" max="13578" width="8.33203125" style="24" customWidth="1"/>
    <col min="13579" max="13579" width="7.33203125" style="24" bestFit="1" customWidth="1"/>
    <col min="13580" max="13580" width="8.33203125" style="24" bestFit="1" customWidth="1"/>
    <col min="13581" max="13581" width="8.75" style="24"/>
    <col min="13582" max="13583" width="8.4140625" style="24" bestFit="1" customWidth="1"/>
    <col min="13584" max="13829" width="8.75" style="24"/>
    <col min="13830" max="13830" width="7.58203125" style="24" customWidth="1"/>
    <col min="13831" max="13831" width="8.33203125" style="24" customWidth="1"/>
    <col min="13832" max="13832" width="8.75" style="24"/>
    <col min="13833" max="13834" width="8.33203125" style="24" customWidth="1"/>
    <col min="13835" max="13835" width="7.33203125" style="24" bestFit="1" customWidth="1"/>
    <col min="13836" max="13836" width="8.33203125" style="24" bestFit="1" customWidth="1"/>
    <col min="13837" max="13837" width="8.75" style="24"/>
    <col min="13838" max="13839" width="8.4140625" style="24" bestFit="1" customWidth="1"/>
    <col min="13840" max="14085" width="8.75" style="24"/>
    <col min="14086" max="14086" width="7.58203125" style="24" customWidth="1"/>
    <col min="14087" max="14087" width="8.33203125" style="24" customWidth="1"/>
    <col min="14088" max="14088" width="8.75" style="24"/>
    <col min="14089" max="14090" width="8.33203125" style="24" customWidth="1"/>
    <col min="14091" max="14091" width="7.33203125" style="24" bestFit="1" customWidth="1"/>
    <col min="14092" max="14092" width="8.33203125" style="24" bestFit="1" customWidth="1"/>
    <col min="14093" max="14093" width="8.75" style="24"/>
    <col min="14094" max="14095" width="8.4140625" style="24" bestFit="1" customWidth="1"/>
    <col min="14096" max="14341" width="8.75" style="24"/>
    <col min="14342" max="14342" width="7.58203125" style="24" customWidth="1"/>
    <col min="14343" max="14343" width="8.33203125" style="24" customWidth="1"/>
    <col min="14344" max="14344" width="8.75" style="24"/>
    <col min="14345" max="14346" width="8.33203125" style="24" customWidth="1"/>
    <col min="14347" max="14347" width="7.33203125" style="24" bestFit="1" customWidth="1"/>
    <col min="14348" max="14348" width="8.33203125" style="24" bestFit="1" customWidth="1"/>
    <col min="14349" max="14349" width="8.75" style="24"/>
    <col min="14350" max="14351" width="8.4140625" style="24" bestFit="1" customWidth="1"/>
    <col min="14352" max="14597" width="8.75" style="24"/>
    <col min="14598" max="14598" width="7.58203125" style="24" customWidth="1"/>
    <col min="14599" max="14599" width="8.33203125" style="24" customWidth="1"/>
    <col min="14600" max="14600" width="8.75" style="24"/>
    <col min="14601" max="14602" width="8.33203125" style="24" customWidth="1"/>
    <col min="14603" max="14603" width="7.33203125" style="24" bestFit="1" customWidth="1"/>
    <col min="14604" max="14604" width="8.33203125" style="24" bestFit="1" customWidth="1"/>
    <col min="14605" max="14605" width="8.75" style="24"/>
    <col min="14606" max="14607" width="8.4140625" style="24" bestFit="1" customWidth="1"/>
    <col min="14608" max="14853" width="8.75" style="24"/>
    <col min="14854" max="14854" width="7.58203125" style="24" customWidth="1"/>
    <col min="14855" max="14855" width="8.33203125" style="24" customWidth="1"/>
    <col min="14856" max="14856" width="8.75" style="24"/>
    <col min="14857" max="14858" width="8.33203125" style="24" customWidth="1"/>
    <col min="14859" max="14859" width="7.33203125" style="24" bestFit="1" customWidth="1"/>
    <col min="14860" max="14860" width="8.33203125" style="24" bestFit="1" customWidth="1"/>
    <col min="14861" max="14861" width="8.75" style="24"/>
    <col min="14862" max="14863" width="8.4140625" style="24" bestFit="1" customWidth="1"/>
    <col min="14864" max="15109" width="8.75" style="24"/>
    <col min="15110" max="15110" width="7.58203125" style="24" customWidth="1"/>
    <col min="15111" max="15111" width="8.33203125" style="24" customWidth="1"/>
    <col min="15112" max="15112" width="8.75" style="24"/>
    <col min="15113" max="15114" width="8.33203125" style="24" customWidth="1"/>
    <col min="15115" max="15115" width="7.33203125" style="24" bestFit="1" customWidth="1"/>
    <col min="15116" max="15116" width="8.33203125" style="24" bestFit="1" customWidth="1"/>
    <col min="15117" max="15117" width="8.75" style="24"/>
    <col min="15118" max="15119" width="8.4140625" style="24" bestFit="1" customWidth="1"/>
    <col min="15120" max="15365" width="8.75" style="24"/>
    <col min="15366" max="15366" width="7.58203125" style="24" customWidth="1"/>
    <col min="15367" max="15367" width="8.33203125" style="24" customWidth="1"/>
    <col min="15368" max="15368" width="8.75" style="24"/>
    <col min="15369" max="15370" width="8.33203125" style="24" customWidth="1"/>
    <col min="15371" max="15371" width="7.33203125" style="24" bestFit="1" customWidth="1"/>
    <col min="15372" max="15372" width="8.33203125" style="24" bestFit="1" customWidth="1"/>
    <col min="15373" max="15373" width="8.75" style="24"/>
    <col min="15374" max="15375" width="8.4140625" style="24" bestFit="1" customWidth="1"/>
    <col min="15376" max="15621" width="8.75" style="24"/>
    <col min="15622" max="15622" width="7.58203125" style="24" customWidth="1"/>
    <col min="15623" max="15623" width="8.33203125" style="24" customWidth="1"/>
    <col min="15624" max="15624" width="8.75" style="24"/>
    <col min="15625" max="15626" width="8.33203125" style="24" customWidth="1"/>
    <col min="15627" max="15627" width="7.33203125" style="24" bestFit="1" customWidth="1"/>
    <col min="15628" max="15628" width="8.33203125" style="24" bestFit="1" customWidth="1"/>
    <col min="15629" max="15629" width="8.75" style="24"/>
    <col min="15630" max="15631" width="8.4140625" style="24" bestFit="1" customWidth="1"/>
    <col min="15632" max="15877" width="8.75" style="24"/>
    <col min="15878" max="15878" width="7.58203125" style="24" customWidth="1"/>
    <col min="15879" max="15879" width="8.33203125" style="24" customWidth="1"/>
    <col min="15880" max="15880" width="8.75" style="24"/>
    <col min="15881" max="15882" width="8.33203125" style="24" customWidth="1"/>
    <col min="15883" max="15883" width="7.33203125" style="24" bestFit="1" customWidth="1"/>
    <col min="15884" max="15884" width="8.33203125" style="24" bestFit="1" customWidth="1"/>
    <col min="15885" max="15885" width="8.75" style="24"/>
    <col min="15886" max="15887" width="8.4140625" style="24" bestFit="1" customWidth="1"/>
    <col min="15888" max="16133" width="8.75" style="24"/>
    <col min="16134" max="16134" width="7.58203125" style="24" customWidth="1"/>
    <col min="16135" max="16135" width="8.33203125" style="24" customWidth="1"/>
    <col min="16136" max="16136" width="8.75" style="24"/>
    <col min="16137" max="16138" width="8.33203125" style="24" customWidth="1"/>
    <col min="16139" max="16139" width="7.33203125" style="24" bestFit="1" customWidth="1"/>
    <col min="16140" max="16140" width="8.33203125" style="24" bestFit="1" customWidth="1"/>
    <col min="16141" max="16141" width="8.75" style="24"/>
    <col min="16142" max="16143" width="8.4140625" style="24" bestFit="1" customWidth="1"/>
    <col min="16144" max="16384" width="8.75" style="24"/>
  </cols>
  <sheetData>
    <row r="1" spans="1:57" s="374" customFormat="1" ht="23.45" customHeight="1" thickBot="1">
      <c r="G1" s="12"/>
      <c r="M1" s="461"/>
      <c r="N1" s="393"/>
      <c r="O1" s="393"/>
      <c r="Q1" s="12"/>
      <c r="W1" s="589"/>
      <c r="X1" s="590"/>
      <c r="Y1" s="590"/>
      <c r="AC1" s="621" t="s">
        <v>209</v>
      </c>
      <c r="AD1" s="621"/>
      <c r="AE1" s="556"/>
      <c r="AF1" s="556"/>
      <c r="AH1" s="556">
        <v>2</v>
      </c>
      <c r="AI1" s="556">
        <v>0.9989993605518559</v>
      </c>
      <c r="AJ1" s="556"/>
      <c r="AK1" s="556"/>
      <c r="AL1" s="556">
        <v>10</v>
      </c>
      <c r="AM1" s="556">
        <v>0.94831393506536299</v>
      </c>
      <c r="AN1" s="556"/>
      <c r="AO1" s="556"/>
      <c r="AP1" s="556">
        <v>20</v>
      </c>
      <c r="AQ1" s="556">
        <v>0.83630726911144293</v>
      </c>
      <c r="AR1" s="608"/>
      <c r="AS1" s="608"/>
      <c r="AT1" s="608">
        <v>30</v>
      </c>
      <c r="AU1" s="608">
        <v>0.41686177457103801</v>
      </c>
      <c r="AV1" s="608"/>
      <c r="AW1" s="608"/>
      <c r="AX1" s="608"/>
      <c r="AY1" s="608"/>
      <c r="AZ1" s="608"/>
      <c r="BA1" s="608"/>
      <c r="BB1" s="608"/>
      <c r="BC1" s="608"/>
      <c r="BD1" s="608"/>
      <c r="BE1" s="608"/>
    </row>
    <row r="2" spans="1:57" s="374" customFormat="1" ht="24" thickBot="1">
      <c r="G2" s="159"/>
      <c r="H2" s="1176" t="s">
        <v>217</v>
      </c>
      <c r="J2" s="547"/>
      <c r="K2" s="1172" t="s">
        <v>208</v>
      </c>
      <c r="M2" s="461"/>
      <c r="N2" s="393"/>
      <c r="O2" s="393"/>
      <c r="Q2" s="159"/>
      <c r="R2" s="1178" t="s">
        <v>216</v>
      </c>
      <c r="T2" s="547"/>
      <c r="U2" s="1172" t="s">
        <v>208</v>
      </c>
      <c r="W2" s="589"/>
      <c r="X2" s="590"/>
      <c r="Y2" s="590"/>
      <c r="Z2" s="159"/>
      <c r="AC2" s="621" t="s">
        <v>221</v>
      </c>
      <c r="AD2" s="51"/>
      <c r="AE2" s="374" t="s">
        <v>210</v>
      </c>
      <c r="AF2" s="374" t="s">
        <v>211</v>
      </c>
      <c r="AH2" s="556" t="s">
        <v>37</v>
      </c>
      <c r="AI2" s="556" t="s">
        <v>153</v>
      </c>
      <c r="AJ2" s="556" t="s">
        <v>154</v>
      </c>
      <c r="AK2" s="556"/>
      <c r="AL2" s="556" t="s">
        <v>37</v>
      </c>
      <c r="AM2" s="556" t="s">
        <v>153</v>
      </c>
      <c r="AN2" s="556" t="s">
        <v>154</v>
      </c>
      <c r="AO2" s="556"/>
      <c r="AP2" s="556" t="s">
        <v>37</v>
      </c>
      <c r="AQ2" s="556" t="s">
        <v>153</v>
      </c>
      <c r="AR2" s="608" t="s">
        <v>154</v>
      </c>
      <c r="AS2" s="608"/>
      <c r="AT2" s="608" t="s">
        <v>37</v>
      </c>
      <c r="AU2" s="608" t="s">
        <v>153</v>
      </c>
      <c r="AV2" s="608" t="s">
        <v>154</v>
      </c>
      <c r="AW2" s="608"/>
      <c r="AX2" s="608"/>
      <c r="AY2" s="608"/>
      <c r="AZ2" s="608"/>
      <c r="BA2" s="608"/>
      <c r="BB2" s="608"/>
      <c r="BC2" s="608"/>
      <c r="BD2" s="608"/>
      <c r="BE2" s="608"/>
    </row>
    <row r="3" spans="1:57" s="374" customFormat="1" ht="26.45" customHeight="1" thickBot="1">
      <c r="B3" s="1175" t="s">
        <v>212</v>
      </c>
      <c r="C3" s="1175"/>
      <c r="D3" s="1175"/>
      <c r="G3" s="159"/>
      <c r="H3" s="1177"/>
      <c r="K3" s="1173"/>
      <c r="M3" s="461"/>
      <c r="N3" s="615" t="s">
        <v>220</v>
      </c>
      <c r="O3" s="393"/>
      <c r="Q3" s="159"/>
      <c r="R3" s="1179"/>
      <c r="U3" s="1173"/>
      <c r="W3" s="589"/>
      <c r="X3" s="612" t="s">
        <v>220</v>
      </c>
      <c r="Y3" s="590"/>
      <c r="AC3" s="622">
        <f t="shared" ref="AC3:AC12" si="0">N14</f>
        <v>5</v>
      </c>
      <c r="AD3" s="622">
        <f t="shared" ref="AD3:AD12" ca="1" si="1">O14</f>
        <v>1991.9644245773325</v>
      </c>
      <c r="AE3" s="563">
        <f ca="1">$K$4*AC3+$K$5</f>
        <v>1990.0335844679316</v>
      </c>
      <c r="AF3" s="564">
        <f ca="1">(AC3-$U$5)/$U$4</f>
        <v>1980.6969615820203</v>
      </c>
      <c r="AH3" s="556">
        <v>1</v>
      </c>
      <c r="AI3" s="556">
        <v>5</v>
      </c>
      <c r="AJ3" s="556">
        <v>1999.7522865553854</v>
      </c>
      <c r="AK3" s="556"/>
      <c r="AL3" s="556">
        <v>1</v>
      </c>
      <c r="AM3" s="556">
        <v>5</v>
      </c>
      <c r="AN3" s="556">
        <v>2003.9100561377056</v>
      </c>
      <c r="AO3" s="556"/>
      <c r="AP3" s="556">
        <v>1</v>
      </c>
      <c r="AQ3" s="556">
        <v>5</v>
      </c>
      <c r="AR3" s="608">
        <v>1978.0405407231656</v>
      </c>
      <c r="AS3" s="608"/>
      <c r="AT3" s="608">
        <v>1</v>
      </c>
      <c r="AU3" s="608">
        <v>5</v>
      </c>
      <c r="AV3" s="608">
        <v>1964.6867771623217</v>
      </c>
      <c r="AW3" s="608"/>
      <c r="AX3" s="608"/>
      <c r="AY3" s="608"/>
      <c r="AZ3" s="608"/>
      <c r="BA3" s="608"/>
      <c r="BB3" s="608"/>
      <c r="BC3" s="608"/>
      <c r="BD3" s="608"/>
      <c r="BE3" s="608"/>
    </row>
    <row r="4" spans="1:57" s="374" customFormat="1" ht="26.45" customHeight="1">
      <c r="G4" s="1169" t="s">
        <v>17</v>
      </c>
      <c r="H4" s="1170"/>
      <c r="I4" s="1171"/>
      <c r="J4" s="548" t="s">
        <v>46</v>
      </c>
      <c r="K4" s="573">
        <f ca="1">((COUNT(N14:N23)*J45)-(N26*O26))/((COUNT(N14:N23)*K45)-N26^2)</f>
        <v>1.6021048294306703</v>
      </c>
      <c r="M4" s="461"/>
      <c r="N4" s="616">
        <f ca="1">SLOPE(E14:E23, B14:B23)</f>
        <v>1.6021048294306937</v>
      </c>
      <c r="O4" s="393"/>
      <c r="Q4" s="1169" t="s">
        <v>17</v>
      </c>
      <c r="R4" s="1170"/>
      <c r="S4" s="1171"/>
      <c r="T4" s="548" t="s">
        <v>46</v>
      </c>
      <c r="U4" s="573">
        <f ca="1">((COUNT(X14:X23)*T45)-(X26*Y26))/((COUNT(X14:X23)*U45)-X26^2)</f>
        <v>0.55261278868541641</v>
      </c>
      <c r="W4" s="589"/>
      <c r="X4" s="613">
        <f ca="1">SLOPE(B14:B23, E14:E23)</f>
        <v>0.55261278868521679</v>
      </c>
      <c r="Y4" s="590"/>
      <c r="AC4" s="622">
        <f t="shared" si="0"/>
        <v>15</v>
      </c>
      <c r="AD4" s="622">
        <f t="shared" ca="1" si="1"/>
        <v>1978.3475343656366</v>
      </c>
      <c r="AE4" s="563">
        <f t="shared" ref="AE4:AE12" ca="1" si="2">$K$4*AC4+$K$5</f>
        <v>2006.0546327622383</v>
      </c>
      <c r="AF4" s="564">
        <f t="shared" ref="AF4:AF12" ca="1" si="3">(AC4-$U$5)/$U$4</f>
        <v>1998.7928149620852</v>
      </c>
      <c r="AH4" s="556">
        <v>2</v>
      </c>
      <c r="AI4" s="556">
        <v>15</v>
      </c>
      <c r="AJ4" s="556">
        <v>2014.2044838088289</v>
      </c>
      <c r="AK4" s="556"/>
      <c r="AL4" s="556">
        <v>2</v>
      </c>
      <c r="AM4" s="556">
        <v>15</v>
      </c>
      <c r="AN4" s="556">
        <v>2009.9913183440881</v>
      </c>
      <c r="AO4" s="556"/>
      <c r="AP4" s="556">
        <v>2</v>
      </c>
      <c r="AQ4" s="556">
        <v>15</v>
      </c>
      <c r="AR4" s="608">
        <v>2023.5464869328589</v>
      </c>
      <c r="AS4" s="608"/>
      <c r="AT4" s="608">
        <v>2</v>
      </c>
      <c r="AU4" s="608">
        <v>15</v>
      </c>
      <c r="AV4" s="608">
        <v>2067.3235455308977</v>
      </c>
      <c r="AW4" s="608"/>
      <c r="AX4" s="608"/>
      <c r="AY4" s="608"/>
      <c r="AZ4" s="608"/>
      <c r="BA4" s="608"/>
      <c r="BB4" s="608"/>
      <c r="BC4" s="608"/>
      <c r="BD4" s="608"/>
      <c r="BE4" s="608"/>
    </row>
    <row r="5" spans="1:57" s="374" customFormat="1" ht="26.25">
      <c r="D5" s="374" t="s">
        <v>218</v>
      </c>
      <c r="E5" s="374" t="s">
        <v>219</v>
      </c>
      <c r="G5" s="549"/>
      <c r="H5" s="550"/>
      <c r="I5" s="551"/>
      <c r="J5" s="552" t="s">
        <v>47</v>
      </c>
      <c r="K5" s="553">
        <f ca="1">(O26-K4*N26)/COUNT(N14:N23)</f>
        <v>1982.0230603207783</v>
      </c>
      <c r="M5" s="461"/>
      <c r="N5" s="616">
        <f ca="1">INTERCEPT(E14:E23, B14:B23)</f>
        <v>1982.0230603207767</v>
      </c>
      <c r="O5" s="393"/>
      <c r="Q5" s="549"/>
      <c r="R5" s="550"/>
      <c r="S5" s="551"/>
      <c r="T5" s="552" t="s">
        <v>47</v>
      </c>
      <c r="U5" s="553">
        <f ca="1">(Y26-U4*X26)/COUNT(X14:X23)</f>
        <v>-1089.5584714805714</v>
      </c>
      <c r="W5" s="589"/>
      <c r="X5" s="613">
        <f ca="1">INTERCEPT(B14:B23, E14:E23)</f>
        <v>-1089.5584714801596</v>
      </c>
      <c r="Y5" s="590"/>
      <c r="AC5" s="622">
        <f t="shared" si="0"/>
        <v>25</v>
      </c>
      <c r="AD5" s="622">
        <f t="shared" ca="1" si="1"/>
        <v>2038.5561350800904</v>
      </c>
      <c r="AE5" s="563">
        <f t="shared" ca="1" si="2"/>
        <v>2022.0756810565451</v>
      </c>
      <c r="AF5" s="564">
        <f t="shared" ca="1" si="3"/>
        <v>2016.8886683421499</v>
      </c>
      <c r="AH5" s="556">
        <v>3</v>
      </c>
      <c r="AI5" s="556">
        <v>25</v>
      </c>
      <c r="AJ5" s="556">
        <v>2028.215363153824</v>
      </c>
      <c r="AK5" s="556"/>
      <c r="AL5" s="556">
        <v>3</v>
      </c>
      <c r="AM5" s="556">
        <v>25</v>
      </c>
      <c r="AN5" s="556">
        <v>2031.8071549874751</v>
      </c>
      <c r="AO5" s="556"/>
      <c r="AP5" s="556">
        <v>3</v>
      </c>
      <c r="AQ5" s="556">
        <v>25</v>
      </c>
      <c r="AR5" s="608">
        <v>2032.5551045952213</v>
      </c>
      <c r="AS5" s="608"/>
      <c r="AT5" s="608">
        <v>3</v>
      </c>
      <c r="AU5" s="608">
        <v>25</v>
      </c>
      <c r="AV5" s="608">
        <v>2060.4072044112104</v>
      </c>
      <c r="AW5" s="608"/>
      <c r="AX5" s="608"/>
      <c r="AY5" s="608"/>
      <c r="AZ5" s="608"/>
      <c r="BA5" s="608"/>
      <c r="BB5" s="608"/>
      <c r="BC5" s="608"/>
      <c r="BD5" s="608"/>
      <c r="BE5" s="608"/>
    </row>
    <row r="6" spans="1:57" s="374" customFormat="1" ht="27" thickBot="1">
      <c r="C6" s="607" t="s">
        <v>213</v>
      </c>
      <c r="D6" s="556">
        <v>5</v>
      </c>
      <c r="E6" s="556">
        <v>2000</v>
      </c>
      <c r="G6" s="549"/>
      <c r="H6" s="550"/>
      <c r="I6" s="551"/>
      <c r="J6" s="552" t="s">
        <v>48</v>
      </c>
      <c r="K6" s="611">
        <f ca="1">RSQ(O14:O23,N14:N23)</f>
        <v>0.8853436175577496</v>
      </c>
      <c r="M6" s="461"/>
      <c r="N6" s="617">
        <f ca="1">RSQ(E14:E23,B14:B23)</f>
        <v>0.8853436175577496</v>
      </c>
      <c r="O6" s="393"/>
      <c r="Q6" s="549"/>
      <c r="R6" s="550"/>
      <c r="S6" s="551"/>
      <c r="T6" s="552" t="s">
        <v>48</v>
      </c>
      <c r="U6" s="553">
        <f ca="1">RSQ(Y14:Y23,X14:X23)</f>
        <v>0.8853436175577496</v>
      </c>
      <c r="W6" s="589"/>
      <c r="X6" s="614">
        <f ca="1">RSQ(B14:B23, E14:E23)</f>
        <v>0.8853436175577496</v>
      </c>
      <c r="Y6" s="590"/>
      <c r="Z6" s="159"/>
      <c r="AC6" s="622">
        <f t="shared" si="0"/>
        <v>35</v>
      </c>
      <c r="AD6" s="622">
        <f t="shared" ca="1" si="1"/>
        <v>2045.1093120025757</v>
      </c>
      <c r="AE6" s="563">
        <f t="shared" ca="1" si="2"/>
        <v>2038.0967293508518</v>
      </c>
      <c r="AF6" s="564">
        <f t="shared" ca="1" si="3"/>
        <v>2034.9845217222146</v>
      </c>
      <c r="AH6" s="556">
        <v>4</v>
      </c>
      <c r="AI6" s="556">
        <v>35</v>
      </c>
      <c r="AJ6" s="556">
        <v>2038.2346674958721</v>
      </c>
      <c r="AK6" s="556"/>
      <c r="AL6" s="556">
        <v>4</v>
      </c>
      <c r="AM6" s="556">
        <v>35</v>
      </c>
      <c r="AN6" s="556">
        <v>2019.2112238248524</v>
      </c>
      <c r="AO6" s="556"/>
      <c r="AP6" s="556">
        <v>4</v>
      </c>
      <c r="AQ6" s="556">
        <v>35</v>
      </c>
      <c r="AR6" s="608">
        <v>2017.675974080825</v>
      </c>
      <c r="AS6" s="608"/>
      <c r="AT6" s="608">
        <v>4</v>
      </c>
      <c r="AU6" s="608">
        <v>35</v>
      </c>
      <c r="AV6" s="608">
        <v>2006.1374559834433</v>
      </c>
      <c r="AW6" s="608"/>
      <c r="AX6" s="608"/>
      <c r="AY6" s="608"/>
      <c r="AZ6" s="608"/>
      <c r="BA6" s="608"/>
      <c r="BB6" s="608"/>
      <c r="BC6" s="608"/>
      <c r="BD6" s="608"/>
      <c r="BE6" s="608"/>
    </row>
    <row r="7" spans="1:57" s="383" customFormat="1" ht="26.25">
      <c r="C7" s="607" t="s">
        <v>214</v>
      </c>
      <c r="D7" s="556">
        <v>95</v>
      </c>
      <c r="E7" s="556">
        <v>2120</v>
      </c>
      <c r="G7" s="565" t="s">
        <v>20</v>
      </c>
      <c r="H7" s="52"/>
      <c r="I7" s="554"/>
      <c r="J7" s="555" t="s">
        <v>192</v>
      </c>
      <c r="K7" s="609">
        <f ca="1">SQRT((O45)/(COUNT(N14:N23)-2))</f>
        <v>18.51467519167258</v>
      </c>
      <c r="M7" s="461"/>
      <c r="N7" s="576"/>
      <c r="O7" s="576"/>
      <c r="Q7" s="565" t="s">
        <v>20</v>
      </c>
      <c r="R7" s="52"/>
      <c r="S7" s="554"/>
      <c r="T7" s="555" t="s">
        <v>192</v>
      </c>
      <c r="U7" s="574">
        <f ca="1">SQRT((Y45)/(COUNT(X14:X23)-2))</f>
        <v>5854.0588081714322</v>
      </c>
      <c r="W7" s="589"/>
      <c r="X7" s="591"/>
      <c r="Y7" s="591"/>
      <c r="Z7" s="159"/>
      <c r="AC7" s="622">
        <f t="shared" si="0"/>
        <v>45</v>
      </c>
      <c r="AD7" s="622">
        <f t="shared" ca="1" si="1"/>
        <v>2062.8554866818217</v>
      </c>
      <c r="AE7" s="563">
        <f t="shared" ca="1" si="2"/>
        <v>2054.1177776451586</v>
      </c>
      <c r="AF7" s="564">
        <f t="shared" ca="1" si="3"/>
        <v>2053.0803751022795</v>
      </c>
      <c r="AH7" s="556">
        <v>5</v>
      </c>
      <c r="AI7" s="556">
        <v>45</v>
      </c>
      <c r="AJ7" s="556">
        <v>2054.3739505282547</v>
      </c>
      <c r="AK7" s="556"/>
      <c r="AL7" s="556">
        <v>5</v>
      </c>
      <c r="AM7" s="556">
        <v>45</v>
      </c>
      <c r="AN7" s="556">
        <v>2056.082917757778</v>
      </c>
      <c r="AO7" s="556"/>
      <c r="AP7" s="556">
        <v>5</v>
      </c>
      <c r="AQ7" s="556">
        <v>45</v>
      </c>
      <c r="AR7" s="608">
        <v>2057.6043962922195</v>
      </c>
      <c r="AS7" s="608"/>
      <c r="AT7" s="608">
        <v>5</v>
      </c>
      <c r="AU7" s="608">
        <v>45</v>
      </c>
      <c r="AV7" s="608">
        <v>2057.4889853503287</v>
      </c>
      <c r="AW7" s="608"/>
      <c r="AX7" s="608"/>
      <c r="AY7" s="608"/>
      <c r="AZ7" s="608"/>
      <c r="BA7" s="608"/>
      <c r="BB7" s="608"/>
      <c r="BC7" s="608"/>
      <c r="BD7" s="608"/>
      <c r="BE7" s="608"/>
    </row>
    <row r="8" spans="1:57" s="374" customFormat="1" ht="26.25">
      <c r="C8" s="607" t="s">
        <v>215</v>
      </c>
      <c r="E8" s="556">
        <v>20</v>
      </c>
      <c r="G8" s="565" t="s">
        <v>21</v>
      </c>
      <c r="H8" s="52"/>
      <c r="I8" s="554"/>
      <c r="J8" s="555" t="s">
        <v>9</v>
      </c>
      <c r="K8" s="574">
        <f ca="1">SQRT((COUNT(N14:N23)*K7^2)/(COUNT(N14:N23)*K45-(N26^2)))</f>
        <v>0.20383986509115468</v>
      </c>
      <c r="M8" s="461"/>
      <c r="N8" s="393"/>
      <c r="O8" s="393"/>
      <c r="Q8" s="565" t="s">
        <v>21</v>
      </c>
      <c r="R8" s="52"/>
      <c r="S8" s="554"/>
      <c r="T8" s="555" t="s">
        <v>9</v>
      </c>
      <c r="U8" s="574">
        <f ca="1">SQRT((COUNT(X14:X23)*U7^2)/(COUNT(X14:X23)*U45-(X26^2)))</f>
        <v>37.852547008708477</v>
      </c>
      <c r="W8" s="589"/>
      <c r="X8" s="590"/>
      <c r="Y8" s="590"/>
      <c r="Z8" s="159"/>
      <c r="AC8" s="622">
        <f t="shared" si="0"/>
        <v>55</v>
      </c>
      <c r="AD8" s="622">
        <f t="shared" ca="1" si="1"/>
        <v>2073.0195031160733</v>
      </c>
      <c r="AE8" s="563">
        <f t="shared" ca="1" si="2"/>
        <v>2070.1388259394653</v>
      </c>
      <c r="AF8" s="564">
        <f t="shared" ca="1" si="3"/>
        <v>2071.176228482344</v>
      </c>
      <c r="AH8" s="556">
        <v>6</v>
      </c>
      <c r="AI8" s="556">
        <v>55</v>
      </c>
      <c r="AJ8" s="556">
        <v>2065.9387329641272</v>
      </c>
      <c r="AK8" s="556"/>
      <c r="AL8" s="556">
        <v>6</v>
      </c>
      <c r="AM8" s="556">
        <v>55</v>
      </c>
      <c r="AN8" s="556">
        <v>2057.9424611983136</v>
      </c>
      <c r="AO8" s="556"/>
      <c r="AP8" s="556">
        <v>6</v>
      </c>
      <c r="AQ8" s="556">
        <v>55</v>
      </c>
      <c r="AR8" s="608">
        <v>2059.478141837913</v>
      </c>
      <c r="AS8" s="608"/>
      <c r="AT8" s="608">
        <v>6</v>
      </c>
      <c r="AU8" s="608">
        <v>55</v>
      </c>
      <c r="AV8" s="608">
        <v>2004.4384751584835</v>
      </c>
      <c r="AW8" s="608"/>
      <c r="AX8" s="608"/>
      <c r="AY8" s="608"/>
      <c r="AZ8" s="608"/>
      <c r="BA8" s="608"/>
      <c r="BB8" s="608"/>
      <c r="BC8" s="608"/>
      <c r="BD8" s="608"/>
      <c r="BE8" s="608"/>
    </row>
    <row r="9" spans="1:57" s="374" customFormat="1" ht="27" thickBot="1">
      <c r="C9" s="607"/>
      <c r="G9" s="566" t="s">
        <v>22</v>
      </c>
      <c r="H9" s="557"/>
      <c r="I9" s="558"/>
      <c r="J9" s="559" t="s">
        <v>10</v>
      </c>
      <c r="K9" s="575">
        <f ca="1">SQRT((K7^2*K45)/(COUNT(N14:N23)*K45-N26^2))</f>
        <v>11.753980017264958</v>
      </c>
      <c r="M9" s="461"/>
      <c r="N9" s="459"/>
      <c r="O9" s="459"/>
      <c r="P9" s="52"/>
      <c r="Q9" s="566" t="s">
        <v>22</v>
      </c>
      <c r="R9" s="557"/>
      <c r="S9" s="558"/>
      <c r="T9" s="559" t="s">
        <v>10</v>
      </c>
      <c r="U9" s="575">
        <f ca="1">SQRT((U7^2*U45)/(COUNT(X14:X23)*U45-X26^2))</f>
        <v>78078.757359369338</v>
      </c>
      <c r="W9" s="589"/>
      <c r="X9" s="592"/>
      <c r="Y9" s="592"/>
      <c r="Z9" s="159"/>
      <c r="AC9" s="622">
        <f t="shared" si="0"/>
        <v>65</v>
      </c>
      <c r="AD9" s="622">
        <f t="shared" ca="1" si="1"/>
        <v>2100.3259865469768</v>
      </c>
      <c r="AE9" s="563">
        <f t="shared" ca="1" si="2"/>
        <v>2086.1598742337719</v>
      </c>
      <c r="AF9" s="564">
        <f t="shared" ca="1" si="3"/>
        <v>2089.2720818624089</v>
      </c>
      <c r="AH9" s="556">
        <v>7</v>
      </c>
      <c r="AI9" s="556">
        <v>65</v>
      </c>
      <c r="AJ9" s="556">
        <v>2081.4814705590397</v>
      </c>
      <c r="AK9" s="556"/>
      <c r="AL9" s="556">
        <v>7</v>
      </c>
      <c r="AM9" s="556">
        <v>65</v>
      </c>
      <c r="AN9" s="556">
        <v>2074.2252613282085</v>
      </c>
      <c r="AO9" s="556"/>
      <c r="AP9" s="556">
        <v>7</v>
      </c>
      <c r="AQ9" s="556">
        <v>65</v>
      </c>
      <c r="AR9" s="608">
        <v>2075.8883557416179</v>
      </c>
      <c r="AS9" s="608"/>
      <c r="AT9" s="608">
        <v>7</v>
      </c>
      <c r="AU9" s="608">
        <v>65</v>
      </c>
      <c r="AV9" s="608">
        <v>2078.8204693380426</v>
      </c>
      <c r="AW9" s="608"/>
      <c r="AX9" s="608"/>
      <c r="AY9" s="608"/>
      <c r="AZ9" s="608"/>
      <c r="BA9" s="608"/>
      <c r="BB9" s="608"/>
      <c r="BC9" s="608"/>
      <c r="BD9" s="608"/>
      <c r="BE9" s="608"/>
    </row>
    <row r="10" spans="1:57" s="374" customFormat="1">
      <c r="M10" s="461"/>
      <c r="N10" s="1180" t="s">
        <v>26</v>
      </c>
      <c r="O10" s="1180"/>
      <c r="P10" s="1181"/>
      <c r="W10" s="589"/>
      <c r="X10" s="1174" t="s">
        <v>26</v>
      </c>
      <c r="Y10" s="1174"/>
      <c r="Z10" s="159"/>
      <c r="AC10" s="622">
        <f t="shared" si="0"/>
        <v>75</v>
      </c>
      <c r="AD10" s="622">
        <f t="shared" ca="1" si="1"/>
        <v>2069.0714225511056</v>
      </c>
      <c r="AE10" s="563">
        <f t="shared" ca="1" si="2"/>
        <v>2102.1809225280786</v>
      </c>
      <c r="AF10" s="564">
        <f t="shared" ca="1" si="3"/>
        <v>2107.3679352424738</v>
      </c>
      <c r="AH10" s="556">
        <v>8</v>
      </c>
      <c r="AI10" s="556">
        <v>75</v>
      </c>
      <c r="AJ10" s="556">
        <v>2091.4705053479488</v>
      </c>
      <c r="AK10" s="556"/>
      <c r="AL10" s="556">
        <v>8</v>
      </c>
      <c r="AM10" s="556">
        <v>75</v>
      </c>
      <c r="AN10" s="556">
        <v>2097.4789532245782</v>
      </c>
      <c r="AP10" s="556">
        <v>8</v>
      </c>
      <c r="AQ10" s="556">
        <v>75</v>
      </c>
      <c r="AR10" s="608">
        <v>2096.9736058396015</v>
      </c>
      <c r="AS10" s="608"/>
      <c r="AT10" s="608">
        <v>8</v>
      </c>
      <c r="AU10" s="608">
        <v>75</v>
      </c>
      <c r="AV10" s="608">
        <v>2100.0873666673174</v>
      </c>
      <c r="AW10" s="608"/>
      <c r="AX10" s="608"/>
      <c r="AY10" s="608"/>
      <c r="AZ10" s="608"/>
      <c r="BA10" s="608"/>
      <c r="BB10" s="608"/>
      <c r="BC10" s="608"/>
      <c r="BD10" s="608"/>
      <c r="BE10" s="608"/>
    </row>
    <row r="11" spans="1:57" s="374" customFormat="1">
      <c r="J11" s="611"/>
      <c r="M11" s="461"/>
      <c r="N11" s="1180"/>
      <c r="O11" s="1180"/>
      <c r="P11" s="1181"/>
      <c r="W11" s="589"/>
      <c r="X11" s="1174"/>
      <c r="Y11" s="1174"/>
      <c r="Z11" s="52"/>
      <c r="AC11" s="622">
        <f t="shared" si="0"/>
        <v>85</v>
      </c>
      <c r="AD11" s="622">
        <f t="shared" ca="1" si="1"/>
        <v>2133.5519320599806</v>
      </c>
      <c r="AE11" s="563">
        <f t="shared" ca="1" si="2"/>
        <v>2118.2019708223852</v>
      </c>
      <c r="AF11" s="564">
        <f t="shared" ca="1" si="3"/>
        <v>2125.4637886225382</v>
      </c>
      <c r="AH11" s="556">
        <v>9</v>
      </c>
      <c r="AI11" s="556">
        <v>85</v>
      </c>
      <c r="AJ11" s="556">
        <v>2107.8127299754542</v>
      </c>
      <c r="AL11" s="556">
        <v>9</v>
      </c>
      <c r="AM11" s="556">
        <v>85</v>
      </c>
      <c r="AN11" s="556">
        <v>2121.5985524601779</v>
      </c>
      <c r="AP11" s="556">
        <v>9</v>
      </c>
      <c r="AQ11" s="556">
        <v>85</v>
      </c>
      <c r="AR11" s="608">
        <v>2066.8231565545325</v>
      </c>
      <c r="AS11" s="608"/>
      <c r="AT11" s="608">
        <v>9</v>
      </c>
      <c r="AU11" s="608">
        <v>85</v>
      </c>
      <c r="AV11" s="608">
        <v>2082.2690561350614</v>
      </c>
      <c r="AW11" s="608"/>
      <c r="AX11" s="608"/>
      <c r="AY11" s="608"/>
      <c r="AZ11" s="608"/>
      <c r="BA11" s="608"/>
      <c r="BB11" s="608"/>
      <c r="BC11" s="608"/>
      <c r="BD11" s="608"/>
      <c r="BE11" s="608"/>
    </row>
    <row r="12" spans="1:57" s="374" customFormat="1" ht="27" customHeight="1">
      <c r="M12" s="461"/>
      <c r="N12" s="461" t="s">
        <v>0</v>
      </c>
      <c r="O12" s="577" t="s">
        <v>1</v>
      </c>
      <c r="P12" s="130"/>
      <c r="W12" s="589"/>
      <c r="X12" s="589" t="s">
        <v>0</v>
      </c>
      <c r="Y12" s="593" t="s">
        <v>1</v>
      </c>
      <c r="Z12" s="351"/>
      <c r="AA12" s="606"/>
      <c r="AB12" s="606"/>
      <c r="AC12" s="622">
        <f t="shared" si="0"/>
        <v>95</v>
      </c>
      <c r="AD12" s="622">
        <f t="shared" ca="1" si="1"/>
        <v>2128.4812809415221</v>
      </c>
      <c r="AE12" s="563">
        <f t="shared" ca="1" si="2"/>
        <v>2134.2230191166918</v>
      </c>
      <c r="AF12" s="564">
        <f t="shared" ca="1" si="3"/>
        <v>2143.5596420026031</v>
      </c>
      <c r="AH12" s="556">
        <v>10</v>
      </c>
      <c r="AI12" s="374">
        <v>95</v>
      </c>
      <c r="AJ12" s="556">
        <v>2120.0729627709634</v>
      </c>
      <c r="AL12" s="556">
        <v>10</v>
      </c>
      <c r="AM12" s="556">
        <v>95</v>
      </c>
      <c r="AN12" s="556">
        <v>2113.8243538413312</v>
      </c>
      <c r="AO12" s="556"/>
      <c r="AP12" s="556">
        <v>10</v>
      </c>
      <c r="AQ12" s="556">
        <v>95</v>
      </c>
      <c r="AR12" s="608">
        <v>2143.7693920151455</v>
      </c>
      <c r="AS12" s="608"/>
      <c r="AT12" s="608">
        <v>10</v>
      </c>
      <c r="AU12" s="608">
        <v>95</v>
      </c>
      <c r="AV12" s="608">
        <v>2083.9628934515035</v>
      </c>
      <c r="AW12" s="608"/>
      <c r="AX12" s="608"/>
      <c r="AY12" s="608"/>
      <c r="AZ12" s="608"/>
      <c r="BA12" s="608"/>
      <c r="BB12" s="608"/>
      <c r="BC12" s="608"/>
      <c r="BD12" s="608"/>
      <c r="BE12" s="608"/>
    </row>
    <row r="13" spans="1:57" s="374" customFormat="1" ht="46.5">
      <c r="A13" s="567"/>
      <c r="B13" s="568" t="s">
        <v>341</v>
      </c>
      <c r="C13" s="189" t="s">
        <v>143</v>
      </c>
      <c r="D13" s="567" t="s">
        <v>144</v>
      </c>
      <c r="E13" s="569">
        <v>6</v>
      </c>
      <c r="M13" s="461" t="s">
        <v>37</v>
      </c>
      <c r="N13" s="461" t="s">
        <v>2</v>
      </c>
      <c r="O13" s="577" t="s">
        <v>3</v>
      </c>
      <c r="P13" s="560"/>
      <c r="Q13" s="351"/>
      <c r="R13" s="570"/>
      <c r="S13" s="571"/>
      <c r="T13" s="351"/>
      <c r="U13" s="291"/>
      <c r="W13" s="589" t="s">
        <v>37</v>
      </c>
      <c r="X13" s="589" t="s">
        <v>2</v>
      </c>
      <c r="Y13" s="593" t="s">
        <v>3</v>
      </c>
      <c r="Z13" s="351"/>
      <c r="AC13" s="351"/>
      <c r="AD13" s="351"/>
      <c r="AE13" s="351"/>
      <c r="AF13" s="556"/>
      <c r="AG13" s="556"/>
      <c r="AH13" s="556"/>
      <c r="AK13" s="556"/>
      <c r="AL13" s="556"/>
      <c r="AM13" s="556"/>
      <c r="AN13" s="556"/>
      <c r="AO13" s="556"/>
      <c r="AP13" s="556"/>
      <c r="AQ13" s="556"/>
      <c r="AR13" s="608"/>
      <c r="AS13" s="608"/>
      <c r="AT13" s="608"/>
      <c r="AU13" s="608"/>
      <c r="AV13" s="608"/>
      <c r="AW13" s="608"/>
      <c r="AX13" s="608"/>
      <c r="AY13" s="608"/>
      <c r="AZ13" s="608"/>
      <c r="BA13" s="608"/>
      <c r="BB13" s="608"/>
      <c r="BC13" s="608"/>
      <c r="BD13" s="608"/>
      <c r="BE13" s="608"/>
    </row>
    <row r="14" spans="1:57" s="374" customFormat="1">
      <c r="A14" s="569" t="s">
        <v>86</v>
      </c>
      <c r="B14" s="569">
        <f>D6</f>
        <v>5</v>
      </c>
      <c r="C14" s="569">
        <v>2000</v>
      </c>
      <c r="D14" s="567">
        <f t="shared" ref="D14:D23" si="4">E$8</f>
        <v>20</v>
      </c>
      <c r="E14" s="292">
        <f t="shared" ref="E14:E23" ca="1" si="5">NORMINV(RAND(),$C14,$D14)</f>
        <v>1991.9644245773325</v>
      </c>
      <c r="M14" s="419">
        <v>1</v>
      </c>
      <c r="N14" s="578">
        <f t="shared" ref="N14:N23" si="6">B14</f>
        <v>5</v>
      </c>
      <c r="O14" s="579">
        <f t="shared" ref="O14:O23" ca="1" si="7">E14</f>
        <v>1991.9644245773325</v>
      </c>
      <c r="P14" s="561"/>
      <c r="Q14" s="291"/>
      <c r="R14" s="291"/>
      <c r="S14" s="291"/>
      <c r="T14" s="351"/>
      <c r="U14" s="572"/>
      <c r="W14" s="594">
        <v>1</v>
      </c>
      <c r="X14" s="595">
        <f t="shared" ref="X14:X23" ca="1" si="8">E14</f>
        <v>1991.9644245773325</v>
      </c>
      <c r="Y14" s="596">
        <f t="shared" ref="Y14:Y23" si="9">B14</f>
        <v>5</v>
      </c>
      <c r="Z14" s="547"/>
      <c r="AC14" s="547"/>
      <c r="AD14" s="547"/>
      <c r="AE14" s="547"/>
      <c r="AF14" s="556"/>
      <c r="AG14" s="556"/>
      <c r="AH14" s="556"/>
      <c r="AJ14" s="556"/>
      <c r="AK14" s="556"/>
      <c r="AL14" s="556"/>
      <c r="AM14" s="556"/>
      <c r="AN14" s="556"/>
      <c r="AO14" s="556"/>
      <c r="AP14" s="556"/>
      <c r="AQ14" s="556"/>
      <c r="AR14" s="608"/>
      <c r="AS14" s="608"/>
      <c r="AT14" s="608"/>
      <c r="AU14" s="608"/>
      <c r="AV14" s="608"/>
      <c r="AW14" s="608"/>
      <c r="AX14" s="608"/>
      <c r="AY14" s="608"/>
      <c r="AZ14" s="608"/>
      <c r="BA14" s="608"/>
      <c r="BB14" s="608"/>
      <c r="BC14" s="608"/>
      <c r="BD14" s="608"/>
      <c r="BE14" s="608"/>
    </row>
    <row r="15" spans="1:57" s="374" customFormat="1">
      <c r="A15" s="569" t="s">
        <v>87</v>
      </c>
      <c r="B15" s="569">
        <f>B14+(D$7-D$6)/9</f>
        <v>15</v>
      </c>
      <c r="C15" s="569">
        <f>C14+(E$7-E$6)/9</f>
        <v>2013.3333333333333</v>
      </c>
      <c r="D15" s="567">
        <f t="shared" si="4"/>
        <v>20</v>
      </c>
      <c r="E15" s="292">
        <f t="shared" ca="1" si="5"/>
        <v>1978.3475343656366</v>
      </c>
      <c r="M15" s="419">
        <f>M14+1</f>
        <v>2</v>
      </c>
      <c r="N15" s="578">
        <f t="shared" si="6"/>
        <v>15</v>
      </c>
      <c r="O15" s="579">
        <f t="shared" ca="1" si="7"/>
        <v>1978.3475343656366</v>
      </c>
      <c r="P15" s="561"/>
      <c r="Q15" s="291"/>
      <c r="R15" s="291"/>
      <c r="S15" s="291"/>
      <c r="T15" s="351"/>
      <c r="U15" s="572"/>
      <c r="W15" s="594">
        <f>W14+1</f>
        <v>2</v>
      </c>
      <c r="X15" s="595">
        <f t="shared" ca="1" si="8"/>
        <v>1978.3475343656366</v>
      </c>
      <c r="Y15" s="596">
        <f t="shared" si="9"/>
        <v>15</v>
      </c>
      <c r="Z15" s="547"/>
      <c r="AA15" s="547"/>
      <c r="AB15" s="547"/>
      <c r="AC15" s="547"/>
      <c r="AD15" s="547"/>
      <c r="AE15" s="547"/>
      <c r="AF15" s="556"/>
      <c r="AG15" s="556"/>
      <c r="AH15" s="556"/>
      <c r="AI15" s="556"/>
      <c r="AJ15" s="556"/>
      <c r="AK15" s="556"/>
      <c r="AL15" s="556"/>
      <c r="AM15" s="556"/>
      <c r="AN15" s="556"/>
      <c r="AO15" s="556"/>
      <c r="AP15" s="556"/>
      <c r="AQ15" s="556"/>
      <c r="AR15" s="608"/>
      <c r="AS15" s="608"/>
      <c r="AT15" s="608"/>
      <c r="AU15" s="608"/>
      <c r="AV15" s="608"/>
      <c r="AW15" s="608"/>
      <c r="AX15" s="608"/>
      <c r="AY15" s="608"/>
      <c r="AZ15" s="608"/>
      <c r="BA15" s="608"/>
      <c r="BB15" s="608"/>
      <c r="BC15" s="608"/>
      <c r="BD15" s="608"/>
      <c r="BE15" s="608"/>
    </row>
    <row r="16" spans="1:57" s="374" customFormat="1">
      <c r="A16" s="569" t="s">
        <v>135</v>
      </c>
      <c r="B16" s="569">
        <f t="shared" ref="B16:C22" si="10">B15+(D$7-D$6)/9</f>
        <v>25</v>
      </c>
      <c r="C16" s="569">
        <f t="shared" si="10"/>
        <v>2026.6666666666665</v>
      </c>
      <c r="D16" s="567">
        <f t="shared" si="4"/>
        <v>20</v>
      </c>
      <c r="E16" s="292">
        <f t="shared" ca="1" si="5"/>
        <v>2038.5561350800904</v>
      </c>
      <c r="M16" s="419">
        <f t="shared" ref="M16:M23" si="11">M15+1</f>
        <v>3</v>
      </c>
      <c r="N16" s="578">
        <f t="shared" si="6"/>
        <v>25</v>
      </c>
      <c r="O16" s="579">
        <f t="shared" ca="1" si="7"/>
        <v>2038.5561350800904</v>
      </c>
      <c r="P16" s="561"/>
      <c r="Q16" s="291"/>
      <c r="R16" s="291"/>
      <c r="S16" s="291"/>
      <c r="T16" s="351"/>
      <c r="U16" s="572"/>
      <c r="W16" s="594">
        <f t="shared" ref="W16:W23" si="12">W15+1</f>
        <v>3</v>
      </c>
      <c r="X16" s="595">
        <f t="shared" ca="1" si="8"/>
        <v>2038.5561350800904</v>
      </c>
      <c r="Y16" s="596">
        <f t="shared" si="9"/>
        <v>25</v>
      </c>
      <c r="Z16" s="547"/>
      <c r="AA16" s="547"/>
      <c r="AB16" s="547"/>
      <c r="AC16" s="547"/>
      <c r="AD16" s="547"/>
      <c r="AE16" s="547"/>
      <c r="AF16" s="556"/>
      <c r="AG16" s="556"/>
      <c r="AH16" s="556"/>
      <c r="AI16" s="556"/>
      <c r="AJ16" s="556"/>
      <c r="AK16" s="556"/>
      <c r="AL16" s="556"/>
      <c r="AM16" s="556"/>
      <c r="AN16" s="556"/>
      <c r="AO16" s="556"/>
      <c r="AP16" s="556"/>
      <c r="AQ16" s="556"/>
      <c r="AR16" s="608"/>
      <c r="AS16" s="608"/>
      <c r="AT16" s="608"/>
      <c r="AU16" s="608"/>
      <c r="AV16" s="608"/>
      <c r="AW16" s="608"/>
      <c r="AX16" s="608"/>
      <c r="AY16" s="608"/>
      <c r="AZ16" s="608"/>
      <c r="BA16" s="608"/>
      <c r="BB16" s="608"/>
      <c r="BC16" s="608"/>
      <c r="BD16" s="608"/>
      <c r="BE16" s="608"/>
    </row>
    <row r="17" spans="1:57" s="374" customFormat="1">
      <c r="A17" s="569" t="s">
        <v>136</v>
      </c>
      <c r="B17" s="569">
        <f t="shared" si="10"/>
        <v>35</v>
      </c>
      <c r="C17" s="569">
        <f t="shared" si="10"/>
        <v>2039.9999999999998</v>
      </c>
      <c r="D17" s="567">
        <f t="shared" si="4"/>
        <v>20</v>
      </c>
      <c r="E17" s="292">
        <f t="shared" ca="1" si="5"/>
        <v>2045.1093120025757</v>
      </c>
      <c r="M17" s="419">
        <f t="shared" si="11"/>
        <v>4</v>
      </c>
      <c r="N17" s="578">
        <f t="shared" si="6"/>
        <v>35</v>
      </c>
      <c r="O17" s="579">
        <f t="shared" ca="1" si="7"/>
        <v>2045.1093120025757</v>
      </c>
      <c r="P17" s="561"/>
      <c r="Q17" s="291"/>
      <c r="R17" s="291"/>
      <c r="S17" s="291"/>
      <c r="T17" s="351"/>
      <c r="U17" s="572"/>
      <c r="W17" s="594">
        <f t="shared" si="12"/>
        <v>4</v>
      </c>
      <c r="X17" s="595">
        <f t="shared" ca="1" si="8"/>
        <v>2045.1093120025757</v>
      </c>
      <c r="Y17" s="596">
        <f t="shared" si="9"/>
        <v>35</v>
      </c>
      <c r="Z17" s="547"/>
      <c r="AA17" s="547"/>
      <c r="AB17" s="547"/>
      <c r="AC17" s="547"/>
      <c r="AD17" s="547"/>
      <c r="AE17" s="547"/>
      <c r="AF17" s="556"/>
      <c r="AG17" s="556"/>
      <c r="AH17" s="556"/>
      <c r="AI17" s="556"/>
      <c r="AJ17" s="556"/>
      <c r="AK17" s="556"/>
      <c r="AL17" s="556"/>
      <c r="AM17" s="556"/>
      <c r="AN17" s="556"/>
      <c r="AO17" s="556"/>
      <c r="AP17" s="556"/>
      <c r="AQ17" s="556"/>
      <c r="AR17" s="608"/>
      <c r="AS17" s="608"/>
      <c r="AT17" s="608"/>
      <c r="AU17" s="608"/>
      <c r="AV17" s="608"/>
      <c r="AW17" s="608"/>
      <c r="AX17" s="608"/>
      <c r="AY17" s="608"/>
      <c r="AZ17" s="608"/>
      <c r="BA17" s="608"/>
      <c r="BB17" s="608"/>
      <c r="BC17" s="608"/>
      <c r="BD17" s="608"/>
      <c r="BE17" s="608"/>
    </row>
    <row r="18" spans="1:57" s="374" customFormat="1">
      <c r="A18" s="569" t="s">
        <v>137</v>
      </c>
      <c r="B18" s="569">
        <f t="shared" si="10"/>
        <v>45</v>
      </c>
      <c r="C18" s="569">
        <f t="shared" si="10"/>
        <v>2053.333333333333</v>
      </c>
      <c r="D18" s="567">
        <f t="shared" si="4"/>
        <v>20</v>
      </c>
      <c r="E18" s="292">
        <f t="shared" ca="1" si="5"/>
        <v>2062.8554866818217</v>
      </c>
      <c r="M18" s="419">
        <f t="shared" si="11"/>
        <v>5</v>
      </c>
      <c r="N18" s="578">
        <f t="shared" si="6"/>
        <v>45</v>
      </c>
      <c r="O18" s="579">
        <f t="shared" ca="1" si="7"/>
        <v>2062.8554866818217</v>
      </c>
      <c r="P18" s="561"/>
      <c r="Q18" s="291"/>
      <c r="R18" s="291"/>
      <c r="S18" s="291"/>
      <c r="T18" s="351"/>
      <c r="U18" s="572"/>
      <c r="W18" s="594">
        <f t="shared" si="12"/>
        <v>5</v>
      </c>
      <c r="X18" s="595">
        <f t="shared" ca="1" si="8"/>
        <v>2062.8554866818217</v>
      </c>
      <c r="Y18" s="596">
        <f t="shared" si="9"/>
        <v>45</v>
      </c>
      <c r="Z18" s="547"/>
      <c r="AA18" s="547"/>
      <c r="AB18" s="547"/>
      <c r="AC18" s="547"/>
      <c r="AD18" s="547"/>
      <c r="AE18" s="547"/>
      <c r="AF18" s="556"/>
      <c r="AG18" s="556"/>
      <c r="AH18" s="556"/>
      <c r="AI18" s="556"/>
      <c r="AJ18" s="556"/>
      <c r="AK18" s="556"/>
      <c r="AL18" s="556"/>
      <c r="AM18" s="556"/>
      <c r="AN18" s="556"/>
      <c r="AO18" s="556"/>
      <c r="AP18" s="556"/>
      <c r="AQ18" s="556"/>
      <c r="AR18" s="608"/>
      <c r="AS18" s="608"/>
      <c r="AT18" s="608"/>
      <c r="AU18" s="608"/>
      <c r="AV18" s="608"/>
      <c r="AW18" s="608"/>
      <c r="AX18" s="608"/>
      <c r="AY18" s="608"/>
      <c r="AZ18" s="608"/>
      <c r="BA18" s="608"/>
      <c r="BB18" s="608"/>
      <c r="BC18" s="608"/>
      <c r="BD18" s="608"/>
      <c r="BE18" s="608"/>
    </row>
    <row r="19" spans="1:57" s="374" customFormat="1">
      <c r="A19" s="569" t="s">
        <v>138</v>
      </c>
      <c r="B19" s="569">
        <f t="shared" si="10"/>
        <v>55</v>
      </c>
      <c r="C19" s="569">
        <f t="shared" si="10"/>
        <v>2066.6666666666665</v>
      </c>
      <c r="D19" s="567">
        <f t="shared" si="4"/>
        <v>20</v>
      </c>
      <c r="E19" s="292">
        <f t="shared" ca="1" si="5"/>
        <v>2073.0195031160733</v>
      </c>
      <c r="M19" s="419">
        <f t="shared" si="11"/>
        <v>6</v>
      </c>
      <c r="N19" s="578">
        <f t="shared" si="6"/>
        <v>55</v>
      </c>
      <c r="O19" s="579">
        <f t="shared" ca="1" si="7"/>
        <v>2073.0195031160733</v>
      </c>
      <c r="P19" s="561"/>
      <c r="Q19" s="291"/>
      <c r="R19" s="291"/>
      <c r="S19" s="291"/>
      <c r="T19" s="351"/>
      <c r="U19" s="572"/>
      <c r="W19" s="594">
        <f t="shared" si="12"/>
        <v>6</v>
      </c>
      <c r="X19" s="595">
        <f t="shared" ca="1" si="8"/>
        <v>2073.0195031160733</v>
      </c>
      <c r="Y19" s="596">
        <f t="shared" si="9"/>
        <v>55</v>
      </c>
      <c r="Z19" s="547"/>
      <c r="AA19" s="547"/>
      <c r="AB19" s="547"/>
      <c r="AC19" s="547"/>
      <c r="AD19" s="547"/>
      <c r="AE19" s="547"/>
      <c r="AF19" s="556"/>
      <c r="AG19" s="556"/>
      <c r="AH19" s="556"/>
      <c r="AI19" s="556"/>
      <c r="AJ19" s="556"/>
      <c r="AK19" s="556"/>
      <c r="AL19" s="556"/>
      <c r="AM19" s="556"/>
      <c r="AN19" s="556"/>
      <c r="AO19" s="556"/>
      <c r="AP19" s="556"/>
      <c r="AQ19" s="556"/>
      <c r="AR19" s="608"/>
      <c r="AS19" s="608"/>
      <c r="AT19" s="608"/>
      <c r="AU19" s="608"/>
      <c r="AV19" s="608"/>
      <c r="AW19" s="608"/>
      <c r="AX19" s="608"/>
      <c r="AY19" s="608"/>
      <c r="AZ19" s="608"/>
      <c r="BA19" s="608"/>
      <c r="BB19" s="608"/>
      <c r="BC19" s="608"/>
      <c r="BD19" s="608"/>
      <c r="BE19" s="608"/>
    </row>
    <row r="20" spans="1:57" s="374" customFormat="1">
      <c r="A20" s="569" t="s">
        <v>139</v>
      </c>
      <c r="B20" s="569">
        <f t="shared" si="10"/>
        <v>65</v>
      </c>
      <c r="C20" s="569">
        <f t="shared" si="10"/>
        <v>2080</v>
      </c>
      <c r="D20" s="567">
        <f t="shared" si="4"/>
        <v>20</v>
      </c>
      <c r="E20" s="292">
        <f t="shared" ca="1" si="5"/>
        <v>2100.3259865469768</v>
      </c>
      <c r="M20" s="419">
        <f t="shared" si="11"/>
        <v>7</v>
      </c>
      <c r="N20" s="578">
        <f t="shared" si="6"/>
        <v>65</v>
      </c>
      <c r="O20" s="579">
        <f t="shared" ca="1" si="7"/>
        <v>2100.3259865469768</v>
      </c>
      <c r="P20" s="561"/>
      <c r="Q20" s="291"/>
      <c r="R20" s="291"/>
      <c r="S20" s="291"/>
      <c r="T20" s="351"/>
      <c r="U20" s="572"/>
      <c r="W20" s="594">
        <f t="shared" si="12"/>
        <v>7</v>
      </c>
      <c r="X20" s="595">
        <f t="shared" ca="1" si="8"/>
        <v>2100.3259865469768</v>
      </c>
      <c r="Y20" s="596">
        <f t="shared" si="9"/>
        <v>65</v>
      </c>
      <c r="Z20" s="547"/>
      <c r="AA20" s="547"/>
      <c r="AB20" s="547"/>
      <c r="AC20" s="547"/>
      <c r="AD20" s="547"/>
      <c r="AE20" s="547"/>
      <c r="AF20" s="556"/>
      <c r="AG20" s="556"/>
      <c r="AH20" s="556"/>
      <c r="AI20" s="556"/>
      <c r="AJ20" s="556"/>
      <c r="AK20" s="556"/>
      <c r="AL20" s="556"/>
      <c r="AM20" s="556"/>
      <c r="AN20" s="556"/>
      <c r="AO20" s="556"/>
      <c r="AP20" s="556"/>
      <c r="AQ20" s="556"/>
      <c r="AR20" s="608"/>
      <c r="AS20" s="608"/>
      <c r="AT20" s="608"/>
      <c r="AU20" s="608"/>
      <c r="AV20" s="608"/>
      <c r="AW20" s="608"/>
      <c r="AX20" s="608"/>
      <c r="AY20" s="608"/>
      <c r="AZ20" s="608"/>
      <c r="BA20" s="608"/>
      <c r="BB20" s="608"/>
      <c r="BC20" s="608"/>
      <c r="BD20" s="608"/>
      <c r="BE20" s="608"/>
    </row>
    <row r="21" spans="1:57" s="374" customFormat="1">
      <c r="A21" s="569" t="s">
        <v>140</v>
      </c>
      <c r="B21" s="569">
        <f t="shared" si="10"/>
        <v>75</v>
      </c>
      <c r="C21" s="569">
        <f t="shared" si="10"/>
        <v>2093.3333333333335</v>
      </c>
      <c r="D21" s="567">
        <f t="shared" si="4"/>
        <v>20</v>
      </c>
      <c r="E21" s="292">
        <f t="shared" ca="1" si="5"/>
        <v>2069.0714225511056</v>
      </c>
      <c r="M21" s="419">
        <f t="shared" si="11"/>
        <v>8</v>
      </c>
      <c r="N21" s="578">
        <f t="shared" si="6"/>
        <v>75</v>
      </c>
      <c r="O21" s="579">
        <f t="shared" ca="1" si="7"/>
        <v>2069.0714225511056</v>
      </c>
      <c r="P21" s="561"/>
      <c r="Q21" s="291"/>
      <c r="R21" s="291"/>
      <c r="S21" s="291"/>
      <c r="T21" s="351"/>
      <c r="U21" s="572"/>
      <c r="W21" s="594">
        <f t="shared" si="12"/>
        <v>8</v>
      </c>
      <c r="X21" s="595">
        <f t="shared" ca="1" si="8"/>
        <v>2069.0714225511056</v>
      </c>
      <c r="Y21" s="596">
        <f t="shared" si="9"/>
        <v>75</v>
      </c>
      <c r="Z21" s="547"/>
      <c r="AA21" s="547"/>
      <c r="AB21" s="547"/>
      <c r="AC21" s="547"/>
      <c r="AD21" s="547"/>
      <c r="AE21" s="547"/>
      <c r="AF21" s="556"/>
      <c r="AG21" s="556"/>
      <c r="AH21" s="556"/>
      <c r="AI21" s="556"/>
      <c r="AJ21" s="556"/>
      <c r="AK21" s="556"/>
      <c r="AL21" s="556"/>
      <c r="AM21" s="556"/>
      <c r="AN21" s="556"/>
      <c r="AO21" s="556"/>
      <c r="AP21" s="556"/>
      <c r="AQ21" s="556"/>
      <c r="AR21" s="608"/>
      <c r="AS21" s="608"/>
      <c r="AT21" s="608"/>
      <c r="AU21" s="608"/>
      <c r="AV21" s="608"/>
      <c r="AW21" s="608"/>
      <c r="AX21" s="608"/>
      <c r="AY21" s="608"/>
      <c r="AZ21" s="608"/>
      <c r="BA21" s="608"/>
      <c r="BB21" s="608"/>
      <c r="BC21" s="608"/>
      <c r="BD21" s="608"/>
      <c r="BE21" s="608"/>
    </row>
    <row r="22" spans="1:57" s="374" customFormat="1" ht="24" thickBot="1">
      <c r="A22" s="569" t="s">
        <v>141</v>
      </c>
      <c r="B22" s="569">
        <f t="shared" si="10"/>
        <v>85</v>
      </c>
      <c r="C22" s="569">
        <f t="shared" si="10"/>
        <v>2106.666666666667</v>
      </c>
      <c r="D22" s="567">
        <f t="shared" si="4"/>
        <v>20</v>
      </c>
      <c r="E22" s="292">
        <f t="shared" ca="1" si="5"/>
        <v>2133.5519320599806</v>
      </c>
      <c r="M22" s="419">
        <f t="shared" si="11"/>
        <v>9</v>
      </c>
      <c r="N22" s="578">
        <f t="shared" si="6"/>
        <v>85</v>
      </c>
      <c r="O22" s="579">
        <f t="shared" ca="1" si="7"/>
        <v>2133.5519320599806</v>
      </c>
      <c r="P22" s="623"/>
      <c r="Q22" s="291"/>
      <c r="R22" s="291"/>
      <c r="S22" s="291"/>
      <c r="T22" s="351"/>
      <c r="U22" s="572"/>
      <c r="W22" s="594">
        <f t="shared" si="12"/>
        <v>9</v>
      </c>
      <c r="X22" s="595">
        <f t="shared" ca="1" si="8"/>
        <v>2133.5519320599806</v>
      </c>
      <c r="Y22" s="596">
        <f t="shared" si="9"/>
        <v>85</v>
      </c>
      <c r="Z22" s="547"/>
      <c r="AA22" s="547"/>
      <c r="AB22" s="547"/>
      <c r="AC22" s="547"/>
      <c r="AD22" s="547"/>
      <c r="AE22" s="547"/>
      <c r="AF22" s="556"/>
      <c r="AG22" s="556"/>
      <c r="AH22" s="556"/>
      <c r="AI22" s="556"/>
      <c r="AJ22" s="556"/>
      <c r="AK22" s="556"/>
      <c r="AL22" s="556"/>
      <c r="AM22" s="556"/>
      <c r="AN22" s="556"/>
      <c r="AO22" s="556"/>
      <c r="AP22" s="556"/>
      <c r="AQ22" s="556"/>
      <c r="AR22" s="608"/>
      <c r="AS22" s="608"/>
      <c r="AT22" s="608"/>
      <c r="AU22" s="608"/>
      <c r="AV22" s="608"/>
      <c r="AW22" s="608"/>
      <c r="AX22" s="608"/>
      <c r="AY22" s="608"/>
      <c r="AZ22" s="608"/>
      <c r="BA22" s="608"/>
      <c r="BB22" s="608"/>
      <c r="BC22" s="608"/>
      <c r="BD22" s="608"/>
      <c r="BE22" s="608"/>
    </row>
    <row r="23" spans="1:57" s="374" customFormat="1">
      <c r="A23" s="569" t="s">
        <v>142</v>
      </c>
      <c r="B23" s="569">
        <f>D7</f>
        <v>95</v>
      </c>
      <c r="C23" s="569">
        <v>2120</v>
      </c>
      <c r="D23" s="567">
        <f t="shared" si="4"/>
        <v>20</v>
      </c>
      <c r="E23" s="292">
        <f t="shared" ca="1" si="5"/>
        <v>2128.4812809415221</v>
      </c>
      <c r="M23" s="419">
        <f t="shared" si="11"/>
        <v>10</v>
      </c>
      <c r="N23" s="578">
        <f t="shared" si="6"/>
        <v>95</v>
      </c>
      <c r="O23" s="579">
        <f t="shared" ca="1" si="7"/>
        <v>2128.4812809415221</v>
      </c>
      <c r="P23" s="556"/>
      <c r="Q23" s="291"/>
      <c r="R23" s="291"/>
      <c r="S23" s="291"/>
      <c r="T23" s="351"/>
      <c r="U23" s="572"/>
      <c r="W23" s="594">
        <f t="shared" si="12"/>
        <v>10</v>
      </c>
      <c r="X23" s="595">
        <f t="shared" ca="1" si="8"/>
        <v>2128.4812809415221</v>
      </c>
      <c r="Y23" s="596">
        <f t="shared" si="9"/>
        <v>95</v>
      </c>
      <c r="Z23" s="547"/>
      <c r="AA23" s="547"/>
      <c r="AB23" s="547"/>
      <c r="AC23" s="547"/>
      <c r="AD23" s="547"/>
      <c r="AE23" s="547"/>
      <c r="AF23" s="556"/>
      <c r="AG23" s="556"/>
      <c r="AH23" s="556"/>
      <c r="AI23" s="556"/>
      <c r="AJ23" s="556"/>
      <c r="AK23" s="556"/>
      <c r="AL23" s="556"/>
      <c r="AM23" s="556"/>
      <c r="AN23" s="556"/>
      <c r="AO23" s="556"/>
      <c r="AP23" s="556"/>
      <c r="AQ23" s="556"/>
      <c r="AR23" s="608"/>
      <c r="AS23" s="608"/>
      <c r="AT23" s="608"/>
      <c r="AU23" s="608"/>
      <c r="AV23" s="608"/>
      <c r="AW23" s="608"/>
      <c r="AX23" s="608"/>
      <c r="AY23" s="608"/>
      <c r="AZ23" s="608"/>
      <c r="BA23" s="608"/>
      <c r="BB23" s="608"/>
      <c r="BC23" s="608"/>
      <c r="BD23" s="608"/>
      <c r="BE23" s="608"/>
    </row>
    <row r="24" spans="1:57" s="562" customFormat="1">
      <c r="G24" s="159"/>
      <c r="H24" s="563"/>
      <c r="I24" s="564"/>
      <c r="J24" s="159"/>
      <c r="K24" s="159"/>
      <c r="M24" s="580"/>
      <c r="N24" s="581"/>
      <c r="O24" s="582"/>
      <c r="P24" s="11"/>
      <c r="Q24" s="159"/>
      <c r="R24" s="563"/>
      <c r="S24" s="564"/>
      <c r="T24" s="159"/>
      <c r="U24" s="159"/>
      <c r="W24" s="597"/>
      <c r="X24" s="598"/>
      <c r="Y24" s="599"/>
      <c r="Z24" s="11"/>
      <c r="AA24" s="11"/>
      <c r="AB24" s="11"/>
      <c r="AC24" s="11"/>
      <c r="AD24" s="11"/>
      <c r="AE24" s="11"/>
      <c r="AF24" s="618"/>
      <c r="AG24" s="618"/>
      <c r="AH24" s="618"/>
      <c r="AI24" s="618"/>
      <c r="AJ24" s="618"/>
      <c r="AK24" s="618"/>
      <c r="AL24" s="618"/>
      <c r="AM24" s="618"/>
      <c r="AN24" s="618"/>
      <c r="AO24" s="618"/>
      <c r="AP24" s="618"/>
      <c r="AQ24" s="618"/>
      <c r="AR24" s="619"/>
      <c r="AS24" s="619"/>
      <c r="AT24" s="619"/>
      <c r="AU24" s="619"/>
      <c r="AV24" s="619"/>
      <c r="AW24" s="619"/>
      <c r="AX24" s="619"/>
      <c r="AY24" s="619"/>
      <c r="AZ24" s="619"/>
      <c r="BA24" s="619"/>
      <c r="BB24" s="619"/>
      <c r="BC24" s="619"/>
      <c r="BD24" s="619"/>
      <c r="BE24" s="619"/>
    </row>
    <row r="25" spans="1:57" s="562" customFormat="1">
      <c r="G25" s="159"/>
      <c r="H25" s="563"/>
      <c r="I25" s="564"/>
      <c r="J25" s="159"/>
      <c r="K25" s="159"/>
      <c r="M25" s="580"/>
      <c r="N25" s="580" t="s">
        <v>15</v>
      </c>
      <c r="O25" s="583" t="s">
        <v>15</v>
      </c>
      <c r="P25" s="11"/>
      <c r="Q25" s="159"/>
      <c r="R25" s="563"/>
      <c r="S25" s="564"/>
      <c r="T25" s="159"/>
      <c r="U25" s="159"/>
      <c r="W25" s="597"/>
      <c r="X25" s="597" t="s">
        <v>15</v>
      </c>
      <c r="Y25" s="600" t="s">
        <v>15</v>
      </c>
      <c r="Z25" s="11"/>
      <c r="AA25" s="11"/>
      <c r="AB25" s="11"/>
      <c r="AC25" s="11"/>
      <c r="AD25" s="11"/>
      <c r="AE25" s="11"/>
      <c r="AF25" s="618"/>
      <c r="AG25" s="618"/>
      <c r="AH25" s="618"/>
      <c r="AI25" s="618"/>
      <c r="AJ25" s="618"/>
      <c r="AK25" s="618"/>
      <c r="AL25" s="618"/>
      <c r="AM25" s="618"/>
      <c r="AN25" s="618"/>
      <c r="AO25" s="618"/>
      <c r="AP25" s="618"/>
      <c r="AQ25" s="618"/>
      <c r="AR25" s="619"/>
      <c r="AS25" s="619"/>
      <c r="AT25" s="619"/>
      <c r="AU25" s="619"/>
      <c r="AV25" s="619"/>
      <c r="AW25" s="619"/>
      <c r="AX25" s="619"/>
      <c r="AY25" s="619"/>
      <c r="AZ25" s="619"/>
      <c r="BA25" s="619"/>
      <c r="BB25" s="619"/>
      <c r="BC25" s="619"/>
      <c r="BD25" s="619"/>
      <c r="BE25" s="619"/>
    </row>
    <row r="26" spans="1:57" s="562" customFormat="1">
      <c r="G26" s="159"/>
      <c r="H26" s="563"/>
      <c r="I26" s="564"/>
      <c r="J26" s="159"/>
      <c r="K26" s="159"/>
      <c r="M26" s="580"/>
      <c r="N26" s="580">
        <f>SUM(N14:N23)</f>
        <v>500</v>
      </c>
      <c r="O26" s="610">
        <f ca="1">SUM(O14:O23)</f>
        <v>20621.283017923117</v>
      </c>
      <c r="P26" s="11"/>
      <c r="Q26" s="159"/>
      <c r="R26" s="563"/>
      <c r="S26" s="564"/>
      <c r="T26" s="159"/>
      <c r="U26" s="159"/>
      <c r="W26" s="597"/>
      <c r="X26" s="597">
        <f ca="1">SUM(X14:X23)</f>
        <v>20621.283017923117</v>
      </c>
      <c r="Y26" s="600">
        <f>SUM(Y14:Y23)</f>
        <v>500</v>
      </c>
      <c r="Z26" s="11"/>
      <c r="AA26" s="11"/>
      <c r="AB26" s="11"/>
      <c r="AC26" s="11"/>
      <c r="AD26" s="11"/>
      <c r="AE26" s="11"/>
      <c r="AF26" s="618"/>
      <c r="AG26" s="618"/>
      <c r="AH26" s="618"/>
      <c r="AI26" s="618"/>
      <c r="AJ26" s="618"/>
      <c r="AK26" s="618"/>
      <c r="AL26" s="618"/>
      <c r="AM26" s="618"/>
      <c r="AN26" s="618"/>
      <c r="AO26" s="618"/>
      <c r="AP26" s="618"/>
      <c r="AQ26" s="618"/>
      <c r="AR26" s="619"/>
      <c r="AS26" s="619"/>
      <c r="AT26" s="619"/>
      <c r="AU26" s="619"/>
      <c r="AV26" s="619"/>
      <c r="AW26" s="619"/>
      <c r="AX26" s="619"/>
      <c r="AY26" s="619"/>
      <c r="AZ26" s="619"/>
      <c r="BA26" s="619"/>
      <c r="BB26" s="619"/>
      <c r="BC26" s="619"/>
      <c r="BD26" s="619"/>
      <c r="BE26" s="619"/>
    </row>
    <row r="27" spans="1:57" s="562" customFormat="1">
      <c r="G27" s="159"/>
      <c r="H27" s="563"/>
      <c r="I27" s="564"/>
      <c r="J27" s="159"/>
      <c r="K27" s="159"/>
      <c r="M27" s="580"/>
      <c r="N27" s="580" t="s">
        <v>16</v>
      </c>
      <c r="O27" s="583" t="s">
        <v>16</v>
      </c>
      <c r="P27" s="11"/>
      <c r="Q27" s="159"/>
      <c r="R27" s="563"/>
      <c r="S27" s="564"/>
      <c r="T27" s="159"/>
      <c r="U27" s="159"/>
      <c r="W27" s="597"/>
      <c r="X27" s="597" t="s">
        <v>16</v>
      </c>
      <c r="Y27" s="600" t="s">
        <v>16</v>
      </c>
      <c r="Z27" s="98"/>
      <c r="AA27" s="98"/>
      <c r="AB27" s="98"/>
      <c r="AC27" s="98"/>
      <c r="AD27" s="98"/>
      <c r="AE27" s="98"/>
      <c r="AF27" s="618"/>
      <c r="AG27" s="618"/>
      <c r="AH27" s="618"/>
      <c r="AI27" s="618"/>
      <c r="AJ27" s="618"/>
      <c r="AK27" s="618"/>
      <c r="AL27" s="618"/>
      <c r="AM27" s="618"/>
      <c r="AN27" s="618"/>
      <c r="AO27" s="618"/>
      <c r="AP27" s="618"/>
      <c r="AQ27" s="618"/>
      <c r="AR27" s="619"/>
      <c r="AS27" s="619"/>
      <c r="AT27" s="619"/>
      <c r="AU27" s="619"/>
      <c r="AV27" s="619"/>
      <c r="AW27" s="619"/>
      <c r="AX27" s="619"/>
      <c r="AY27" s="619"/>
      <c r="AZ27" s="619"/>
      <c r="BA27" s="619"/>
      <c r="BB27" s="619"/>
      <c r="BC27" s="619"/>
      <c r="BD27" s="619"/>
      <c r="BE27" s="619"/>
    </row>
    <row r="28" spans="1:57" s="562" customFormat="1">
      <c r="G28" s="159"/>
      <c r="H28" s="563"/>
      <c r="I28" s="564"/>
      <c r="J28" s="159"/>
      <c r="K28" s="159"/>
      <c r="M28" s="580"/>
      <c r="N28" s="580">
        <f>AVERAGE(N14:N23)</f>
        <v>50</v>
      </c>
      <c r="O28" s="583">
        <f ca="1">AVERAGE(O14:O23)</f>
        <v>2062.1283017923115</v>
      </c>
      <c r="P28" s="11"/>
      <c r="Q28" s="159"/>
      <c r="R28" s="563"/>
      <c r="S28" s="564"/>
      <c r="T28" s="159"/>
      <c r="U28" s="159"/>
      <c r="W28" s="597"/>
      <c r="X28" s="597">
        <f ca="1">AVERAGE(X14:X23)</f>
        <v>2062.1283017923115</v>
      </c>
      <c r="Y28" s="600">
        <f>AVERAGE(Y14:Y23)</f>
        <v>50</v>
      </c>
      <c r="Z28" s="11"/>
      <c r="AA28" s="11"/>
      <c r="AB28" s="11"/>
      <c r="AC28" s="11"/>
      <c r="AD28" s="11"/>
      <c r="AE28" s="11"/>
      <c r="AF28" s="618"/>
      <c r="AG28" s="618"/>
      <c r="AH28" s="618"/>
      <c r="AI28" s="618"/>
      <c r="AJ28" s="618"/>
      <c r="AK28" s="618"/>
      <c r="AL28" s="618"/>
      <c r="AM28" s="618"/>
      <c r="AN28" s="618"/>
      <c r="AO28" s="618"/>
      <c r="AP28" s="618"/>
      <c r="AQ28" s="618"/>
      <c r="AR28" s="619"/>
      <c r="AS28" s="619"/>
      <c r="AT28" s="619"/>
      <c r="AU28" s="619"/>
      <c r="AV28" s="619"/>
      <c r="AW28" s="619"/>
      <c r="AX28" s="619"/>
      <c r="AY28" s="619"/>
      <c r="AZ28" s="619"/>
      <c r="BA28" s="619"/>
      <c r="BB28" s="619"/>
      <c r="BC28" s="619"/>
      <c r="BD28" s="619"/>
      <c r="BE28" s="619"/>
    </row>
    <row r="29" spans="1:57" s="562" customFormat="1" ht="24" thickBot="1">
      <c r="G29" s="159"/>
      <c r="H29" s="563"/>
      <c r="I29" s="564"/>
      <c r="J29" s="159"/>
      <c r="K29" s="159"/>
      <c r="M29" s="580"/>
      <c r="N29" s="584"/>
      <c r="O29" s="585"/>
      <c r="P29" s="11"/>
      <c r="Q29" s="159"/>
      <c r="R29" s="563"/>
      <c r="S29" s="564"/>
      <c r="T29" s="159"/>
      <c r="U29" s="159"/>
      <c r="W29" s="597"/>
      <c r="X29" s="601"/>
      <c r="Y29" s="602"/>
      <c r="Z29" s="12"/>
      <c r="AA29" s="12"/>
      <c r="AB29" s="12"/>
      <c r="AC29" s="12"/>
      <c r="AD29" s="12"/>
      <c r="AE29" s="12"/>
      <c r="AF29" s="618"/>
      <c r="AG29" s="618"/>
      <c r="AH29" s="618"/>
      <c r="AI29" s="618"/>
      <c r="AJ29" s="618"/>
      <c r="AK29" s="618"/>
      <c r="AL29" s="618"/>
      <c r="AM29" s="618"/>
      <c r="AN29" s="618"/>
      <c r="AO29" s="618"/>
      <c r="AP29" s="618"/>
      <c r="AQ29" s="618"/>
      <c r="AR29" s="619"/>
      <c r="AS29" s="619"/>
      <c r="AT29" s="619"/>
      <c r="AU29" s="619"/>
      <c r="AV29" s="619"/>
      <c r="AW29" s="619"/>
      <c r="AX29" s="619"/>
      <c r="AY29" s="619"/>
      <c r="AZ29" s="619"/>
      <c r="BA29" s="619"/>
      <c r="BB29" s="619"/>
      <c r="BC29" s="619"/>
      <c r="BD29" s="619"/>
      <c r="BE29" s="619"/>
    </row>
    <row r="30" spans="1:57" s="562" customFormat="1">
      <c r="G30" s="159"/>
      <c r="H30" s="563"/>
      <c r="I30" s="159"/>
      <c r="J30" s="547"/>
      <c r="K30" s="547"/>
      <c r="L30" s="159"/>
      <c r="M30" s="586"/>
      <c r="N30" s="1165" t="s">
        <v>61</v>
      </c>
      <c r="O30" s="1166"/>
      <c r="P30" s="11"/>
      <c r="Q30" s="159"/>
      <c r="R30" s="563"/>
      <c r="S30" s="159"/>
      <c r="T30" s="547"/>
      <c r="U30" s="547"/>
      <c r="V30" s="159"/>
      <c r="W30" s="603"/>
      <c r="X30" s="1182" t="s">
        <v>61</v>
      </c>
      <c r="Y30" s="1183"/>
      <c r="Z30" s="12"/>
      <c r="AA30" s="12"/>
      <c r="AB30" s="12"/>
      <c r="AC30" s="12"/>
      <c r="AD30" s="12"/>
      <c r="AE30" s="12"/>
      <c r="AF30" s="618"/>
      <c r="AG30" s="618"/>
      <c r="AH30" s="618"/>
      <c r="AI30" s="618"/>
      <c r="AJ30" s="618"/>
      <c r="AK30" s="618"/>
      <c r="AL30" s="618"/>
      <c r="AM30" s="618"/>
      <c r="AN30" s="618"/>
      <c r="AO30" s="618"/>
      <c r="AP30" s="618"/>
      <c r="AQ30" s="618"/>
      <c r="AR30" s="619"/>
      <c r="AS30" s="619"/>
      <c r="AT30" s="619"/>
      <c r="AU30" s="619"/>
      <c r="AV30" s="619"/>
      <c r="AW30" s="619"/>
      <c r="AX30" s="619"/>
      <c r="AY30" s="619"/>
      <c r="AZ30" s="619"/>
      <c r="BA30" s="619"/>
      <c r="BB30" s="619"/>
      <c r="BC30" s="619"/>
      <c r="BD30" s="619"/>
      <c r="BE30" s="619"/>
    </row>
    <row r="31" spans="1:57" s="562" customFormat="1">
      <c r="G31" s="159"/>
      <c r="H31" s="563"/>
      <c r="I31" s="564"/>
      <c r="J31" s="1134" t="s">
        <v>4</v>
      </c>
      <c r="K31" s="1134" t="s">
        <v>5</v>
      </c>
      <c r="L31" s="1134" t="s">
        <v>14</v>
      </c>
      <c r="M31" s="1167" t="s">
        <v>18</v>
      </c>
      <c r="N31" s="587" t="s">
        <v>6</v>
      </c>
      <c r="O31" s="1167" t="s">
        <v>8</v>
      </c>
      <c r="P31" s="11"/>
      <c r="Q31" s="159"/>
      <c r="R31" s="563"/>
      <c r="S31" s="564"/>
      <c r="T31" s="1134" t="s">
        <v>4</v>
      </c>
      <c r="U31" s="1134" t="s">
        <v>5</v>
      </c>
      <c r="V31" s="1134" t="s">
        <v>14</v>
      </c>
      <c r="W31" s="1184" t="s">
        <v>18</v>
      </c>
      <c r="X31" s="604" t="s">
        <v>6</v>
      </c>
      <c r="Y31" s="1184" t="s">
        <v>8</v>
      </c>
      <c r="Z31" s="12"/>
      <c r="AA31" s="12"/>
      <c r="AB31" s="12"/>
      <c r="AC31" s="12"/>
      <c r="AD31" s="12"/>
      <c r="AE31" s="12"/>
      <c r="AF31" s="618"/>
      <c r="AG31" s="618"/>
      <c r="AH31" s="618"/>
      <c r="AI31" s="618"/>
      <c r="AJ31" s="618"/>
      <c r="AK31" s="618"/>
      <c r="AL31" s="618"/>
      <c r="AM31" s="618"/>
      <c r="AN31" s="618"/>
      <c r="AO31" s="618"/>
      <c r="AP31" s="618"/>
      <c r="AQ31" s="618"/>
      <c r="AR31" s="619"/>
      <c r="AS31" s="619"/>
      <c r="AT31" s="619"/>
      <c r="AU31" s="619"/>
      <c r="AV31" s="619"/>
      <c r="AW31" s="619"/>
      <c r="AX31" s="619"/>
      <c r="AY31" s="619"/>
      <c r="AZ31" s="619"/>
      <c r="BA31" s="619"/>
      <c r="BB31" s="619"/>
      <c r="BC31" s="619"/>
      <c r="BD31" s="619"/>
      <c r="BE31" s="619"/>
    </row>
    <row r="32" spans="1:57" s="562" customFormat="1" ht="27" thickBot="1">
      <c r="G32" s="159"/>
      <c r="H32" s="563"/>
      <c r="I32" s="564"/>
      <c r="J32" s="1134"/>
      <c r="K32" s="1134"/>
      <c r="L32" s="1134"/>
      <c r="M32" s="1167"/>
      <c r="N32" s="588" t="s">
        <v>49</v>
      </c>
      <c r="O32" s="1168"/>
      <c r="P32" s="11"/>
      <c r="Q32" s="159"/>
      <c r="R32" s="563"/>
      <c r="S32" s="564"/>
      <c r="T32" s="1134"/>
      <c r="U32" s="1134"/>
      <c r="V32" s="1134"/>
      <c r="W32" s="1184"/>
      <c r="X32" s="605" t="s">
        <v>49</v>
      </c>
      <c r="Y32" s="1185"/>
      <c r="Z32" s="12"/>
      <c r="AA32" s="12"/>
      <c r="AB32" s="12"/>
      <c r="AC32" s="12"/>
      <c r="AD32" s="12"/>
      <c r="AE32" s="12"/>
      <c r="AF32" s="618"/>
      <c r="AG32" s="618"/>
      <c r="AH32" s="618"/>
      <c r="AI32" s="618"/>
      <c r="AJ32" s="618"/>
      <c r="AK32" s="618"/>
      <c r="AL32" s="618"/>
      <c r="AM32" s="618"/>
      <c r="AN32" s="618"/>
      <c r="AO32" s="618"/>
      <c r="AP32" s="618"/>
      <c r="AQ32" s="618"/>
      <c r="AR32" s="619"/>
      <c r="AS32" s="619"/>
      <c r="AT32" s="619"/>
      <c r="AU32" s="619"/>
      <c r="AV32" s="619"/>
      <c r="AW32" s="619"/>
      <c r="AX32" s="619"/>
      <c r="AY32" s="619"/>
      <c r="AZ32" s="619"/>
      <c r="BA32" s="619"/>
      <c r="BB32" s="619"/>
      <c r="BC32" s="619"/>
      <c r="BD32" s="619"/>
      <c r="BE32" s="619"/>
    </row>
    <row r="33" spans="7:16143" s="562" customFormat="1">
      <c r="G33" s="159"/>
      <c r="H33" s="563"/>
      <c r="I33" s="564"/>
      <c r="J33" s="547">
        <f t="shared" ref="J33:J42" ca="1" si="13">IF(O14="","",O14*N14)</f>
        <v>9959.8221228866623</v>
      </c>
      <c r="K33" s="547">
        <f t="shared" ref="K33:K42" si="14">IF(N14="","",N14^2)</f>
        <v>25</v>
      </c>
      <c r="L33" s="378">
        <f t="shared" ref="L33:L42" si="15">IF(N14="","",N14-$N$28)</f>
        <v>-45</v>
      </c>
      <c r="M33" s="461">
        <f t="shared" ref="M33:M42" si="16">IF(N14="","",L33*L33)</f>
        <v>2025</v>
      </c>
      <c r="N33" s="461">
        <f t="shared" ref="N33:N42" ca="1" si="17">IF(N14="","",$K$5+N14*$K$4)</f>
        <v>1990.0335844679316</v>
      </c>
      <c r="O33" s="461">
        <f t="shared" ref="O33:O42" ca="1" si="18">IF(N14="","",(O14-N33)^2)</f>
        <v>3.7281435280710213</v>
      </c>
      <c r="P33" s="563"/>
      <c r="Q33" s="159"/>
      <c r="R33" s="563"/>
      <c r="S33" s="564"/>
      <c r="T33" s="547">
        <f t="shared" ref="T33:T42" ca="1" si="19">IF(Y14="","",Y14*X14)</f>
        <v>9959.8221228866623</v>
      </c>
      <c r="U33" s="547">
        <f t="shared" ref="U33:U42" ca="1" si="20">IF(X14="","",X14^2)</f>
        <v>3967922.2687817034</v>
      </c>
      <c r="V33" s="378">
        <f t="shared" ref="V33:V42" ca="1" si="21">IF(X14="","",X14-$N$28)</f>
        <v>1941.9644245773325</v>
      </c>
      <c r="W33" s="589">
        <f t="shared" ref="W33:W42" ca="1" si="22">IF(X14="","",V33*V33)</f>
        <v>3771225.8263239702</v>
      </c>
      <c r="X33" s="589">
        <f t="shared" ref="X33:X42" ca="1" si="23">IF(X14="","",$K$5+X14*$K$4)</f>
        <v>5173.3588849902089</v>
      </c>
      <c r="Y33" s="589">
        <f t="shared" ref="Y33:Y42" ca="1" si="24">IF(X14="","",(Y14-X33)^2)</f>
        <v>26711933.564057235</v>
      </c>
      <c r="Z33" s="12"/>
      <c r="AA33" s="12"/>
      <c r="AB33" s="12"/>
      <c r="AC33" s="12"/>
      <c r="AD33" s="12"/>
      <c r="AE33" s="12"/>
      <c r="AF33" s="618"/>
      <c r="AG33" s="618"/>
      <c r="AH33" s="618"/>
      <c r="AI33" s="618"/>
      <c r="AJ33" s="618"/>
      <c r="AK33" s="618"/>
      <c r="AL33" s="618"/>
      <c r="AM33" s="618"/>
      <c r="AN33" s="618"/>
      <c r="AO33" s="618"/>
      <c r="AP33" s="618"/>
      <c r="AQ33" s="618"/>
      <c r="AR33" s="619"/>
      <c r="AS33" s="619"/>
      <c r="AT33" s="619"/>
      <c r="AU33" s="619"/>
      <c r="AV33" s="619"/>
      <c r="AW33" s="619"/>
      <c r="AX33" s="619"/>
      <c r="AY33" s="619"/>
      <c r="AZ33" s="619"/>
      <c r="BA33" s="619"/>
      <c r="BB33" s="619"/>
      <c r="BC33" s="619"/>
      <c r="BD33" s="619"/>
      <c r="BE33" s="619"/>
    </row>
    <row r="34" spans="7:16143" s="562" customFormat="1">
      <c r="G34" s="159"/>
      <c r="H34" s="563"/>
      <c r="I34" s="564"/>
      <c r="J34" s="547">
        <f t="shared" ca="1" si="13"/>
        <v>29675.213015484551</v>
      </c>
      <c r="K34" s="547">
        <f t="shared" si="14"/>
        <v>225</v>
      </c>
      <c r="L34" s="378">
        <f t="shared" si="15"/>
        <v>-35</v>
      </c>
      <c r="M34" s="461">
        <f t="shared" si="16"/>
        <v>1225</v>
      </c>
      <c r="N34" s="461">
        <f t="shared" ca="1" si="17"/>
        <v>2006.0546327622383</v>
      </c>
      <c r="O34" s="461">
        <f t="shared" ca="1" si="18"/>
        <v>767.68330155896422</v>
      </c>
      <c r="P34" s="563"/>
      <c r="Q34" s="159"/>
      <c r="R34" s="563"/>
      <c r="S34" s="564"/>
      <c r="T34" s="547">
        <f t="shared" ca="1" si="19"/>
        <v>29675.213015484551</v>
      </c>
      <c r="U34" s="547">
        <f t="shared" ca="1" si="20"/>
        <v>3913858.9667305937</v>
      </c>
      <c r="V34" s="378">
        <f t="shared" ca="1" si="21"/>
        <v>1928.3475343656366</v>
      </c>
      <c r="W34" s="589">
        <f t="shared" ca="1" si="22"/>
        <v>3718524.2132940302</v>
      </c>
      <c r="X34" s="589">
        <f t="shared" ca="1" si="23"/>
        <v>5151.5431994202245</v>
      </c>
      <c r="Y34" s="589">
        <f t="shared" ca="1" si="24"/>
        <v>26384076.039510157</v>
      </c>
      <c r="Z34" s="12"/>
      <c r="AA34" s="12"/>
      <c r="AB34" s="12"/>
      <c r="AC34" s="12"/>
      <c r="AD34" s="12"/>
      <c r="AE34" s="12"/>
      <c r="AF34" s="618"/>
      <c r="AG34" s="618"/>
      <c r="AH34" s="618"/>
      <c r="AI34" s="618"/>
      <c r="AJ34" s="618"/>
      <c r="AK34" s="618"/>
      <c r="AL34" s="618"/>
      <c r="AM34" s="618"/>
      <c r="AN34" s="618"/>
      <c r="AO34" s="618"/>
      <c r="AP34" s="618"/>
      <c r="AQ34" s="618"/>
      <c r="AR34" s="619"/>
      <c r="AS34" s="619"/>
      <c r="AT34" s="619"/>
      <c r="AU34" s="619"/>
      <c r="AV34" s="619"/>
      <c r="AW34" s="619"/>
      <c r="AX34" s="619"/>
      <c r="AY34" s="619"/>
      <c r="AZ34" s="619"/>
      <c r="BA34" s="619"/>
      <c r="BB34" s="619"/>
      <c r="BC34" s="619"/>
      <c r="BD34" s="619"/>
      <c r="BE34" s="619"/>
    </row>
    <row r="35" spans="7:16143" s="374" customFormat="1">
      <c r="G35" s="159"/>
      <c r="H35" s="563"/>
      <c r="I35" s="564"/>
      <c r="J35" s="547">
        <f t="shared" ca="1" si="13"/>
        <v>50963.903377002258</v>
      </c>
      <c r="K35" s="547">
        <f t="shared" si="14"/>
        <v>625</v>
      </c>
      <c r="L35" s="378">
        <f t="shared" si="15"/>
        <v>-25</v>
      </c>
      <c r="M35" s="461">
        <f t="shared" si="16"/>
        <v>625</v>
      </c>
      <c r="N35" s="461">
        <f t="shared" ca="1" si="17"/>
        <v>2022.0756810565451</v>
      </c>
      <c r="O35" s="461">
        <f t="shared" ca="1" si="18"/>
        <v>271.60536482218833</v>
      </c>
      <c r="P35" s="563"/>
      <c r="Q35" s="159"/>
      <c r="R35" s="563"/>
      <c r="S35" s="564"/>
      <c r="T35" s="547">
        <f t="shared" ca="1" si="19"/>
        <v>50963.903377002258</v>
      </c>
      <c r="U35" s="547">
        <f t="shared" ca="1" si="20"/>
        <v>4155711.1158726756</v>
      </c>
      <c r="V35" s="378">
        <f t="shared" ca="1" si="21"/>
        <v>1988.5561350800904</v>
      </c>
      <c r="W35" s="589">
        <f t="shared" ca="1" si="22"/>
        <v>3954355.5023646667</v>
      </c>
      <c r="X35" s="589">
        <f t="shared" ca="1" si="23"/>
        <v>5248.0036893981132</v>
      </c>
      <c r="Y35" s="589">
        <f t="shared" ca="1" si="24"/>
        <v>27279767.539466303</v>
      </c>
      <c r="Z35" s="12"/>
      <c r="AA35" s="12"/>
      <c r="AB35" s="12"/>
      <c r="AC35" s="12"/>
      <c r="AD35" s="12"/>
      <c r="AE35" s="12"/>
      <c r="AF35" s="618"/>
      <c r="AG35" s="618"/>
      <c r="AH35" s="618"/>
      <c r="AI35" s="618"/>
      <c r="AJ35" s="618"/>
      <c r="AK35" s="618"/>
      <c r="AL35" s="618"/>
      <c r="AM35" s="618"/>
      <c r="AN35" s="618"/>
      <c r="AO35" s="618"/>
      <c r="AP35" s="618"/>
      <c r="AQ35" s="618"/>
      <c r="AR35" s="619"/>
      <c r="AS35" s="619"/>
      <c r="AT35" s="619"/>
      <c r="AU35" s="619"/>
      <c r="AV35" s="619"/>
      <c r="AW35" s="619"/>
      <c r="AX35" s="619"/>
      <c r="AY35" s="619"/>
      <c r="AZ35" s="619"/>
      <c r="BA35" s="619"/>
      <c r="BB35" s="619"/>
      <c r="BC35" s="619"/>
      <c r="BD35" s="619"/>
      <c r="BE35" s="619"/>
      <c r="BF35" s="562"/>
      <c r="BG35" s="562"/>
      <c r="BH35" s="562"/>
      <c r="BI35" s="562"/>
      <c r="BJ35" s="562"/>
      <c r="BK35" s="562"/>
      <c r="BL35" s="562"/>
      <c r="BM35" s="562"/>
      <c r="BN35" s="562"/>
      <c r="BO35" s="562"/>
      <c r="BP35" s="562"/>
      <c r="BQ35" s="562"/>
      <c r="BR35" s="562"/>
      <c r="BS35" s="562"/>
      <c r="BT35" s="562"/>
      <c r="BU35" s="562"/>
      <c r="BV35" s="562"/>
      <c r="BW35" s="562"/>
      <c r="BX35" s="562"/>
      <c r="BY35" s="562"/>
      <c r="BZ35" s="562"/>
      <c r="CA35" s="562"/>
      <c r="CB35" s="562"/>
      <c r="CC35" s="562"/>
      <c r="CD35" s="562"/>
      <c r="CE35" s="562"/>
      <c r="CF35" s="562"/>
      <c r="CG35" s="562"/>
      <c r="CH35" s="562"/>
      <c r="CI35" s="562"/>
      <c r="CJ35" s="562"/>
      <c r="CK35" s="562"/>
      <c r="CL35" s="562"/>
      <c r="CM35" s="562"/>
      <c r="CN35" s="562"/>
      <c r="CO35" s="562"/>
      <c r="CP35" s="562"/>
      <c r="CQ35" s="562"/>
      <c r="CR35" s="562"/>
      <c r="CS35" s="562"/>
      <c r="CT35" s="562"/>
      <c r="CU35" s="562"/>
      <c r="CV35" s="562"/>
      <c r="CW35" s="562"/>
      <c r="CX35" s="562"/>
      <c r="CY35" s="562"/>
      <c r="CZ35" s="562"/>
      <c r="DA35" s="562"/>
      <c r="DB35" s="562"/>
      <c r="DC35" s="562"/>
      <c r="DD35" s="562"/>
      <c r="DE35" s="562"/>
      <c r="DF35" s="562"/>
      <c r="DG35" s="562"/>
      <c r="DH35" s="562"/>
      <c r="DI35" s="562"/>
      <c r="DJ35" s="562"/>
      <c r="DK35" s="562"/>
      <c r="DL35" s="562"/>
      <c r="DM35" s="562"/>
      <c r="DN35" s="562"/>
      <c r="DO35" s="562"/>
      <c r="DP35" s="562"/>
      <c r="DQ35" s="562"/>
      <c r="DR35" s="562"/>
      <c r="DS35" s="562"/>
      <c r="DT35" s="562"/>
      <c r="DU35" s="562"/>
      <c r="DV35" s="562"/>
      <c r="DW35" s="562"/>
      <c r="DX35" s="562"/>
      <c r="DY35" s="562"/>
      <c r="DZ35" s="562"/>
      <c r="EA35" s="562"/>
      <c r="EB35" s="562"/>
      <c r="EC35" s="562"/>
      <c r="ED35" s="562"/>
      <c r="EE35" s="562"/>
      <c r="EF35" s="562"/>
      <c r="EG35" s="562"/>
      <c r="EH35" s="562"/>
      <c r="EI35" s="562"/>
      <c r="EJ35" s="562"/>
      <c r="EK35" s="562"/>
      <c r="EL35" s="562"/>
      <c r="EM35" s="562"/>
      <c r="EN35" s="562"/>
      <c r="EO35" s="562"/>
      <c r="EP35" s="562"/>
      <c r="EQ35" s="562"/>
      <c r="ER35" s="562"/>
      <c r="ES35" s="562"/>
      <c r="ET35" s="562"/>
      <c r="EU35" s="562"/>
      <c r="EV35" s="562"/>
      <c r="EW35" s="562"/>
      <c r="EX35" s="562"/>
      <c r="EY35" s="562"/>
      <c r="EZ35" s="562"/>
      <c r="FA35" s="562"/>
      <c r="FB35" s="562"/>
      <c r="FC35" s="562"/>
      <c r="FD35" s="562"/>
      <c r="FE35" s="562"/>
      <c r="FF35" s="562"/>
      <c r="FG35" s="562"/>
      <c r="FH35" s="562"/>
      <c r="FI35" s="562"/>
      <c r="FJ35" s="562"/>
      <c r="FK35" s="562"/>
      <c r="FL35" s="562"/>
      <c r="FM35" s="562"/>
      <c r="FN35" s="562"/>
      <c r="FO35" s="562"/>
      <c r="FP35" s="562"/>
      <c r="FQ35" s="562"/>
      <c r="FR35" s="562"/>
      <c r="FS35" s="562"/>
      <c r="FT35" s="562"/>
      <c r="FU35" s="562"/>
      <c r="FV35" s="562"/>
      <c r="FW35" s="562"/>
      <c r="FX35" s="562"/>
      <c r="FY35" s="562"/>
      <c r="FZ35" s="562"/>
      <c r="GA35" s="562"/>
      <c r="GB35" s="562"/>
      <c r="GC35" s="562"/>
      <c r="GD35" s="562"/>
      <c r="GE35" s="562"/>
      <c r="GF35" s="562"/>
      <c r="GG35" s="562"/>
      <c r="GH35" s="562"/>
      <c r="GI35" s="562"/>
      <c r="GJ35" s="562"/>
      <c r="GK35" s="562"/>
      <c r="GL35" s="562"/>
      <c r="GM35" s="562"/>
      <c r="GN35" s="562"/>
      <c r="GO35" s="562"/>
      <c r="GP35" s="562"/>
      <c r="GQ35" s="562"/>
      <c r="GR35" s="562"/>
      <c r="GS35" s="562"/>
      <c r="GT35" s="562"/>
      <c r="GU35" s="562"/>
      <c r="GV35" s="562"/>
      <c r="GW35" s="562"/>
      <c r="GX35" s="562"/>
      <c r="GY35" s="562"/>
      <c r="GZ35" s="562"/>
      <c r="HA35" s="562"/>
      <c r="HB35" s="562"/>
      <c r="HC35" s="562"/>
      <c r="HD35" s="562"/>
      <c r="HE35" s="562"/>
      <c r="HF35" s="562"/>
      <c r="HG35" s="562"/>
      <c r="HH35" s="562"/>
      <c r="HI35" s="562"/>
      <c r="HJ35" s="562"/>
      <c r="HK35" s="562"/>
      <c r="HL35" s="562"/>
      <c r="HM35" s="562"/>
      <c r="HN35" s="562"/>
      <c r="HO35" s="562"/>
      <c r="HP35" s="562"/>
      <c r="HQ35" s="562"/>
      <c r="HR35" s="562"/>
      <c r="HS35" s="562"/>
      <c r="HT35" s="562"/>
      <c r="HU35" s="562"/>
      <c r="HV35" s="562"/>
      <c r="HW35" s="562"/>
      <c r="HX35" s="562"/>
      <c r="HY35" s="562"/>
      <c r="HZ35" s="562"/>
      <c r="IA35" s="562"/>
      <c r="IB35" s="562"/>
      <c r="IC35" s="562"/>
      <c r="ID35" s="562"/>
      <c r="IE35" s="562"/>
      <c r="IF35" s="562"/>
      <c r="IG35" s="562"/>
      <c r="IH35" s="562"/>
      <c r="II35" s="562"/>
      <c r="IJ35" s="562"/>
      <c r="IK35" s="562"/>
      <c r="IL35" s="562"/>
      <c r="IM35" s="562"/>
      <c r="IN35" s="562"/>
      <c r="IO35" s="562"/>
      <c r="IP35" s="562"/>
      <c r="IQ35" s="562"/>
      <c r="IR35" s="562"/>
      <c r="IS35" s="562"/>
      <c r="IT35" s="562"/>
      <c r="IU35" s="562"/>
      <c r="IV35" s="562"/>
      <c r="IW35" s="562"/>
      <c r="IX35" s="562"/>
      <c r="IY35" s="562"/>
      <c r="IZ35" s="562"/>
      <c r="JA35" s="562"/>
      <c r="JB35" s="562"/>
      <c r="JC35" s="562"/>
      <c r="JD35" s="562"/>
      <c r="JE35" s="562"/>
      <c r="JF35" s="562"/>
      <c r="JG35" s="562"/>
      <c r="JH35" s="562"/>
      <c r="JI35" s="562"/>
      <c r="JJ35" s="562"/>
      <c r="JK35" s="562"/>
      <c r="JL35" s="562"/>
      <c r="JM35" s="562"/>
      <c r="JN35" s="562"/>
      <c r="JO35" s="562"/>
      <c r="JP35" s="562"/>
      <c r="JQ35" s="562"/>
      <c r="JR35" s="562"/>
      <c r="JS35" s="562"/>
      <c r="JT35" s="562"/>
      <c r="JU35" s="562"/>
      <c r="JV35" s="562"/>
      <c r="JW35" s="562"/>
      <c r="JX35" s="562"/>
      <c r="JY35" s="562"/>
      <c r="JZ35" s="562"/>
      <c r="KA35" s="562"/>
      <c r="KB35" s="562"/>
      <c r="KC35" s="562"/>
      <c r="KD35" s="562"/>
      <c r="KE35" s="562"/>
      <c r="KF35" s="562"/>
      <c r="KG35" s="562"/>
      <c r="KH35" s="562"/>
      <c r="KI35" s="562"/>
      <c r="KJ35" s="562"/>
      <c r="KK35" s="562"/>
      <c r="KL35" s="562"/>
      <c r="KM35" s="562"/>
      <c r="KN35" s="562"/>
      <c r="KO35" s="562"/>
      <c r="KP35" s="562"/>
      <c r="KQ35" s="562"/>
      <c r="KR35" s="562"/>
      <c r="KS35" s="562"/>
      <c r="KT35" s="562"/>
      <c r="KU35" s="562"/>
      <c r="KV35" s="562"/>
      <c r="KW35" s="562"/>
      <c r="KX35" s="562"/>
      <c r="KY35" s="562"/>
      <c r="KZ35" s="562"/>
      <c r="LA35" s="562"/>
      <c r="LB35" s="562"/>
      <c r="LC35" s="562"/>
      <c r="LD35" s="562"/>
      <c r="LE35" s="562"/>
      <c r="LF35" s="562"/>
      <c r="LG35" s="562"/>
      <c r="LH35" s="562"/>
      <c r="LI35" s="562"/>
      <c r="LJ35" s="562"/>
      <c r="LK35" s="562"/>
      <c r="LL35" s="562"/>
      <c r="LM35" s="562"/>
      <c r="LN35" s="562"/>
      <c r="LO35" s="562"/>
      <c r="LP35" s="562"/>
      <c r="LQ35" s="562"/>
      <c r="LR35" s="562"/>
      <c r="LS35" s="562"/>
      <c r="LT35" s="562"/>
      <c r="LU35" s="562"/>
      <c r="LV35" s="562"/>
      <c r="LW35" s="562"/>
      <c r="LX35" s="562"/>
      <c r="LY35" s="562"/>
      <c r="LZ35" s="562"/>
      <c r="MA35" s="562"/>
      <c r="MB35" s="562"/>
      <c r="MC35" s="562"/>
      <c r="MD35" s="562"/>
      <c r="ME35" s="562"/>
      <c r="MF35" s="562"/>
      <c r="MG35" s="562"/>
      <c r="MH35" s="562"/>
      <c r="MI35" s="562"/>
      <c r="MJ35" s="562"/>
      <c r="MK35" s="562"/>
      <c r="ML35" s="562"/>
      <c r="MM35" s="562"/>
      <c r="MN35" s="562"/>
      <c r="MO35" s="562"/>
      <c r="MP35" s="562"/>
      <c r="MQ35" s="562"/>
      <c r="MR35" s="562"/>
      <c r="MS35" s="562"/>
      <c r="MT35" s="562"/>
      <c r="MU35" s="562"/>
      <c r="MV35" s="562"/>
      <c r="MW35" s="562"/>
      <c r="MX35" s="562"/>
      <c r="MY35" s="562"/>
      <c r="MZ35" s="562"/>
      <c r="NA35" s="562"/>
      <c r="NB35" s="562"/>
      <c r="NC35" s="562"/>
      <c r="ND35" s="562"/>
      <c r="NE35" s="562"/>
      <c r="NF35" s="562"/>
      <c r="NG35" s="562"/>
      <c r="NH35" s="562"/>
      <c r="NI35" s="562"/>
      <c r="NJ35" s="562"/>
      <c r="NK35" s="562"/>
      <c r="NL35" s="562"/>
      <c r="NM35" s="562"/>
      <c r="NN35" s="562"/>
      <c r="NO35" s="562"/>
      <c r="NP35" s="562"/>
      <c r="NQ35" s="562"/>
      <c r="NR35" s="562"/>
      <c r="NS35" s="562"/>
      <c r="NT35" s="562"/>
      <c r="NU35" s="562"/>
      <c r="NV35" s="562"/>
      <c r="NW35" s="562"/>
      <c r="NX35" s="562"/>
      <c r="NY35" s="562"/>
      <c r="NZ35" s="562"/>
      <c r="OA35" s="562"/>
      <c r="OB35" s="562"/>
      <c r="OC35" s="562"/>
      <c r="OD35" s="562"/>
      <c r="OE35" s="562"/>
      <c r="OF35" s="562"/>
      <c r="OG35" s="562"/>
      <c r="OH35" s="562"/>
      <c r="OI35" s="562"/>
      <c r="OJ35" s="562"/>
      <c r="OK35" s="562"/>
      <c r="OL35" s="562"/>
      <c r="OM35" s="562"/>
      <c r="ON35" s="562"/>
      <c r="OO35" s="562"/>
      <c r="OP35" s="562"/>
      <c r="OQ35" s="562"/>
      <c r="OR35" s="562"/>
      <c r="OS35" s="562"/>
      <c r="OT35" s="562"/>
      <c r="OU35" s="562"/>
      <c r="OV35" s="562"/>
      <c r="OW35" s="562"/>
      <c r="OX35" s="562"/>
      <c r="OY35" s="562"/>
      <c r="OZ35" s="562"/>
      <c r="PA35" s="562"/>
      <c r="PB35" s="562"/>
      <c r="PC35" s="562"/>
      <c r="PD35" s="562"/>
      <c r="PE35" s="562"/>
      <c r="PF35" s="562"/>
      <c r="PG35" s="562"/>
      <c r="PH35" s="562"/>
      <c r="PI35" s="562"/>
      <c r="PJ35" s="562"/>
      <c r="PK35" s="562"/>
      <c r="PL35" s="562"/>
      <c r="PM35" s="562"/>
      <c r="PN35" s="562"/>
      <c r="PO35" s="562"/>
      <c r="PP35" s="562"/>
      <c r="PQ35" s="562"/>
      <c r="PR35" s="562"/>
      <c r="PS35" s="562"/>
      <c r="PT35" s="562"/>
      <c r="PU35" s="562"/>
      <c r="PV35" s="562"/>
      <c r="PW35" s="562"/>
      <c r="PX35" s="562"/>
      <c r="PY35" s="562"/>
      <c r="PZ35" s="562"/>
      <c r="QA35" s="562"/>
      <c r="QB35" s="562"/>
      <c r="QC35" s="562"/>
      <c r="QD35" s="562"/>
      <c r="QE35" s="562"/>
      <c r="QF35" s="562"/>
      <c r="QG35" s="562"/>
      <c r="QH35" s="562"/>
      <c r="QI35" s="562"/>
      <c r="QJ35" s="562"/>
      <c r="QK35" s="562"/>
      <c r="QL35" s="562"/>
      <c r="QM35" s="562"/>
      <c r="QN35" s="562"/>
      <c r="QO35" s="562"/>
      <c r="QP35" s="562"/>
      <c r="QQ35" s="562"/>
      <c r="QR35" s="562"/>
      <c r="QS35" s="562"/>
      <c r="QT35" s="562"/>
      <c r="QU35" s="562"/>
      <c r="QV35" s="562"/>
      <c r="QW35" s="562"/>
      <c r="QX35" s="562"/>
      <c r="QY35" s="562"/>
      <c r="QZ35" s="562"/>
      <c r="RA35" s="562"/>
      <c r="RB35" s="562"/>
      <c r="RC35" s="562"/>
      <c r="RD35" s="562"/>
      <c r="RE35" s="562"/>
      <c r="RF35" s="562"/>
      <c r="RG35" s="562"/>
      <c r="RH35" s="562"/>
      <c r="RI35" s="562"/>
      <c r="RJ35" s="562"/>
      <c r="RK35" s="562"/>
      <c r="RL35" s="562"/>
      <c r="RM35" s="562"/>
      <c r="RN35" s="562"/>
      <c r="RO35" s="562"/>
      <c r="RP35" s="562"/>
      <c r="RQ35" s="562"/>
      <c r="RR35" s="562"/>
      <c r="RS35" s="562"/>
      <c r="RT35" s="562"/>
      <c r="RU35" s="562"/>
      <c r="RV35" s="562"/>
      <c r="RW35" s="562"/>
      <c r="RX35" s="562"/>
      <c r="RY35" s="562"/>
      <c r="RZ35" s="562"/>
      <c r="SA35" s="562"/>
      <c r="SB35" s="562"/>
      <c r="SC35" s="562"/>
      <c r="SD35" s="562"/>
      <c r="SE35" s="562"/>
      <c r="SF35" s="562"/>
      <c r="SG35" s="562"/>
      <c r="SH35" s="562"/>
      <c r="SI35" s="562"/>
      <c r="SJ35" s="562"/>
      <c r="SK35" s="562"/>
      <c r="SL35" s="562"/>
      <c r="SM35" s="562"/>
      <c r="SN35" s="562"/>
      <c r="SO35" s="562"/>
      <c r="SP35" s="562"/>
      <c r="SQ35" s="562"/>
      <c r="SR35" s="562"/>
      <c r="SS35" s="562"/>
      <c r="ST35" s="562"/>
      <c r="SU35" s="562"/>
      <c r="SV35" s="562"/>
      <c r="SW35" s="562"/>
      <c r="SX35" s="562"/>
      <c r="SY35" s="562"/>
      <c r="SZ35" s="562"/>
      <c r="TA35" s="562"/>
      <c r="TB35" s="562"/>
      <c r="TC35" s="562"/>
      <c r="TD35" s="562"/>
      <c r="TE35" s="562"/>
      <c r="TF35" s="562"/>
      <c r="TG35" s="562"/>
      <c r="TH35" s="562"/>
      <c r="TI35" s="562"/>
      <c r="TJ35" s="562"/>
      <c r="TK35" s="562"/>
      <c r="TL35" s="562"/>
      <c r="TM35" s="562"/>
      <c r="TN35" s="562"/>
      <c r="TO35" s="562"/>
      <c r="TP35" s="562"/>
      <c r="TQ35" s="562"/>
      <c r="TR35" s="562"/>
      <c r="TS35" s="562"/>
      <c r="TT35" s="562"/>
      <c r="TU35" s="562"/>
      <c r="TV35" s="562"/>
      <c r="TW35" s="562"/>
      <c r="TX35" s="562"/>
      <c r="TY35" s="562"/>
      <c r="TZ35" s="562"/>
      <c r="UA35" s="562"/>
      <c r="UB35" s="562"/>
      <c r="UC35" s="562"/>
      <c r="UD35" s="562"/>
      <c r="UE35" s="562"/>
      <c r="UF35" s="562"/>
      <c r="UG35" s="562"/>
      <c r="UH35" s="562"/>
      <c r="UI35" s="562"/>
      <c r="UJ35" s="562"/>
      <c r="UK35" s="562"/>
      <c r="UL35" s="562"/>
      <c r="UM35" s="562"/>
      <c r="UN35" s="562"/>
      <c r="UO35" s="562"/>
      <c r="UP35" s="562"/>
      <c r="UQ35" s="562"/>
      <c r="UR35" s="562"/>
      <c r="US35" s="562"/>
      <c r="UT35" s="562"/>
      <c r="UU35" s="562"/>
      <c r="UV35" s="562"/>
      <c r="UW35" s="562"/>
      <c r="UX35" s="562"/>
      <c r="UY35" s="562"/>
      <c r="UZ35" s="562"/>
      <c r="VA35" s="562"/>
      <c r="VB35" s="562"/>
      <c r="VC35" s="562"/>
      <c r="VD35" s="562"/>
      <c r="VE35" s="562"/>
      <c r="VF35" s="562"/>
      <c r="VG35" s="562"/>
      <c r="VH35" s="562"/>
      <c r="VI35" s="562"/>
      <c r="VJ35" s="562"/>
      <c r="VK35" s="562"/>
      <c r="VL35" s="562"/>
      <c r="VM35" s="562"/>
      <c r="VN35" s="562"/>
      <c r="VO35" s="562"/>
      <c r="VP35" s="562"/>
      <c r="VQ35" s="562"/>
      <c r="VR35" s="562"/>
      <c r="VS35" s="562"/>
      <c r="VT35" s="562"/>
      <c r="VU35" s="562"/>
      <c r="VV35" s="562"/>
      <c r="VW35" s="562"/>
      <c r="VX35" s="562"/>
      <c r="VY35" s="562"/>
      <c r="VZ35" s="562"/>
      <c r="WA35" s="562"/>
      <c r="WB35" s="562"/>
      <c r="WC35" s="562"/>
      <c r="WD35" s="562"/>
      <c r="WE35" s="562"/>
      <c r="WF35" s="562"/>
      <c r="WG35" s="562"/>
      <c r="WH35" s="562"/>
      <c r="WI35" s="562"/>
      <c r="WJ35" s="562"/>
      <c r="WK35" s="562"/>
      <c r="WL35" s="562"/>
      <c r="WM35" s="562"/>
      <c r="WN35" s="562"/>
      <c r="WO35" s="562"/>
      <c r="WP35" s="562"/>
      <c r="WQ35" s="562"/>
      <c r="WR35" s="562"/>
      <c r="WS35" s="562"/>
      <c r="WT35" s="562"/>
      <c r="WU35" s="562"/>
      <c r="WV35" s="562"/>
      <c r="WW35" s="562"/>
      <c r="WX35" s="562"/>
      <c r="WY35" s="562"/>
      <c r="WZ35" s="562"/>
      <c r="XA35" s="562"/>
      <c r="XB35" s="562"/>
      <c r="XC35" s="562"/>
      <c r="XD35" s="562"/>
      <c r="XE35" s="562"/>
      <c r="XF35" s="562"/>
      <c r="XG35" s="562"/>
      <c r="XH35" s="562"/>
      <c r="XI35" s="562"/>
      <c r="XJ35" s="562"/>
      <c r="XK35" s="562"/>
      <c r="XL35" s="562"/>
      <c r="XM35" s="562"/>
      <c r="XN35" s="562"/>
      <c r="XO35" s="562"/>
      <c r="XP35" s="562"/>
      <c r="XQ35" s="562"/>
      <c r="XR35" s="562"/>
      <c r="XS35" s="562"/>
      <c r="XT35" s="562"/>
      <c r="XU35" s="562"/>
      <c r="XV35" s="562"/>
      <c r="XW35" s="562"/>
      <c r="XX35" s="562"/>
      <c r="XY35" s="562"/>
      <c r="XZ35" s="562"/>
      <c r="YA35" s="562"/>
      <c r="YB35" s="562"/>
      <c r="YC35" s="562"/>
      <c r="YD35" s="562"/>
      <c r="YE35" s="562"/>
      <c r="YF35" s="562"/>
      <c r="YG35" s="562"/>
      <c r="YH35" s="562"/>
      <c r="YI35" s="562"/>
      <c r="YJ35" s="562"/>
      <c r="YK35" s="562"/>
      <c r="YL35" s="562"/>
      <c r="YM35" s="562"/>
      <c r="YN35" s="562"/>
      <c r="YO35" s="562"/>
      <c r="YP35" s="562"/>
      <c r="YQ35" s="562"/>
      <c r="YR35" s="562"/>
      <c r="YS35" s="562"/>
      <c r="YT35" s="562"/>
      <c r="YU35" s="562"/>
      <c r="YV35" s="562"/>
      <c r="YW35" s="562"/>
      <c r="YX35" s="562"/>
      <c r="YY35" s="562"/>
      <c r="YZ35" s="562"/>
      <c r="ZA35" s="562"/>
      <c r="ZB35" s="562"/>
      <c r="ZC35" s="562"/>
      <c r="ZD35" s="562"/>
      <c r="ZE35" s="562"/>
      <c r="ZF35" s="562"/>
      <c r="ZG35" s="562"/>
      <c r="ZH35" s="562"/>
      <c r="ZI35" s="562"/>
      <c r="ZJ35" s="562"/>
      <c r="ZK35" s="562"/>
      <c r="ZL35" s="562"/>
      <c r="ZM35" s="562"/>
      <c r="ZN35" s="562"/>
      <c r="ZO35" s="562"/>
      <c r="ZP35" s="562"/>
      <c r="ZQ35" s="562"/>
      <c r="ZR35" s="562"/>
      <c r="ZS35" s="562"/>
      <c r="ZT35" s="562"/>
      <c r="ZU35" s="562"/>
      <c r="ZV35" s="562"/>
      <c r="ZW35" s="562"/>
      <c r="ZX35" s="562"/>
      <c r="ZY35" s="562"/>
      <c r="ZZ35" s="562"/>
      <c r="AAA35" s="562"/>
      <c r="AAB35" s="562"/>
      <c r="AAC35" s="562"/>
      <c r="AAD35" s="562"/>
      <c r="AAE35" s="562"/>
      <c r="AAF35" s="562"/>
      <c r="AAG35" s="562"/>
      <c r="AAH35" s="562"/>
      <c r="AAI35" s="562"/>
      <c r="AAJ35" s="562"/>
      <c r="AAK35" s="562"/>
      <c r="AAL35" s="562"/>
      <c r="AAM35" s="562"/>
      <c r="AAN35" s="562"/>
      <c r="AAO35" s="562"/>
      <c r="AAP35" s="562"/>
      <c r="AAQ35" s="562"/>
      <c r="AAR35" s="562"/>
      <c r="AAS35" s="562"/>
      <c r="AAT35" s="562"/>
      <c r="AAU35" s="562"/>
      <c r="AAV35" s="562"/>
      <c r="AAW35" s="562"/>
      <c r="AAX35" s="562"/>
      <c r="AAY35" s="562"/>
      <c r="AAZ35" s="562"/>
      <c r="ABA35" s="562"/>
      <c r="ABB35" s="562"/>
      <c r="ABC35" s="562"/>
      <c r="ABD35" s="562"/>
      <c r="ABE35" s="562"/>
      <c r="ABF35" s="562"/>
      <c r="ABG35" s="562"/>
      <c r="ABH35" s="562"/>
      <c r="ABI35" s="562"/>
      <c r="ABJ35" s="562"/>
      <c r="ABK35" s="562"/>
      <c r="ABL35" s="562"/>
      <c r="ABM35" s="562"/>
      <c r="ABN35" s="562"/>
      <c r="ABO35" s="562"/>
      <c r="ABP35" s="562"/>
      <c r="ABQ35" s="562"/>
      <c r="ABR35" s="562"/>
      <c r="ABS35" s="562"/>
      <c r="ABT35" s="562"/>
      <c r="ABU35" s="562"/>
      <c r="ABV35" s="562"/>
      <c r="ABW35" s="562"/>
      <c r="ABX35" s="562"/>
      <c r="ABY35" s="562"/>
      <c r="ABZ35" s="562"/>
      <c r="ACA35" s="562"/>
      <c r="ACB35" s="562"/>
      <c r="ACC35" s="562"/>
      <c r="ACD35" s="562"/>
      <c r="ACE35" s="562"/>
      <c r="ACF35" s="562"/>
      <c r="ACG35" s="562"/>
      <c r="ACH35" s="562"/>
      <c r="ACI35" s="562"/>
      <c r="ACJ35" s="562"/>
      <c r="ACK35" s="562"/>
      <c r="ACL35" s="562"/>
      <c r="ACM35" s="562"/>
      <c r="ACN35" s="562"/>
      <c r="ACO35" s="562"/>
      <c r="ACP35" s="562"/>
      <c r="ACQ35" s="562"/>
      <c r="ACR35" s="562"/>
      <c r="ACS35" s="562"/>
      <c r="ACT35" s="562"/>
      <c r="ACU35" s="562"/>
      <c r="ACV35" s="562"/>
      <c r="ACW35" s="562"/>
      <c r="ACX35" s="562"/>
      <c r="ACY35" s="562"/>
      <c r="ACZ35" s="562"/>
      <c r="ADA35" s="562"/>
      <c r="ADB35" s="562"/>
      <c r="ADC35" s="562"/>
      <c r="ADD35" s="562"/>
      <c r="ADE35" s="562"/>
      <c r="ADF35" s="562"/>
      <c r="ADG35" s="562"/>
      <c r="ADH35" s="562"/>
      <c r="ADI35" s="562"/>
      <c r="ADJ35" s="562"/>
      <c r="ADK35" s="562"/>
      <c r="ADL35" s="562"/>
      <c r="ADM35" s="562"/>
      <c r="ADN35" s="562"/>
      <c r="ADO35" s="562"/>
      <c r="ADP35" s="562"/>
      <c r="ADQ35" s="562"/>
      <c r="ADR35" s="562"/>
      <c r="ADS35" s="562"/>
      <c r="ADT35" s="562"/>
      <c r="ADU35" s="562"/>
      <c r="ADV35" s="562"/>
      <c r="ADW35" s="562"/>
      <c r="ADX35" s="562"/>
      <c r="ADY35" s="562"/>
      <c r="ADZ35" s="562"/>
      <c r="AEA35" s="562"/>
      <c r="AEB35" s="562"/>
      <c r="AEC35" s="562"/>
      <c r="AED35" s="562"/>
      <c r="AEE35" s="562"/>
      <c r="AEF35" s="562"/>
      <c r="AEG35" s="562"/>
      <c r="AEH35" s="562"/>
      <c r="AEI35" s="562"/>
      <c r="AEJ35" s="562"/>
      <c r="AEK35" s="562"/>
      <c r="AEL35" s="562"/>
      <c r="AEM35" s="562"/>
      <c r="AEN35" s="562"/>
      <c r="AEO35" s="562"/>
      <c r="AEP35" s="562"/>
      <c r="AEQ35" s="562"/>
      <c r="AER35" s="562"/>
      <c r="AES35" s="562"/>
      <c r="AET35" s="562"/>
      <c r="AEU35" s="562"/>
      <c r="AEV35" s="562"/>
      <c r="AEW35" s="562"/>
      <c r="AEX35" s="562"/>
      <c r="AEY35" s="562"/>
      <c r="AEZ35" s="562"/>
      <c r="AFA35" s="562"/>
      <c r="AFB35" s="562"/>
      <c r="AFC35" s="562"/>
      <c r="AFD35" s="562"/>
      <c r="AFE35" s="562"/>
      <c r="AFF35" s="562"/>
      <c r="AFG35" s="562"/>
      <c r="AFH35" s="562"/>
      <c r="AFI35" s="562"/>
      <c r="AFJ35" s="562"/>
      <c r="AFK35" s="562"/>
      <c r="AFL35" s="562"/>
      <c r="AFM35" s="562"/>
      <c r="AFN35" s="562"/>
      <c r="AFO35" s="562"/>
      <c r="AFP35" s="562"/>
      <c r="AFQ35" s="562"/>
      <c r="AFR35" s="562"/>
      <c r="AFS35" s="562"/>
      <c r="AFT35" s="562"/>
      <c r="AFU35" s="562"/>
      <c r="AFV35" s="562"/>
      <c r="AFW35" s="562"/>
      <c r="AFX35" s="562"/>
      <c r="AFY35" s="562"/>
      <c r="AFZ35" s="562"/>
      <c r="AGA35" s="562"/>
      <c r="AGB35" s="562"/>
      <c r="AGC35" s="562"/>
      <c r="AGD35" s="562"/>
      <c r="AGE35" s="562"/>
      <c r="AGF35" s="562"/>
      <c r="AGG35" s="562"/>
      <c r="AGH35" s="562"/>
      <c r="AGI35" s="562"/>
      <c r="AGJ35" s="562"/>
      <c r="AGK35" s="562"/>
      <c r="AGL35" s="562"/>
      <c r="AGM35" s="562"/>
      <c r="AGN35" s="562"/>
      <c r="AGO35" s="562"/>
      <c r="AGP35" s="562"/>
      <c r="AGQ35" s="562"/>
      <c r="AGR35" s="562"/>
      <c r="AGS35" s="562"/>
      <c r="AGT35" s="562"/>
      <c r="AGU35" s="562"/>
      <c r="AGV35" s="562"/>
      <c r="AGW35" s="562"/>
      <c r="AGX35" s="562"/>
      <c r="AGY35" s="562"/>
      <c r="AGZ35" s="562"/>
      <c r="AHA35" s="562"/>
      <c r="AHB35" s="562"/>
      <c r="AHC35" s="562"/>
      <c r="AHD35" s="562"/>
      <c r="AHE35" s="562"/>
      <c r="AHF35" s="562"/>
      <c r="AHG35" s="562"/>
      <c r="AHH35" s="562"/>
      <c r="AHI35" s="562"/>
      <c r="AHJ35" s="562"/>
      <c r="AHK35" s="562"/>
      <c r="AHL35" s="562"/>
      <c r="AHM35" s="562"/>
      <c r="AHN35" s="562"/>
      <c r="AHO35" s="562"/>
      <c r="AHP35" s="562"/>
      <c r="AHQ35" s="562"/>
      <c r="AHR35" s="562"/>
      <c r="AHS35" s="562"/>
      <c r="AHT35" s="562"/>
      <c r="AHU35" s="562"/>
      <c r="AHV35" s="562"/>
      <c r="AHW35" s="562"/>
      <c r="AHX35" s="562"/>
      <c r="AHY35" s="562"/>
      <c r="AHZ35" s="562"/>
      <c r="AIA35" s="562"/>
      <c r="AIB35" s="562"/>
      <c r="AIC35" s="562"/>
      <c r="AID35" s="562"/>
      <c r="AIE35" s="562"/>
      <c r="AIF35" s="562"/>
      <c r="AIG35" s="562"/>
      <c r="AIH35" s="562"/>
      <c r="AII35" s="562"/>
      <c r="AIJ35" s="562"/>
      <c r="AIK35" s="562"/>
      <c r="AIL35" s="562"/>
      <c r="AIM35" s="562"/>
      <c r="AIN35" s="562"/>
      <c r="AIO35" s="562"/>
      <c r="AIP35" s="562"/>
      <c r="AIQ35" s="562"/>
      <c r="AIR35" s="562"/>
      <c r="AIS35" s="562"/>
      <c r="AIT35" s="562"/>
      <c r="AIU35" s="562"/>
      <c r="AIV35" s="562"/>
      <c r="AIW35" s="562"/>
      <c r="AIX35" s="562"/>
      <c r="AIY35" s="562"/>
      <c r="AIZ35" s="562"/>
      <c r="AJA35" s="562"/>
      <c r="AJB35" s="562"/>
      <c r="AJC35" s="562"/>
      <c r="AJD35" s="562"/>
      <c r="AJE35" s="562"/>
      <c r="AJF35" s="562"/>
      <c r="AJG35" s="562"/>
      <c r="AJH35" s="562"/>
      <c r="AJI35" s="562"/>
      <c r="AJJ35" s="562"/>
      <c r="AJK35" s="562"/>
      <c r="AJL35" s="562"/>
      <c r="AJM35" s="562"/>
      <c r="AJN35" s="562"/>
      <c r="AJO35" s="562"/>
      <c r="AJP35" s="562"/>
      <c r="AJQ35" s="562"/>
      <c r="AJR35" s="562"/>
      <c r="AJS35" s="562"/>
      <c r="AJT35" s="562"/>
      <c r="AJU35" s="562"/>
      <c r="AJV35" s="562"/>
      <c r="AJW35" s="562"/>
      <c r="AJX35" s="562"/>
      <c r="AJY35" s="562"/>
      <c r="AJZ35" s="562"/>
      <c r="AKA35" s="562"/>
      <c r="AKB35" s="562"/>
      <c r="AKC35" s="562"/>
      <c r="AKD35" s="562"/>
      <c r="AKE35" s="562"/>
      <c r="AKF35" s="562"/>
      <c r="AKG35" s="562"/>
      <c r="AKH35" s="562"/>
      <c r="AKI35" s="562"/>
      <c r="AKJ35" s="562"/>
      <c r="AKK35" s="562"/>
      <c r="AKL35" s="562"/>
      <c r="AKM35" s="562"/>
      <c r="AKN35" s="562"/>
      <c r="AKO35" s="562"/>
      <c r="AKP35" s="562"/>
      <c r="AKQ35" s="562"/>
      <c r="AKR35" s="562"/>
      <c r="AKS35" s="562"/>
      <c r="AKT35" s="562"/>
      <c r="AKU35" s="562"/>
      <c r="AKV35" s="562"/>
      <c r="AKW35" s="562"/>
      <c r="AKX35" s="562"/>
      <c r="AKY35" s="562"/>
      <c r="AKZ35" s="562"/>
      <c r="ALA35" s="562"/>
      <c r="ALB35" s="562"/>
      <c r="ALC35" s="562"/>
      <c r="ALD35" s="562"/>
      <c r="ALE35" s="562"/>
      <c r="ALF35" s="562"/>
      <c r="ALG35" s="562"/>
      <c r="ALH35" s="562"/>
      <c r="ALI35" s="562"/>
      <c r="ALJ35" s="562"/>
      <c r="ALK35" s="562"/>
      <c r="ALL35" s="562"/>
      <c r="ALM35" s="562"/>
      <c r="ALN35" s="562"/>
      <c r="ALO35" s="562"/>
      <c r="ALP35" s="562"/>
      <c r="ALQ35" s="562"/>
      <c r="ALR35" s="562"/>
      <c r="ALS35" s="562"/>
      <c r="ALT35" s="562"/>
      <c r="ALU35" s="562"/>
      <c r="ALV35" s="562"/>
      <c r="ALW35" s="562"/>
      <c r="ALX35" s="562"/>
      <c r="ALY35" s="562"/>
      <c r="ALZ35" s="562"/>
      <c r="AMA35" s="562"/>
      <c r="AMB35" s="562"/>
      <c r="AMC35" s="562"/>
      <c r="AMD35" s="562"/>
      <c r="AME35" s="562"/>
      <c r="AMF35" s="562"/>
      <c r="AMG35" s="562"/>
      <c r="AMH35" s="562"/>
      <c r="AMI35" s="562"/>
      <c r="AMJ35" s="562"/>
      <c r="AMK35" s="562"/>
      <c r="AML35" s="562"/>
      <c r="AMM35" s="562"/>
      <c r="AMN35" s="562"/>
      <c r="AMO35" s="562"/>
      <c r="AMP35" s="562"/>
      <c r="AMQ35" s="562"/>
      <c r="AMR35" s="562"/>
      <c r="AMS35" s="562"/>
      <c r="AMT35" s="562"/>
      <c r="AMU35" s="562"/>
      <c r="AMV35" s="562"/>
      <c r="AMW35" s="562"/>
      <c r="AMX35" s="562"/>
      <c r="AMY35" s="562"/>
      <c r="AMZ35" s="562"/>
      <c r="ANA35" s="562"/>
      <c r="ANB35" s="562"/>
      <c r="ANC35" s="562"/>
      <c r="AND35" s="562"/>
      <c r="ANE35" s="562"/>
      <c r="ANF35" s="562"/>
      <c r="ANG35" s="562"/>
      <c r="ANH35" s="562"/>
      <c r="ANI35" s="562"/>
      <c r="ANJ35" s="562"/>
      <c r="ANK35" s="562"/>
      <c r="ANL35" s="562"/>
      <c r="ANM35" s="562"/>
      <c r="ANN35" s="562"/>
      <c r="ANO35" s="562"/>
      <c r="ANP35" s="562"/>
      <c r="ANQ35" s="562"/>
      <c r="ANR35" s="562"/>
      <c r="ANS35" s="562"/>
      <c r="ANT35" s="562"/>
      <c r="ANU35" s="562"/>
      <c r="ANV35" s="562"/>
      <c r="ANW35" s="562"/>
      <c r="ANX35" s="562"/>
      <c r="ANY35" s="562"/>
      <c r="ANZ35" s="562"/>
      <c r="AOA35" s="562"/>
      <c r="AOB35" s="562"/>
      <c r="AOC35" s="562"/>
      <c r="AOD35" s="562"/>
      <c r="AOE35" s="562"/>
      <c r="AOF35" s="562"/>
      <c r="AOG35" s="562"/>
      <c r="AOH35" s="562"/>
      <c r="AOI35" s="562"/>
      <c r="AOJ35" s="562"/>
      <c r="AOK35" s="562"/>
      <c r="AOL35" s="562"/>
      <c r="AOM35" s="562"/>
      <c r="AON35" s="562"/>
      <c r="AOO35" s="562"/>
      <c r="AOP35" s="562"/>
      <c r="AOQ35" s="562"/>
      <c r="AOR35" s="562"/>
      <c r="AOS35" s="562"/>
      <c r="AOT35" s="562"/>
      <c r="AOU35" s="562"/>
      <c r="AOV35" s="562"/>
      <c r="AOW35" s="562"/>
      <c r="AOX35" s="562"/>
      <c r="AOY35" s="562"/>
      <c r="AOZ35" s="562"/>
      <c r="APA35" s="562"/>
      <c r="APB35" s="562"/>
      <c r="APC35" s="562"/>
      <c r="APD35" s="562"/>
      <c r="APE35" s="562"/>
      <c r="APF35" s="562"/>
      <c r="APG35" s="562"/>
      <c r="APH35" s="562"/>
      <c r="API35" s="562"/>
      <c r="APJ35" s="562"/>
      <c r="APK35" s="562"/>
      <c r="APL35" s="562"/>
      <c r="APM35" s="562"/>
      <c r="APN35" s="562"/>
      <c r="APO35" s="562"/>
      <c r="APP35" s="562"/>
      <c r="APQ35" s="562"/>
      <c r="APR35" s="562"/>
      <c r="APS35" s="562"/>
      <c r="APT35" s="562"/>
      <c r="APU35" s="562"/>
      <c r="APV35" s="562"/>
      <c r="APW35" s="562"/>
      <c r="APX35" s="562"/>
      <c r="APY35" s="562"/>
      <c r="APZ35" s="562"/>
      <c r="AQA35" s="562"/>
      <c r="AQB35" s="562"/>
      <c r="AQC35" s="562"/>
      <c r="AQD35" s="562"/>
      <c r="AQE35" s="562"/>
      <c r="AQF35" s="562"/>
      <c r="AQG35" s="562"/>
      <c r="AQH35" s="562"/>
      <c r="AQI35" s="562"/>
      <c r="AQJ35" s="562"/>
      <c r="AQK35" s="562"/>
      <c r="AQL35" s="562"/>
      <c r="AQM35" s="562"/>
      <c r="AQN35" s="562"/>
      <c r="AQO35" s="562"/>
      <c r="AQP35" s="562"/>
      <c r="AQQ35" s="562"/>
      <c r="AQR35" s="562"/>
      <c r="AQS35" s="562"/>
      <c r="AQT35" s="562"/>
      <c r="AQU35" s="562"/>
      <c r="AQV35" s="562"/>
      <c r="AQW35" s="562"/>
      <c r="AQX35" s="562"/>
      <c r="AQY35" s="562"/>
      <c r="AQZ35" s="562"/>
      <c r="ARA35" s="562"/>
      <c r="ARB35" s="562"/>
      <c r="ARC35" s="562"/>
      <c r="ARD35" s="562"/>
      <c r="ARE35" s="562"/>
      <c r="ARF35" s="562"/>
      <c r="ARG35" s="562"/>
      <c r="ARH35" s="562"/>
      <c r="ARI35" s="562"/>
      <c r="ARJ35" s="562"/>
      <c r="ARK35" s="562"/>
      <c r="ARL35" s="562"/>
      <c r="ARM35" s="562"/>
      <c r="ARN35" s="562"/>
      <c r="ARO35" s="562"/>
      <c r="ARP35" s="562"/>
      <c r="ARQ35" s="562"/>
      <c r="ARR35" s="562"/>
      <c r="ARS35" s="562"/>
      <c r="ART35" s="562"/>
      <c r="ARU35" s="562"/>
      <c r="ARV35" s="562"/>
      <c r="ARW35" s="562"/>
      <c r="ARX35" s="562"/>
      <c r="ARY35" s="562"/>
      <c r="ARZ35" s="562"/>
      <c r="ASA35" s="562"/>
      <c r="ASB35" s="562"/>
      <c r="ASC35" s="562"/>
      <c r="ASD35" s="562"/>
      <c r="ASE35" s="562"/>
      <c r="ASF35" s="562"/>
      <c r="ASG35" s="562"/>
      <c r="ASH35" s="562"/>
      <c r="ASI35" s="562"/>
      <c r="ASJ35" s="562"/>
      <c r="ASK35" s="562"/>
      <c r="ASL35" s="562"/>
      <c r="ASM35" s="562"/>
      <c r="ASN35" s="562"/>
      <c r="ASO35" s="562"/>
      <c r="ASP35" s="562"/>
      <c r="ASQ35" s="562"/>
      <c r="ASR35" s="562"/>
      <c r="ASS35" s="562"/>
      <c r="AST35" s="562"/>
      <c r="ASU35" s="562"/>
      <c r="ASV35" s="562"/>
      <c r="ASW35" s="562"/>
      <c r="ASX35" s="562"/>
      <c r="ASY35" s="562"/>
      <c r="ASZ35" s="562"/>
      <c r="ATA35" s="562"/>
      <c r="ATB35" s="562"/>
      <c r="ATC35" s="562"/>
      <c r="ATD35" s="562"/>
      <c r="ATE35" s="562"/>
      <c r="ATF35" s="562"/>
      <c r="ATG35" s="562"/>
      <c r="ATH35" s="562"/>
      <c r="ATI35" s="562"/>
      <c r="ATJ35" s="562"/>
      <c r="ATK35" s="562"/>
      <c r="ATL35" s="562"/>
      <c r="ATM35" s="562"/>
      <c r="ATN35" s="562"/>
      <c r="ATO35" s="562"/>
      <c r="ATP35" s="562"/>
      <c r="ATQ35" s="562"/>
      <c r="ATR35" s="562"/>
      <c r="ATS35" s="562"/>
      <c r="ATT35" s="562"/>
      <c r="ATU35" s="562"/>
      <c r="ATV35" s="562"/>
      <c r="ATW35" s="562"/>
      <c r="ATX35" s="562"/>
      <c r="ATY35" s="562"/>
      <c r="ATZ35" s="562"/>
      <c r="AUA35" s="562"/>
      <c r="AUB35" s="562"/>
      <c r="AUC35" s="562"/>
      <c r="AUD35" s="562"/>
      <c r="AUE35" s="562"/>
      <c r="AUF35" s="562"/>
      <c r="AUG35" s="562"/>
      <c r="AUH35" s="562"/>
      <c r="AUI35" s="562"/>
      <c r="AUJ35" s="562"/>
      <c r="AUK35" s="562"/>
      <c r="AUL35" s="562"/>
      <c r="AUM35" s="562"/>
      <c r="AUN35" s="562"/>
      <c r="AUO35" s="562"/>
      <c r="AUP35" s="562"/>
      <c r="AUQ35" s="562"/>
      <c r="AUR35" s="562"/>
      <c r="AUS35" s="562"/>
      <c r="AUT35" s="562"/>
      <c r="AUU35" s="562"/>
      <c r="AUV35" s="562"/>
      <c r="AUW35" s="562"/>
      <c r="AUX35" s="562"/>
      <c r="AUY35" s="562"/>
      <c r="AUZ35" s="562"/>
      <c r="AVA35" s="562"/>
      <c r="AVB35" s="562"/>
      <c r="AVC35" s="562"/>
      <c r="AVD35" s="562"/>
      <c r="AVE35" s="562"/>
      <c r="AVF35" s="562"/>
      <c r="AVG35" s="562"/>
      <c r="AVH35" s="562"/>
      <c r="AVI35" s="562"/>
      <c r="AVJ35" s="562"/>
      <c r="AVK35" s="562"/>
      <c r="AVL35" s="562"/>
      <c r="AVM35" s="562"/>
      <c r="AVN35" s="562"/>
      <c r="AVO35" s="562"/>
      <c r="AVP35" s="562"/>
      <c r="AVQ35" s="562"/>
      <c r="AVR35" s="562"/>
      <c r="AVS35" s="562"/>
      <c r="AVT35" s="562"/>
      <c r="AVU35" s="562"/>
      <c r="AVV35" s="562"/>
      <c r="AVW35" s="562"/>
      <c r="AVX35" s="562"/>
      <c r="AVY35" s="562"/>
      <c r="AVZ35" s="562"/>
      <c r="AWA35" s="562"/>
      <c r="AWB35" s="562"/>
      <c r="AWC35" s="562"/>
      <c r="AWD35" s="562"/>
      <c r="AWE35" s="562"/>
      <c r="AWF35" s="562"/>
      <c r="AWG35" s="562"/>
      <c r="AWH35" s="562"/>
      <c r="AWI35" s="562"/>
      <c r="AWJ35" s="562"/>
      <c r="AWK35" s="562"/>
      <c r="AWL35" s="562"/>
      <c r="AWM35" s="562"/>
      <c r="AWN35" s="562"/>
      <c r="AWO35" s="562"/>
      <c r="AWP35" s="562"/>
      <c r="AWQ35" s="562"/>
      <c r="AWR35" s="562"/>
      <c r="AWS35" s="562"/>
      <c r="AWT35" s="562"/>
      <c r="AWU35" s="562"/>
      <c r="AWV35" s="562"/>
      <c r="AWW35" s="562"/>
      <c r="AWX35" s="562"/>
      <c r="AWY35" s="562"/>
      <c r="AWZ35" s="562"/>
      <c r="AXA35" s="562"/>
      <c r="AXB35" s="562"/>
      <c r="AXC35" s="562"/>
      <c r="AXD35" s="562"/>
      <c r="AXE35" s="562"/>
      <c r="AXF35" s="562"/>
      <c r="AXG35" s="562"/>
      <c r="AXH35" s="562"/>
      <c r="AXI35" s="562"/>
      <c r="AXJ35" s="562"/>
      <c r="AXK35" s="562"/>
      <c r="AXL35" s="562"/>
      <c r="AXM35" s="562"/>
      <c r="AXN35" s="562"/>
      <c r="AXO35" s="562"/>
      <c r="AXP35" s="562"/>
      <c r="AXQ35" s="562"/>
      <c r="AXR35" s="562"/>
      <c r="AXS35" s="562"/>
      <c r="AXT35" s="562"/>
      <c r="AXU35" s="562"/>
      <c r="AXV35" s="562"/>
      <c r="AXW35" s="562"/>
      <c r="AXX35" s="562"/>
      <c r="AXY35" s="562"/>
      <c r="AXZ35" s="562"/>
      <c r="AYA35" s="562"/>
      <c r="AYB35" s="562"/>
      <c r="AYC35" s="562"/>
      <c r="AYD35" s="562"/>
      <c r="AYE35" s="562"/>
      <c r="AYF35" s="562"/>
      <c r="AYG35" s="562"/>
      <c r="AYH35" s="562"/>
      <c r="AYI35" s="562"/>
      <c r="AYJ35" s="562"/>
      <c r="AYK35" s="562"/>
      <c r="AYL35" s="562"/>
      <c r="AYM35" s="562"/>
      <c r="AYN35" s="562"/>
      <c r="AYO35" s="562"/>
      <c r="AYP35" s="562"/>
      <c r="AYQ35" s="562"/>
      <c r="AYR35" s="562"/>
      <c r="AYS35" s="562"/>
      <c r="AYT35" s="562"/>
      <c r="AYU35" s="562"/>
      <c r="AYV35" s="562"/>
      <c r="AYW35" s="562"/>
      <c r="AYX35" s="562"/>
      <c r="AYY35" s="562"/>
      <c r="AYZ35" s="562"/>
      <c r="AZA35" s="562"/>
      <c r="AZB35" s="562"/>
      <c r="AZC35" s="562"/>
      <c r="AZD35" s="562"/>
      <c r="AZE35" s="562"/>
      <c r="AZF35" s="562"/>
      <c r="AZG35" s="562"/>
      <c r="AZH35" s="562"/>
      <c r="AZI35" s="562"/>
      <c r="AZJ35" s="562"/>
      <c r="AZK35" s="562"/>
      <c r="AZL35" s="562"/>
      <c r="AZM35" s="562"/>
      <c r="AZN35" s="562"/>
      <c r="AZO35" s="562"/>
      <c r="AZP35" s="562"/>
      <c r="AZQ35" s="562"/>
      <c r="AZR35" s="562"/>
      <c r="AZS35" s="562"/>
      <c r="AZT35" s="562"/>
      <c r="AZU35" s="562"/>
      <c r="AZV35" s="562"/>
      <c r="AZW35" s="562"/>
      <c r="AZX35" s="562"/>
      <c r="AZY35" s="562"/>
      <c r="AZZ35" s="562"/>
      <c r="BAA35" s="562"/>
      <c r="BAB35" s="562"/>
      <c r="BAC35" s="562"/>
      <c r="BAD35" s="562"/>
      <c r="BAE35" s="562"/>
      <c r="BAF35" s="562"/>
      <c r="BAG35" s="562"/>
      <c r="BAH35" s="562"/>
      <c r="BAI35" s="562"/>
      <c r="BAJ35" s="562"/>
      <c r="BAK35" s="562"/>
      <c r="BAL35" s="562"/>
      <c r="BAM35" s="562"/>
      <c r="BAN35" s="562"/>
      <c r="BAO35" s="562"/>
      <c r="BAP35" s="562"/>
      <c r="BAQ35" s="562"/>
      <c r="BAR35" s="562"/>
      <c r="BAS35" s="562"/>
      <c r="BAT35" s="562"/>
      <c r="BAU35" s="562"/>
      <c r="BAV35" s="562"/>
      <c r="BAW35" s="562"/>
      <c r="BAX35" s="562"/>
      <c r="BAY35" s="562"/>
      <c r="BAZ35" s="562"/>
      <c r="BBA35" s="562"/>
      <c r="BBB35" s="562"/>
      <c r="BBC35" s="562"/>
      <c r="BBD35" s="562"/>
      <c r="BBE35" s="562"/>
      <c r="BBF35" s="562"/>
      <c r="BBG35" s="562"/>
      <c r="BBH35" s="562"/>
      <c r="BBI35" s="562"/>
      <c r="BBJ35" s="562"/>
      <c r="BBK35" s="562"/>
      <c r="BBL35" s="562"/>
      <c r="BBM35" s="562"/>
      <c r="BBN35" s="562"/>
      <c r="BBO35" s="562"/>
      <c r="BBP35" s="562"/>
      <c r="BBQ35" s="562"/>
      <c r="BBR35" s="562"/>
      <c r="BBS35" s="562"/>
      <c r="BBT35" s="562"/>
      <c r="BBU35" s="562"/>
      <c r="BBV35" s="562"/>
      <c r="BBW35" s="562"/>
      <c r="BBX35" s="562"/>
      <c r="BBY35" s="562"/>
      <c r="BBZ35" s="562"/>
      <c r="BCA35" s="562"/>
      <c r="BCB35" s="562"/>
      <c r="BCC35" s="562"/>
      <c r="BCD35" s="562"/>
      <c r="BCE35" s="562"/>
      <c r="BCF35" s="562"/>
      <c r="BCG35" s="562"/>
      <c r="BCH35" s="562"/>
      <c r="BCI35" s="562"/>
      <c r="BCJ35" s="562"/>
      <c r="BCK35" s="562"/>
      <c r="BCL35" s="562"/>
      <c r="BCM35" s="562"/>
      <c r="BCN35" s="562"/>
      <c r="BCO35" s="562"/>
      <c r="BCP35" s="562"/>
      <c r="BCQ35" s="562"/>
      <c r="BCR35" s="562"/>
      <c r="BCS35" s="562"/>
      <c r="BCT35" s="562"/>
      <c r="BCU35" s="562"/>
      <c r="BCV35" s="562"/>
      <c r="BCW35" s="562"/>
      <c r="BCX35" s="562"/>
      <c r="BCY35" s="562"/>
      <c r="BCZ35" s="562"/>
      <c r="BDA35" s="562"/>
      <c r="BDB35" s="562"/>
      <c r="BDC35" s="562"/>
      <c r="BDD35" s="562"/>
      <c r="BDE35" s="562"/>
      <c r="BDF35" s="562"/>
      <c r="BDG35" s="562"/>
      <c r="BDH35" s="562"/>
      <c r="BDI35" s="562"/>
      <c r="BDJ35" s="562"/>
      <c r="BDK35" s="562"/>
      <c r="BDL35" s="562"/>
      <c r="BDM35" s="562"/>
      <c r="BDN35" s="562"/>
      <c r="BDO35" s="562"/>
      <c r="BDP35" s="562"/>
      <c r="BDQ35" s="562"/>
      <c r="BDR35" s="562"/>
      <c r="BDS35" s="562"/>
      <c r="BDT35" s="562"/>
      <c r="BDU35" s="562"/>
      <c r="BDV35" s="562"/>
      <c r="BDW35" s="562"/>
      <c r="BDX35" s="562"/>
      <c r="BDY35" s="562"/>
      <c r="BDZ35" s="562"/>
      <c r="BEA35" s="562"/>
      <c r="BEB35" s="562"/>
      <c r="BEC35" s="562"/>
      <c r="BED35" s="562"/>
      <c r="BEE35" s="562"/>
      <c r="BEF35" s="562"/>
      <c r="BEG35" s="562"/>
      <c r="BEH35" s="562"/>
      <c r="BEI35" s="562"/>
      <c r="BEJ35" s="562"/>
      <c r="BEK35" s="562"/>
      <c r="BEL35" s="562"/>
      <c r="BEM35" s="562"/>
      <c r="BEN35" s="562"/>
      <c r="BEO35" s="562"/>
      <c r="BEP35" s="562"/>
      <c r="BEQ35" s="562"/>
      <c r="BER35" s="562"/>
      <c r="BES35" s="562"/>
      <c r="BET35" s="562"/>
      <c r="BEU35" s="562"/>
      <c r="BEV35" s="562"/>
      <c r="BEW35" s="562"/>
      <c r="BEX35" s="562"/>
      <c r="BEY35" s="562"/>
      <c r="BEZ35" s="562"/>
      <c r="BFA35" s="562"/>
      <c r="BFB35" s="562"/>
      <c r="BFC35" s="562"/>
      <c r="BFD35" s="562"/>
      <c r="BFE35" s="562"/>
      <c r="BFF35" s="562"/>
      <c r="BFG35" s="562"/>
      <c r="BFH35" s="562"/>
      <c r="BFI35" s="562"/>
      <c r="BFJ35" s="562"/>
      <c r="BFK35" s="562"/>
      <c r="BFL35" s="562"/>
      <c r="BFM35" s="562"/>
      <c r="BFN35" s="562"/>
      <c r="BFO35" s="562"/>
      <c r="BFP35" s="562"/>
      <c r="BFQ35" s="562"/>
      <c r="BFR35" s="562"/>
      <c r="BFS35" s="562"/>
      <c r="BFT35" s="562"/>
      <c r="BFU35" s="562"/>
      <c r="BFV35" s="562"/>
      <c r="BFW35" s="562"/>
      <c r="BFX35" s="562"/>
      <c r="BFY35" s="562"/>
      <c r="BFZ35" s="562"/>
      <c r="BGA35" s="562"/>
      <c r="BGB35" s="562"/>
      <c r="BGC35" s="562"/>
      <c r="BGD35" s="562"/>
      <c r="BGE35" s="562"/>
      <c r="BGF35" s="562"/>
      <c r="BGG35" s="562"/>
      <c r="BGH35" s="562"/>
      <c r="BGI35" s="562"/>
      <c r="BGJ35" s="562"/>
      <c r="BGK35" s="562"/>
      <c r="BGL35" s="562"/>
      <c r="BGM35" s="562"/>
      <c r="BGN35" s="562"/>
      <c r="BGO35" s="562"/>
      <c r="BGP35" s="562"/>
      <c r="BGQ35" s="562"/>
      <c r="BGR35" s="562"/>
      <c r="BGS35" s="562"/>
      <c r="BGT35" s="562"/>
      <c r="BGU35" s="562"/>
      <c r="BGV35" s="562"/>
      <c r="BGW35" s="562"/>
      <c r="BGX35" s="562"/>
      <c r="BGY35" s="562"/>
      <c r="BGZ35" s="562"/>
      <c r="BHA35" s="562"/>
      <c r="BHB35" s="562"/>
      <c r="BHC35" s="562"/>
      <c r="BHD35" s="562"/>
      <c r="BHE35" s="562"/>
      <c r="BHF35" s="562"/>
      <c r="BHG35" s="562"/>
      <c r="BHH35" s="562"/>
      <c r="BHI35" s="562"/>
      <c r="BHJ35" s="562"/>
      <c r="BHK35" s="562"/>
      <c r="BHL35" s="562"/>
      <c r="BHM35" s="562"/>
      <c r="BHN35" s="562"/>
      <c r="BHO35" s="562"/>
      <c r="BHP35" s="562"/>
      <c r="BHQ35" s="562"/>
      <c r="BHR35" s="562"/>
      <c r="BHS35" s="562"/>
      <c r="BHT35" s="562"/>
      <c r="BHU35" s="562"/>
      <c r="BHV35" s="562"/>
      <c r="BHW35" s="562"/>
      <c r="BHX35" s="562"/>
      <c r="BHY35" s="562"/>
      <c r="BHZ35" s="562"/>
      <c r="BIA35" s="562"/>
      <c r="BIB35" s="562"/>
      <c r="BIC35" s="562"/>
      <c r="BID35" s="562"/>
      <c r="BIE35" s="562"/>
      <c r="BIF35" s="562"/>
      <c r="BIG35" s="562"/>
      <c r="BIH35" s="562"/>
      <c r="BII35" s="562"/>
      <c r="BIJ35" s="562"/>
      <c r="BIK35" s="562"/>
      <c r="BIL35" s="562"/>
      <c r="BIM35" s="562"/>
      <c r="BIN35" s="562"/>
      <c r="BIO35" s="562"/>
      <c r="BIP35" s="562"/>
      <c r="BIQ35" s="562"/>
      <c r="BIR35" s="562"/>
      <c r="BIS35" s="562"/>
      <c r="BIT35" s="562"/>
      <c r="BIU35" s="562"/>
      <c r="BIV35" s="562"/>
      <c r="BIW35" s="562"/>
      <c r="BIX35" s="562"/>
      <c r="BIY35" s="562"/>
      <c r="BIZ35" s="562"/>
      <c r="BJA35" s="562"/>
      <c r="BJB35" s="562"/>
      <c r="BJC35" s="562"/>
      <c r="BJD35" s="562"/>
      <c r="BJE35" s="562"/>
      <c r="BJF35" s="562"/>
      <c r="BJG35" s="562"/>
      <c r="BJH35" s="562"/>
      <c r="BJI35" s="562"/>
      <c r="BJJ35" s="562"/>
      <c r="BJK35" s="562"/>
      <c r="BJL35" s="562"/>
      <c r="BJM35" s="562"/>
      <c r="BJN35" s="562"/>
      <c r="BJO35" s="562"/>
      <c r="BJP35" s="562"/>
      <c r="BJQ35" s="562"/>
      <c r="BJR35" s="562"/>
      <c r="BJS35" s="562"/>
      <c r="BJT35" s="562"/>
      <c r="BJU35" s="562"/>
      <c r="BJV35" s="562"/>
      <c r="BJW35" s="562"/>
      <c r="BJX35" s="562"/>
      <c r="BJY35" s="562"/>
      <c r="BJZ35" s="562"/>
      <c r="BKA35" s="562"/>
      <c r="BKB35" s="562"/>
      <c r="BKC35" s="562"/>
      <c r="BKD35" s="562"/>
      <c r="BKE35" s="562"/>
      <c r="BKF35" s="562"/>
      <c r="BKG35" s="562"/>
      <c r="BKH35" s="562"/>
      <c r="BKI35" s="562"/>
      <c r="BKJ35" s="562"/>
      <c r="BKK35" s="562"/>
      <c r="BKL35" s="562"/>
      <c r="BKM35" s="562"/>
      <c r="BKN35" s="562"/>
      <c r="BKO35" s="562"/>
      <c r="BKP35" s="562"/>
      <c r="BKQ35" s="562"/>
      <c r="BKR35" s="562"/>
      <c r="BKS35" s="562"/>
      <c r="BKT35" s="562"/>
      <c r="BKU35" s="562"/>
      <c r="BKV35" s="562"/>
      <c r="BKW35" s="562"/>
      <c r="BKX35" s="562"/>
      <c r="BKY35" s="562"/>
      <c r="BKZ35" s="562"/>
      <c r="BLA35" s="562"/>
      <c r="BLB35" s="562"/>
      <c r="BLC35" s="562"/>
      <c r="BLD35" s="562"/>
      <c r="BLE35" s="562"/>
      <c r="BLF35" s="562"/>
      <c r="BLG35" s="562"/>
      <c r="BLH35" s="562"/>
      <c r="BLI35" s="562"/>
      <c r="BLJ35" s="562"/>
      <c r="BLK35" s="562"/>
      <c r="BLL35" s="562"/>
      <c r="BLM35" s="562"/>
      <c r="BLN35" s="562"/>
      <c r="BLO35" s="562"/>
      <c r="BLP35" s="562"/>
      <c r="BLQ35" s="562"/>
      <c r="BLR35" s="562"/>
      <c r="BLS35" s="562"/>
      <c r="BLT35" s="562"/>
      <c r="BLU35" s="562"/>
      <c r="BLV35" s="562"/>
      <c r="BLW35" s="562"/>
      <c r="BLX35" s="562"/>
      <c r="BLY35" s="562"/>
      <c r="BLZ35" s="562"/>
      <c r="BMA35" s="562"/>
      <c r="BMB35" s="562"/>
      <c r="BMC35" s="562"/>
      <c r="BMD35" s="562"/>
      <c r="BME35" s="562"/>
      <c r="BMF35" s="562"/>
      <c r="BMG35" s="562"/>
      <c r="BMH35" s="562"/>
      <c r="BMI35" s="562"/>
      <c r="BMJ35" s="562"/>
      <c r="BMK35" s="562"/>
      <c r="BML35" s="562"/>
      <c r="BMM35" s="562"/>
      <c r="BMN35" s="562"/>
      <c r="BMO35" s="562"/>
      <c r="BMP35" s="562"/>
      <c r="BMQ35" s="562"/>
      <c r="BMR35" s="562"/>
      <c r="BMS35" s="562"/>
      <c r="BMT35" s="562"/>
      <c r="BMU35" s="562"/>
      <c r="BMV35" s="562"/>
      <c r="BMW35" s="562"/>
      <c r="BMX35" s="562"/>
      <c r="BMY35" s="562"/>
      <c r="BMZ35" s="562"/>
      <c r="BNA35" s="562"/>
      <c r="BNB35" s="562"/>
      <c r="BNC35" s="562"/>
      <c r="BND35" s="562"/>
      <c r="BNE35" s="562"/>
      <c r="BNF35" s="562"/>
      <c r="BNG35" s="562"/>
      <c r="BNH35" s="562"/>
      <c r="BNI35" s="562"/>
      <c r="BNJ35" s="562"/>
      <c r="BNK35" s="562"/>
      <c r="BNL35" s="562"/>
      <c r="BNM35" s="562"/>
      <c r="BNN35" s="562"/>
      <c r="BNO35" s="562"/>
      <c r="BNP35" s="562"/>
      <c r="BNQ35" s="562"/>
      <c r="BNR35" s="562"/>
      <c r="BNS35" s="562"/>
      <c r="BNT35" s="562"/>
      <c r="BNU35" s="562"/>
      <c r="BNV35" s="562"/>
      <c r="BNW35" s="562"/>
      <c r="BNX35" s="562"/>
      <c r="BNY35" s="562"/>
      <c r="BNZ35" s="562"/>
      <c r="BOA35" s="562"/>
      <c r="BOB35" s="562"/>
      <c r="BOC35" s="562"/>
      <c r="BOD35" s="562"/>
      <c r="BOE35" s="562"/>
      <c r="BOF35" s="562"/>
      <c r="BOG35" s="562"/>
      <c r="BOH35" s="562"/>
      <c r="BOI35" s="562"/>
      <c r="BOJ35" s="562"/>
      <c r="BOK35" s="562"/>
      <c r="BOL35" s="562"/>
      <c r="BOM35" s="562"/>
      <c r="BON35" s="562"/>
      <c r="BOO35" s="562"/>
      <c r="BOP35" s="562"/>
      <c r="BOQ35" s="562"/>
      <c r="BOR35" s="562"/>
      <c r="BOS35" s="562"/>
      <c r="BOT35" s="562"/>
      <c r="BOU35" s="562"/>
      <c r="BOV35" s="562"/>
      <c r="BOW35" s="562"/>
      <c r="BOX35" s="562"/>
      <c r="BOY35" s="562"/>
      <c r="BOZ35" s="562"/>
      <c r="BPA35" s="562"/>
      <c r="BPB35" s="562"/>
      <c r="BPC35" s="562"/>
      <c r="BPD35" s="562"/>
      <c r="BPE35" s="562"/>
      <c r="BPF35" s="562"/>
      <c r="BPG35" s="562"/>
      <c r="BPH35" s="562"/>
      <c r="BPI35" s="562"/>
      <c r="BPJ35" s="562"/>
      <c r="BPK35" s="562"/>
      <c r="BPL35" s="562"/>
      <c r="BPM35" s="562"/>
      <c r="BPN35" s="562"/>
      <c r="BPO35" s="562"/>
      <c r="BPP35" s="562"/>
      <c r="BPQ35" s="562"/>
      <c r="BPR35" s="562"/>
      <c r="BPS35" s="562"/>
      <c r="BPT35" s="562"/>
      <c r="BPU35" s="562"/>
      <c r="BPV35" s="562"/>
      <c r="BPW35" s="562"/>
      <c r="BPX35" s="562"/>
      <c r="BPY35" s="562"/>
      <c r="BPZ35" s="562"/>
      <c r="BQA35" s="562"/>
      <c r="BQB35" s="562"/>
      <c r="BQC35" s="562"/>
      <c r="BQD35" s="562"/>
      <c r="BQE35" s="562"/>
      <c r="BQF35" s="562"/>
      <c r="BQG35" s="562"/>
      <c r="BQH35" s="562"/>
      <c r="BQI35" s="562"/>
      <c r="BQJ35" s="562"/>
      <c r="BQK35" s="562"/>
      <c r="BQL35" s="562"/>
      <c r="BQM35" s="562"/>
      <c r="BQN35" s="562"/>
      <c r="BQO35" s="562"/>
      <c r="BQP35" s="562"/>
      <c r="BQQ35" s="562"/>
      <c r="BQR35" s="562"/>
      <c r="BQS35" s="562"/>
      <c r="BQT35" s="562"/>
      <c r="BQU35" s="562"/>
      <c r="BQV35" s="562"/>
      <c r="BQW35" s="562"/>
      <c r="BQX35" s="562"/>
      <c r="BQY35" s="562"/>
      <c r="BQZ35" s="562"/>
      <c r="BRA35" s="562"/>
      <c r="BRB35" s="562"/>
      <c r="BRC35" s="562"/>
      <c r="BRD35" s="562"/>
      <c r="BRE35" s="562"/>
      <c r="BRF35" s="562"/>
      <c r="BRG35" s="562"/>
      <c r="BRH35" s="562"/>
      <c r="BRI35" s="562"/>
      <c r="BRJ35" s="562"/>
      <c r="BRK35" s="562"/>
      <c r="BRL35" s="562"/>
      <c r="BRM35" s="562"/>
      <c r="BRN35" s="562"/>
      <c r="BRO35" s="562"/>
      <c r="BRP35" s="562"/>
      <c r="BRQ35" s="562"/>
      <c r="BRR35" s="562"/>
      <c r="BRS35" s="562"/>
      <c r="BRT35" s="562"/>
      <c r="BRU35" s="562"/>
      <c r="BRV35" s="562"/>
      <c r="BRW35" s="562"/>
      <c r="BRX35" s="562"/>
      <c r="BRY35" s="562"/>
      <c r="BRZ35" s="562"/>
      <c r="BSA35" s="562"/>
      <c r="BSB35" s="562"/>
      <c r="BSC35" s="562"/>
      <c r="BSD35" s="562"/>
      <c r="BSE35" s="562"/>
      <c r="BSF35" s="562"/>
      <c r="BSG35" s="562"/>
      <c r="BSH35" s="562"/>
      <c r="BSI35" s="562"/>
      <c r="BSJ35" s="562"/>
      <c r="BSK35" s="562"/>
      <c r="BSL35" s="562"/>
      <c r="BSM35" s="562"/>
      <c r="BSN35" s="562"/>
      <c r="BSO35" s="562"/>
      <c r="BSP35" s="562"/>
      <c r="BSQ35" s="562"/>
      <c r="BSR35" s="562"/>
      <c r="BSS35" s="562"/>
      <c r="BST35" s="562"/>
      <c r="BSU35" s="562"/>
      <c r="BSV35" s="562"/>
      <c r="BSW35" s="562"/>
      <c r="BSX35" s="562"/>
      <c r="BSY35" s="562"/>
      <c r="BSZ35" s="562"/>
      <c r="BTA35" s="562"/>
      <c r="BTB35" s="562"/>
      <c r="BTC35" s="562"/>
      <c r="BTD35" s="562"/>
      <c r="BTE35" s="562"/>
      <c r="BTF35" s="562"/>
      <c r="BTG35" s="562"/>
      <c r="BTH35" s="562"/>
      <c r="BTI35" s="562"/>
      <c r="BTJ35" s="562"/>
      <c r="BTK35" s="562"/>
      <c r="BTL35" s="562"/>
      <c r="BTM35" s="562"/>
      <c r="BTN35" s="562"/>
      <c r="BTO35" s="562"/>
      <c r="BTP35" s="562"/>
      <c r="BTQ35" s="562"/>
      <c r="BTR35" s="562"/>
      <c r="BTS35" s="562"/>
      <c r="BTT35" s="562"/>
      <c r="BTU35" s="562"/>
      <c r="BTV35" s="562"/>
      <c r="BTW35" s="562"/>
      <c r="BTX35" s="562"/>
      <c r="BTY35" s="562"/>
      <c r="BTZ35" s="562"/>
      <c r="BUA35" s="562"/>
      <c r="BUB35" s="562"/>
      <c r="BUC35" s="562"/>
      <c r="BUD35" s="562"/>
      <c r="BUE35" s="562"/>
      <c r="BUF35" s="562"/>
      <c r="BUG35" s="562"/>
      <c r="BUH35" s="562"/>
      <c r="BUI35" s="562"/>
      <c r="BUJ35" s="562"/>
      <c r="BUK35" s="562"/>
      <c r="BUL35" s="562"/>
      <c r="BUM35" s="562"/>
      <c r="BUN35" s="562"/>
      <c r="BUO35" s="562"/>
      <c r="BUP35" s="562"/>
      <c r="BUQ35" s="562"/>
      <c r="BUR35" s="562"/>
      <c r="BUS35" s="562"/>
      <c r="BUT35" s="562"/>
      <c r="BUU35" s="562"/>
      <c r="BUV35" s="562"/>
      <c r="BUW35" s="562"/>
      <c r="BUX35" s="562"/>
      <c r="BUY35" s="562"/>
      <c r="BUZ35" s="562"/>
      <c r="BVA35" s="562"/>
      <c r="BVB35" s="562"/>
      <c r="BVC35" s="562"/>
      <c r="BVD35" s="562"/>
      <c r="BVE35" s="562"/>
      <c r="BVF35" s="562"/>
      <c r="BVG35" s="562"/>
      <c r="BVH35" s="562"/>
      <c r="BVI35" s="562"/>
      <c r="BVJ35" s="562"/>
      <c r="BVK35" s="562"/>
      <c r="BVL35" s="562"/>
      <c r="BVM35" s="562"/>
      <c r="BVN35" s="562"/>
      <c r="BVO35" s="562"/>
      <c r="BVP35" s="562"/>
      <c r="BVQ35" s="562"/>
      <c r="BVR35" s="562"/>
      <c r="BVS35" s="562"/>
      <c r="BVT35" s="562"/>
      <c r="BVU35" s="562"/>
      <c r="BVV35" s="562"/>
      <c r="BVW35" s="562"/>
      <c r="BVX35" s="562"/>
      <c r="BVY35" s="562"/>
      <c r="BVZ35" s="562"/>
      <c r="BWA35" s="562"/>
      <c r="BWB35" s="562"/>
      <c r="BWC35" s="562"/>
      <c r="BWD35" s="562"/>
      <c r="BWE35" s="562"/>
      <c r="BWF35" s="562"/>
      <c r="BWG35" s="562"/>
      <c r="BWH35" s="562"/>
      <c r="BWI35" s="562"/>
      <c r="BWJ35" s="562"/>
      <c r="BWK35" s="562"/>
      <c r="BWL35" s="562"/>
      <c r="BWM35" s="562"/>
      <c r="BWN35" s="562"/>
      <c r="BWO35" s="562"/>
      <c r="BWP35" s="562"/>
      <c r="BWQ35" s="562"/>
      <c r="BWR35" s="562"/>
      <c r="BWS35" s="562"/>
      <c r="BWT35" s="562"/>
      <c r="BWU35" s="562"/>
      <c r="BWV35" s="562"/>
      <c r="BWW35" s="562"/>
      <c r="BWX35" s="562"/>
      <c r="BWY35" s="562"/>
      <c r="BWZ35" s="562"/>
      <c r="BXA35" s="562"/>
      <c r="BXB35" s="562"/>
      <c r="BXC35" s="562"/>
      <c r="BXD35" s="562"/>
      <c r="BXE35" s="562"/>
      <c r="BXF35" s="562"/>
      <c r="BXG35" s="562"/>
      <c r="BXH35" s="562"/>
      <c r="BXI35" s="562"/>
      <c r="BXJ35" s="562"/>
      <c r="BXK35" s="562"/>
      <c r="BXL35" s="562"/>
      <c r="BXM35" s="562"/>
      <c r="BXN35" s="562"/>
      <c r="BXO35" s="562"/>
      <c r="BXP35" s="562"/>
      <c r="BXQ35" s="562"/>
      <c r="BXR35" s="562"/>
      <c r="BXS35" s="562"/>
      <c r="BXT35" s="562"/>
      <c r="BXU35" s="562"/>
      <c r="BXV35" s="562"/>
      <c r="BXW35" s="562"/>
      <c r="BXX35" s="562"/>
      <c r="BXY35" s="562"/>
      <c r="BXZ35" s="562"/>
      <c r="BYA35" s="562"/>
      <c r="BYB35" s="562"/>
      <c r="BYC35" s="562"/>
      <c r="BYD35" s="562"/>
      <c r="BYE35" s="562"/>
      <c r="BYF35" s="562"/>
      <c r="BYG35" s="562"/>
      <c r="BYH35" s="562"/>
      <c r="BYI35" s="562"/>
      <c r="BYJ35" s="562"/>
      <c r="BYK35" s="562"/>
      <c r="BYL35" s="562"/>
      <c r="BYM35" s="562"/>
      <c r="BYN35" s="562"/>
      <c r="BYO35" s="562"/>
      <c r="BYP35" s="562"/>
      <c r="BYQ35" s="562"/>
      <c r="BYR35" s="562"/>
      <c r="BYS35" s="562"/>
      <c r="BYT35" s="562"/>
      <c r="BYU35" s="562"/>
      <c r="BYV35" s="562"/>
      <c r="BYW35" s="562"/>
      <c r="BYX35" s="562"/>
      <c r="BYY35" s="562"/>
      <c r="BYZ35" s="562"/>
      <c r="BZA35" s="562"/>
      <c r="BZB35" s="562"/>
      <c r="BZC35" s="562"/>
      <c r="BZD35" s="562"/>
      <c r="BZE35" s="562"/>
      <c r="BZF35" s="562"/>
      <c r="BZG35" s="562"/>
      <c r="BZH35" s="562"/>
      <c r="BZI35" s="562"/>
      <c r="BZJ35" s="562"/>
      <c r="BZK35" s="562"/>
      <c r="BZL35" s="562"/>
      <c r="BZM35" s="562"/>
      <c r="BZN35" s="562"/>
      <c r="BZO35" s="562"/>
      <c r="BZP35" s="562"/>
      <c r="BZQ35" s="562"/>
      <c r="BZR35" s="562"/>
      <c r="BZS35" s="562"/>
      <c r="BZT35" s="562"/>
      <c r="BZU35" s="562"/>
      <c r="BZV35" s="562"/>
      <c r="BZW35" s="562"/>
      <c r="BZX35" s="562"/>
      <c r="BZY35" s="562"/>
      <c r="BZZ35" s="562"/>
      <c r="CAA35" s="562"/>
      <c r="CAB35" s="562"/>
      <c r="CAC35" s="562"/>
      <c r="CAD35" s="562"/>
      <c r="CAE35" s="562"/>
      <c r="CAF35" s="562"/>
      <c r="CAG35" s="562"/>
      <c r="CAH35" s="562"/>
      <c r="CAI35" s="562"/>
      <c r="CAJ35" s="562"/>
      <c r="CAK35" s="562"/>
      <c r="CAL35" s="562"/>
      <c r="CAM35" s="562"/>
      <c r="CAN35" s="562"/>
      <c r="CAO35" s="562"/>
      <c r="CAP35" s="562"/>
      <c r="CAQ35" s="562"/>
      <c r="CAR35" s="562"/>
      <c r="CAS35" s="562"/>
      <c r="CAT35" s="562"/>
      <c r="CAU35" s="562"/>
      <c r="CAV35" s="562"/>
      <c r="CAW35" s="562"/>
      <c r="CAX35" s="562"/>
      <c r="CAY35" s="562"/>
      <c r="CAZ35" s="562"/>
      <c r="CBA35" s="562"/>
      <c r="CBB35" s="562"/>
      <c r="CBC35" s="562"/>
      <c r="CBD35" s="562"/>
      <c r="CBE35" s="562"/>
      <c r="CBF35" s="562"/>
      <c r="CBG35" s="562"/>
      <c r="CBH35" s="562"/>
      <c r="CBI35" s="562"/>
      <c r="CBJ35" s="562"/>
      <c r="CBK35" s="562"/>
      <c r="CBL35" s="562"/>
      <c r="CBM35" s="562"/>
      <c r="CBN35" s="562"/>
      <c r="CBO35" s="562"/>
      <c r="CBP35" s="562"/>
      <c r="CBQ35" s="562"/>
      <c r="CBR35" s="562"/>
      <c r="CBS35" s="562"/>
      <c r="CBT35" s="562"/>
      <c r="CBU35" s="562"/>
      <c r="CBV35" s="562"/>
      <c r="CBW35" s="562"/>
      <c r="CBX35" s="562"/>
      <c r="CBY35" s="562"/>
      <c r="CBZ35" s="562"/>
      <c r="CCA35" s="562"/>
      <c r="CCB35" s="562"/>
      <c r="CCC35" s="562"/>
      <c r="CCD35" s="562"/>
      <c r="CCE35" s="562"/>
      <c r="CCF35" s="562"/>
      <c r="CCG35" s="562"/>
      <c r="CCH35" s="562"/>
      <c r="CCI35" s="562"/>
      <c r="CCJ35" s="562"/>
      <c r="CCK35" s="562"/>
      <c r="CCL35" s="562"/>
      <c r="CCM35" s="562"/>
      <c r="CCN35" s="562"/>
      <c r="CCO35" s="562"/>
      <c r="CCP35" s="562"/>
      <c r="CCQ35" s="562"/>
      <c r="CCR35" s="562"/>
      <c r="CCS35" s="562"/>
      <c r="CCT35" s="562"/>
      <c r="CCU35" s="562"/>
      <c r="CCV35" s="562"/>
      <c r="CCW35" s="562"/>
      <c r="CCX35" s="562"/>
      <c r="CCY35" s="562"/>
      <c r="CCZ35" s="562"/>
      <c r="CDA35" s="562"/>
      <c r="CDB35" s="562"/>
      <c r="CDC35" s="562"/>
      <c r="CDD35" s="562"/>
      <c r="CDE35" s="562"/>
      <c r="CDF35" s="562"/>
      <c r="CDG35" s="562"/>
      <c r="CDH35" s="562"/>
      <c r="CDI35" s="562"/>
      <c r="CDJ35" s="562"/>
      <c r="CDK35" s="562"/>
      <c r="CDL35" s="562"/>
      <c r="CDM35" s="562"/>
      <c r="CDN35" s="562"/>
      <c r="CDO35" s="562"/>
      <c r="CDP35" s="562"/>
      <c r="CDQ35" s="562"/>
      <c r="CDR35" s="562"/>
      <c r="CDS35" s="562"/>
      <c r="CDT35" s="562"/>
      <c r="CDU35" s="562"/>
      <c r="CDV35" s="562"/>
      <c r="CDW35" s="562"/>
      <c r="CDX35" s="562"/>
      <c r="CDY35" s="562"/>
      <c r="CDZ35" s="562"/>
      <c r="CEA35" s="562"/>
      <c r="CEB35" s="562"/>
      <c r="CEC35" s="562"/>
      <c r="CED35" s="562"/>
      <c r="CEE35" s="562"/>
      <c r="CEF35" s="562"/>
      <c r="CEG35" s="562"/>
      <c r="CEH35" s="562"/>
      <c r="CEI35" s="562"/>
      <c r="CEJ35" s="562"/>
      <c r="CEK35" s="562"/>
      <c r="CEL35" s="562"/>
      <c r="CEM35" s="562"/>
      <c r="CEN35" s="562"/>
      <c r="CEO35" s="562"/>
      <c r="CEP35" s="562"/>
      <c r="CEQ35" s="562"/>
      <c r="CER35" s="562"/>
      <c r="CES35" s="562"/>
      <c r="CET35" s="562"/>
      <c r="CEU35" s="562"/>
      <c r="CEV35" s="562"/>
      <c r="CEW35" s="562"/>
      <c r="CEX35" s="562"/>
      <c r="CEY35" s="562"/>
      <c r="CEZ35" s="562"/>
      <c r="CFA35" s="562"/>
      <c r="CFB35" s="562"/>
      <c r="CFC35" s="562"/>
      <c r="CFD35" s="562"/>
      <c r="CFE35" s="562"/>
      <c r="CFF35" s="562"/>
      <c r="CFG35" s="562"/>
      <c r="CFH35" s="562"/>
      <c r="CFI35" s="562"/>
      <c r="CFJ35" s="562"/>
      <c r="CFK35" s="562"/>
      <c r="CFL35" s="562"/>
      <c r="CFM35" s="562"/>
      <c r="CFN35" s="562"/>
      <c r="CFO35" s="562"/>
      <c r="CFP35" s="562"/>
      <c r="CFQ35" s="562"/>
      <c r="CFR35" s="562"/>
      <c r="CFS35" s="562"/>
      <c r="CFT35" s="562"/>
      <c r="CFU35" s="562"/>
      <c r="CFV35" s="562"/>
      <c r="CFW35" s="562"/>
      <c r="CFX35" s="562"/>
      <c r="CFY35" s="562"/>
      <c r="CFZ35" s="562"/>
      <c r="CGA35" s="562"/>
      <c r="CGB35" s="562"/>
      <c r="CGC35" s="562"/>
      <c r="CGD35" s="562"/>
      <c r="CGE35" s="562"/>
      <c r="CGF35" s="562"/>
      <c r="CGG35" s="562"/>
      <c r="CGH35" s="562"/>
      <c r="CGI35" s="562"/>
      <c r="CGJ35" s="562"/>
      <c r="CGK35" s="562"/>
      <c r="CGL35" s="562"/>
      <c r="CGM35" s="562"/>
      <c r="CGN35" s="562"/>
      <c r="CGO35" s="562"/>
      <c r="CGP35" s="562"/>
      <c r="CGQ35" s="562"/>
      <c r="CGR35" s="562"/>
      <c r="CGS35" s="562"/>
      <c r="CGT35" s="562"/>
      <c r="CGU35" s="562"/>
      <c r="CGV35" s="562"/>
      <c r="CGW35" s="562"/>
      <c r="CGX35" s="562"/>
      <c r="CGY35" s="562"/>
      <c r="CGZ35" s="562"/>
      <c r="CHA35" s="562"/>
      <c r="CHB35" s="562"/>
      <c r="CHC35" s="562"/>
      <c r="CHD35" s="562"/>
      <c r="CHE35" s="562"/>
      <c r="CHF35" s="562"/>
      <c r="CHG35" s="562"/>
      <c r="CHH35" s="562"/>
      <c r="CHI35" s="562"/>
      <c r="CHJ35" s="562"/>
      <c r="CHK35" s="562"/>
      <c r="CHL35" s="562"/>
      <c r="CHM35" s="562"/>
      <c r="CHN35" s="562"/>
      <c r="CHO35" s="562"/>
      <c r="CHP35" s="562"/>
      <c r="CHQ35" s="562"/>
      <c r="CHR35" s="562"/>
      <c r="CHS35" s="562"/>
      <c r="CHT35" s="562"/>
      <c r="CHU35" s="562"/>
      <c r="CHV35" s="562"/>
      <c r="CHW35" s="562"/>
      <c r="CHX35" s="562"/>
      <c r="CHY35" s="562"/>
      <c r="CHZ35" s="562"/>
      <c r="CIA35" s="562"/>
      <c r="CIB35" s="562"/>
      <c r="CIC35" s="562"/>
      <c r="CID35" s="562"/>
      <c r="CIE35" s="562"/>
      <c r="CIF35" s="562"/>
      <c r="CIG35" s="562"/>
      <c r="CIH35" s="562"/>
      <c r="CII35" s="562"/>
      <c r="CIJ35" s="562"/>
      <c r="CIK35" s="562"/>
      <c r="CIL35" s="562"/>
      <c r="CIM35" s="562"/>
      <c r="CIN35" s="562"/>
      <c r="CIO35" s="562"/>
      <c r="CIP35" s="562"/>
      <c r="CIQ35" s="562"/>
      <c r="CIR35" s="562"/>
      <c r="CIS35" s="562"/>
      <c r="CIT35" s="562"/>
      <c r="CIU35" s="562"/>
      <c r="CIV35" s="562"/>
      <c r="CIW35" s="562"/>
      <c r="CIX35" s="562"/>
      <c r="CIY35" s="562"/>
      <c r="CIZ35" s="562"/>
      <c r="CJA35" s="562"/>
      <c r="CJB35" s="562"/>
      <c r="CJC35" s="562"/>
      <c r="CJD35" s="562"/>
      <c r="CJE35" s="562"/>
      <c r="CJF35" s="562"/>
      <c r="CJG35" s="562"/>
      <c r="CJH35" s="562"/>
      <c r="CJI35" s="562"/>
      <c r="CJJ35" s="562"/>
      <c r="CJK35" s="562"/>
      <c r="CJL35" s="562"/>
      <c r="CJM35" s="562"/>
      <c r="CJN35" s="562"/>
      <c r="CJO35" s="562"/>
      <c r="CJP35" s="562"/>
      <c r="CJQ35" s="562"/>
      <c r="CJR35" s="562"/>
      <c r="CJS35" s="562"/>
      <c r="CJT35" s="562"/>
      <c r="CJU35" s="562"/>
      <c r="CJV35" s="562"/>
      <c r="CJW35" s="562"/>
      <c r="CJX35" s="562"/>
      <c r="CJY35" s="562"/>
      <c r="CJZ35" s="562"/>
      <c r="CKA35" s="562"/>
      <c r="CKB35" s="562"/>
      <c r="CKC35" s="562"/>
      <c r="CKD35" s="562"/>
      <c r="CKE35" s="562"/>
      <c r="CKF35" s="562"/>
      <c r="CKG35" s="562"/>
      <c r="CKH35" s="562"/>
      <c r="CKI35" s="562"/>
      <c r="CKJ35" s="562"/>
      <c r="CKK35" s="562"/>
      <c r="CKL35" s="562"/>
      <c r="CKM35" s="562"/>
      <c r="CKN35" s="562"/>
      <c r="CKO35" s="562"/>
      <c r="CKP35" s="562"/>
      <c r="CKQ35" s="562"/>
      <c r="CKR35" s="562"/>
      <c r="CKS35" s="562"/>
      <c r="CKT35" s="562"/>
      <c r="CKU35" s="562"/>
      <c r="CKV35" s="562"/>
      <c r="CKW35" s="562"/>
      <c r="CKX35" s="562"/>
      <c r="CKY35" s="562"/>
      <c r="CKZ35" s="562"/>
      <c r="CLA35" s="562"/>
      <c r="CLB35" s="562"/>
      <c r="CLC35" s="562"/>
      <c r="CLD35" s="562"/>
      <c r="CLE35" s="562"/>
      <c r="CLF35" s="562"/>
      <c r="CLG35" s="562"/>
      <c r="CLH35" s="562"/>
      <c r="CLI35" s="562"/>
      <c r="CLJ35" s="562"/>
      <c r="CLK35" s="562"/>
      <c r="CLL35" s="562"/>
      <c r="CLM35" s="562"/>
      <c r="CLN35" s="562"/>
      <c r="CLO35" s="562"/>
      <c r="CLP35" s="562"/>
      <c r="CLQ35" s="562"/>
      <c r="CLR35" s="562"/>
      <c r="CLS35" s="562"/>
      <c r="CLT35" s="562"/>
      <c r="CLU35" s="562"/>
      <c r="CLV35" s="562"/>
      <c r="CLW35" s="562"/>
      <c r="CLX35" s="562"/>
      <c r="CLY35" s="562"/>
      <c r="CLZ35" s="562"/>
      <c r="CMA35" s="562"/>
      <c r="CMB35" s="562"/>
      <c r="CMC35" s="562"/>
      <c r="CMD35" s="562"/>
      <c r="CME35" s="562"/>
      <c r="CMF35" s="562"/>
      <c r="CMG35" s="562"/>
      <c r="CMH35" s="562"/>
      <c r="CMI35" s="562"/>
      <c r="CMJ35" s="562"/>
      <c r="CMK35" s="562"/>
      <c r="CML35" s="562"/>
      <c r="CMM35" s="562"/>
      <c r="CMN35" s="562"/>
      <c r="CMO35" s="562"/>
      <c r="CMP35" s="562"/>
      <c r="CMQ35" s="562"/>
      <c r="CMR35" s="562"/>
      <c r="CMS35" s="562"/>
      <c r="CMT35" s="562"/>
      <c r="CMU35" s="562"/>
      <c r="CMV35" s="562"/>
      <c r="CMW35" s="562"/>
      <c r="CMX35" s="562"/>
      <c r="CMY35" s="562"/>
      <c r="CMZ35" s="562"/>
      <c r="CNA35" s="562"/>
      <c r="CNB35" s="562"/>
      <c r="CNC35" s="562"/>
      <c r="CND35" s="562"/>
      <c r="CNE35" s="562"/>
      <c r="CNF35" s="562"/>
      <c r="CNG35" s="562"/>
      <c r="CNH35" s="562"/>
      <c r="CNI35" s="562"/>
      <c r="CNJ35" s="562"/>
      <c r="CNK35" s="562"/>
      <c r="CNL35" s="562"/>
      <c r="CNM35" s="562"/>
      <c r="CNN35" s="562"/>
      <c r="CNO35" s="562"/>
      <c r="CNP35" s="562"/>
      <c r="CNQ35" s="562"/>
      <c r="CNR35" s="562"/>
      <c r="CNS35" s="562"/>
      <c r="CNT35" s="562"/>
      <c r="CNU35" s="562"/>
      <c r="CNV35" s="562"/>
      <c r="CNW35" s="562"/>
      <c r="CNX35" s="562"/>
      <c r="CNY35" s="562"/>
      <c r="CNZ35" s="562"/>
      <c r="COA35" s="562"/>
      <c r="COB35" s="562"/>
      <c r="COC35" s="562"/>
      <c r="COD35" s="562"/>
      <c r="COE35" s="562"/>
      <c r="COF35" s="562"/>
      <c r="COG35" s="562"/>
      <c r="COH35" s="562"/>
      <c r="COI35" s="562"/>
      <c r="COJ35" s="562"/>
      <c r="COK35" s="562"/>
      <c r="COL35" s="562"/>
      <c r="COM35" s="562"/>
      <c r="CON35" s="562"/>
      <c r="COO35" s="562"/>
      <c r="COP35" s="562"/>
      <c r="COQ35" s="562"/>
      <c r="COR35" s="562"/>
      <c r="COS35" s="562"/>
      <c r="COT35" s="562"/>
      <c r="COU35" s="562"/>
      <c r="COV35" s="562"/>
      <c r="COW35" s="562"/>
      <c r="COX35" s="562"/>
      <c r="COY35" s="562"/>
      <c r="COZ35" s="562"/>
      <c r="CPA35" s="562"/>
      <c r="CPB35" s="562"/>
      <c r="CPC35" s="562"/>
      <c r="CPD35" s="562"/>
      <c r="CPE35" s="562"/>
      <c r="CPF35" s="562"/>
      <c r="CPG35" s="562"/>
      <c r="CPH35" s="562"/>
      <c r="CPI35" s="562"/>
      <c r="CPJ35" s="562"/>
      <c r="CPK35" s="562"/>
      <c r="CPL35" s="562"/>
      <c r="CPM35" s="562"/>
      <c r="CPN35" s="562"/>
      <c r="CPO35" s="562"/>
      <c r="CPP35" s="562"/>
      <c r="CPQ35" s="562"/>
      <c r="CPR35" s="562"/>
      <c r="CPS35" s="562"/>
      <c r="CPT35" s="562"/>
      <c r="CPU35" s="562"/>
      <c r="CPV35" s="562"/>
      <c r="CPW35" s="562"/>
      <c r="CPX35" s="562"/>
      <c r="CPY35" s="562"/>
      <c r="CPZ35" s="562"/>
      <c r="CQA35" s="562"/>
      <c r="CQB35" s="562"/>
      <c r="CQC35" s="562"/>
      <c r="CQD35" s="562"/>
      <c r="CQE35" s="562"/>
      <c r="CQF35" s="562"/>
      <c r="CQG35" s="562"/>
      <c r="CQH35" s="562"/>
      <c r="CQI35" s="562"/>
      <c r="CQJ35" s="562"/>
      <c r="CQK35" s="562"/>
      <c r="CQL35" s="562"/>
      <c r="CQM35" s="562"/>
      <c r="CQN35" s="562"/>
      <c r="CQO35" s="562"/>
      <c r="CQP35" s="562"/>
      <c r="CQQ35" s="562"/>
      <c r="CQR35" s="562"/>
      <c r="CQS35" s="562"/>
      <c r="CQT35" s="562"/>
      <c r="CQU35" s="562"/>
      <c r="CQV35" s="562"/>
      <c r="CQW35" s="562"/>
      <c r="CQX35" s="562"/>
      <c r="CQY35" s="562"/>
      <c r="CQZ35" s="562"/>
      <c r="CRA35" s="562"/>
      <c r="CRB35" s="562"/>
      <c r="CRC35" s="562"/>
      <c r="CRD35" s="562"/>
      <c r="CRE35" s="562"/>
      <c r="CRF35" s="562"/>
      <c r="CRG35" s="562"/>
      <c r="CRH35" s="562"/>
      <c r="CRI35" s="562"/>
      <c r="CRJ35" s="562"/>
      <c r="CRK35" s="562"/>
      <c r="CRL35" s="562"/>
      <c r="CRM35" s="562"/>
      <c r="CRN35" s="562"/>
      <c r="CRO35" s="562"/>
      <c r="CRP35" s="562"/>
      <c r="CRQ35" s="562"/>
      <c r="CRR35" s="562"/>
      <c r="CRS35" s="562"/>
      <c r="CRT35" s="562"/>
      <c r="CRU35" s="562"/>
      <c r="CRV35" s="562"/>
      <c r="CRW35" s="562"/>
      <c r="CRX35" s="562"/>
      <c r="CRY35" s="562"/>
      <c r="CRZ35" s="562"/>
      <c r="CSA35" s="562"/>
      <c r="CSB35" s="562"/>
      <c r="CSC35" s="562"/>
      <c r="CSD35" s="562"/>
      <c r="CSE35" s="562"/>
      <c r="CSF35" s="562"/>
      <c r="CSG35" s="562"/>
      <c r="CSH35" s="562"/>
      <c r="CSI35" s="562"/>
      <c r="CSJ35" s="562"/>
      <c r="CSK35" s="562"/>
      <c r="CSL35" s="562"/>
      <c r="CSM35" s="562"/>
      <c r="CSN35" s="562"/>
      <c r="CSO35" s="562"/>
      <c r="CSP35" s="562"/>
      <c r="CSQ35" s="562"/>
      <c r="CSR35" s="562"/>
      <c r="CSS35" s="562"/>
      <c r="CST35" s="562"/>
      <c r="CSU35" s="562"/>
      <c r="CSV35" s="562"/>
      <c r="CSW35" s="562"/>
      <c r="CSX35" s="562"/>
      <c r="CSY35" s="562"/>
      <c r="CSZ35" s="562"/>
      <c r="CTA35" s="562"/>
      <c r="CTB35" s="562"/>
      <c r="CTC35" s="562"/>
      <c r="CTD35" s="562"/>
      <c r="CTE35" s="562"/>
      <c r="CTF35" s="562"/>
      <c r="CTG35" s="562"/>
      <c r="CTH35" s="562"/>
      <c r="CTI35" s="562"/>
      <c r="CTJ35" s="562"/>
      <c r="CTK35" s="562"/>
      <c r="CTL35" s="562"/>
      <c r="CTM35" s="562"/>
      <c r="CTN35" s="562"/>
      <c r="CTO35" s="562"/>
      <c r="CTP35" s="562"/>
      <c r="CTQ35" s="562"/>
      <c r="CTR35" s="562"/>
      <c r="CTS35" s="562"/>
      <c r="CTT35" s="562"/>
      <c r="CTU35" s="562"/>
      <c r="CTV35" s="562"/>
      <c r="CTW35" s="562"/>
      <c r="CTX35" s="562"/>
      <c r="CTY35" s="562"/>
      <c r="CTZ35" s="562"/>
      <c r="CUA35" s="562"/>
      <c r="CUB35" s="562"/>
      <c r="CUC35" s="562"/>
      <c r="CUD35" s="562"/>
      <c r="CUE35" s="562"/>
      <c r="CUF35" s="562"/>
      <c r="CUG35" s="562"/>
      <c r="CUH35" s="562"/>
      <c r="CUI35" s="562"/>
      <c r="CUJ35" s="562"/>
      <c r="CUK35" s="562"/>
      <c r="CUL35" s="562"/>
      <c r="CUM35" s="562"/>
      <c r="CUN35" s="562"/>
      <c r="CUO35" s="562"/>
      <c r="CUP35" s="562"/>
      <c r="CUQ35" s="562"/>
      <c r="CUR35" s="562"/>
      <c r="CUS35" s="562"/>
      <c r="CUT35" s="562"/>
      <c r="CUU35" s="562"/>
      <c r="CUV35" s="562"/>
      <c r="CUW35" s="562"/>
      <c r="CUX35" s="562"/>
      <c r="CUY35" s="562"/>
      <c r="CUZ35" s="562"/>
      <c r="CVA35" s="562"/>
      <c r="CVB35" s="562"/>
      <c r="CVC35" s="562"/>
      <c r="CVD35" s="562"/>
      <c r="CVE35" s="562"/>
      <c r="CVF35" s="562"/>
      <c r="CVG35" s="562"/>
      <c r="CVH35" s="562"/>
      <c r="CVI35" s="562"/>
      <c r="CVJ35" s="562"/>
      <c r="CVK35" s="562"/>
      <c r="CVL35" s="562"/>
      <c r="CVM35" s="562"/>
      <c r="CVN35" s="562"/>
      <c r="CVO35" s="562"/>
      <c r="CVP35" s="562"/>
      <c r="CVQ35" s="562"/>
      <c r="CVR35" s="562"/>
      <c r="CVS35" s="562"/>
      <c r="CVT35" s="562"/>
      <c r="CVU35" s="562"/>
      <c r="CVV35" s="562"/>
      <c r="CVW35" s="562"/>
      <c r="CVX35" s="562"/>
      <c r="CVY35" s="562"/>
      <c r="CVZ35" s="562"/>
      <c r="CWA35" s="562"/>
      <c r="CWB35" s="562"/>
      <c r="CWC35" s="562"/>
      <c r="CWD35" s="562"/>
      <c r="CWE35" s="562"/>
      <c r="CWF35" s="562"/>
      <c r="CWG35" s="562"/>
      <c r="CWH35" s="562"/>
      <c r="CWI35" s="562"/>
      <c r="CWJ35" s="562"/>
      <c r="CWK35" s="562"/>
      <c r="CWL35" s="562"/>
      <c r="CWM35" s="562"/>
      <c r="CWN35" s="562"/>
      <c r="CWO35" s="562"/>
      <c r="CWP35" s="562"/>
      <c r="CWQ35" s="562"/>
      <c r="CWR35" s="562"/>
      <c r="CWS35" s="562"/>
      <c r="CWT35" s="562"/>
      <c r="CWU35" s="562"/>
      <c r="CWV35" s="562"/>
      <c r="CWW35" s="562"/>
      <c r="CWX35" s="562"/>
      <c r="CWY35" s="562"/>
      <c r="CWZ35" s="562"/>
      <c r="CXA35" s="562"/>
      <c r="CXB35" s="562"/>
      <c r="CXC35" s="562"/>
      <c r="CXD35" s="562"/>
      <c r="CXE35" s="562"/>
      <c r="CXF35" s="562"/>
      <c r="CXG35" s="562"/>
      <c r="CXH35" s="562"/>
      <c r="CXI35" s="562"/>
      <c r="CXJ35" s="562"/>
      <c r="CXK35" s="562"/>
      <c r="CXL35" s="562"/>
      <c r="CXM35" s="562"/>
      <c r="CXN35" s="562"/>
      <c r="CXO35" s="562"/>
      <c r="CXP35" s="562"/>
      <c r="CXQ35" s="562"/>
      <c r="CXR35" s="562"/>
      <c r="CXS35" s="562"/>
      <c r="CXT35" s="562"/>
      <c r="CXU35" s="562"/>
      <c r="CXV35" s="562"/>
      <c r="CXW35" s="562"/>
      <c r="CXX35" s="562"/>
      <c r="CXY35" s="562"/>
      <c r="CXZ35" s="562"/>
      <c r="CYA35" s="562"/>
      <c r="CYB35" s="562"/>
      <c r="CYC35" s="562"/>
      <c r="CYD35" s="562"/>
      <c r="CYE35" s="562"/>
      <c r="CYF35" s="562"/>
      <c r="CYG35" s="562"/>
      <c r="CYH35" s="562"/>
      <c r="CYI35" s="562"/>
      <c r="CYJ35" s="562"/>
      <c r="CYK35" s="562"/>
      <c r="CYL35" s="562"/>
      <c r="CYM35" s="562"/>
      <c r="CYN35" s="562"/>
      <c r="CYO35" s="562"/>
      <c r="CYP35" s="562"/>
      <c r="CYQ35" s="562"/>
      <c r="CYR35" s="562"/>
      <c r="CYS35" s="562"/>
      <c r="CYT35" s="562"/>
      <c r="CYU35" s="562"/>
      <c r="CYV35" s="562"/>
      <c r="CYW35" s="562"/>
      <c r="CYX35" s="562"/>
      <c r="CYY35" s="562"/>
      <c r="CYZ35" s="562"/>
      <c r="CZA35" s="562"/>
      <c r="CZB35" s="562"/>
      <c r="CZC35" s="562"/>
      <c r="CZD35" s="562"/>
      <c r="CZE35" s="562"/>
      <c r="CZF35" s="562"/>
      <c r="CZG35" s="562"/>
      <c r="CZH35" s="562"/>
      <c r="CZI35" s="562"/>
      <c r="CZJ35" s="562"/>
      <c r="CZK35" s="562"/>
      <c r="CZL35" s="562"/>
      <c r="CZM35" s="562"/>
      <c r="CZN35" s="562"/>
      <c r="CZO35" s="562"/>
      <c r="CZP35" s="562"/>
      <c r="CZQ35" s="562"/>
      <c r="CZR35" s="562"/>
      <c r="CZS35" s="562"/>
      <c r="CZT35" s="562"/>
      <c r="CZU35" s="562"/>
      <c r="CZV35" s="562"/>
      <c r="CZW35" s="562"/>
      <c r="CZX35" s="562"/>
      <c r="CZY35" s="562"/>
      <c r="CZZ35" s="562"/>
      <c r="DAA35" s="562"/>
      <c r="DAB35" s="562"/>
      <c r="DAC35" s="562"/>
      <c r="DAD35" s="562"/>
      <c r="DAE35" s="562"/>
      <c r="DAF35" s="562"/>
      <c r="DAG35" s="562"/>
      <c r="DAH35" s="562"/>
      <c r="DAI35" s="562"/>
      <c r="DAJ35" s="562"/>
      <c r="DAK35" s="562"/>
      <c r="DAL35" s="562"/>
      <c r="DAM35" s="562"/>
      <c r="DAN35" s="562"/>
      <c r="DAO35" s="562"/>
      <c r="DAP35" s="562"/>
      <c r="DAQ35" s="562"/>
      <c r="DAR35" s="562"/>
      <c r="DAS35" s="562"/>
      <c r="DAT35" s="562"/>
      <c r="DAU35" s="562"/>
      <c r="DAV35" s="562"/>
      <c r="DAW35" s="562"/>
      <c r="DAX35" s="562"/>
      <c r="DAY35" s="562"/>
      <c r="DAZ35" s="562"/>
      <c r="DBA35" s="562"/>
      <c r="DBB35" s="562"/>
      <c r="DBC35" s="562"/>
      <c r="DBD35" s="562"/>
      <c r="DBE35" s="562"/>
      <c r="DBF35" s="562"/>
      <c r="DBG35" s="562"/>
      <c r="DBH35" s="562"/>
      <c r="DBI35" s="562"/>
      <c r="DBJ35" s="562"/>
      <c r="DBK35" s="562"/>
      <c r="DBL35" s="562"/>
      <c r="DBM35" s="562"/>
      <c r="DBN35" s="562"/>
      <c r="DBO35" s="562"/>
      <c r="DBP35" s="562"/>
      <c r="DBQ35" s="562"/>
      <c r="DBR35" s="562"/>
      <c r="DBS35" s="562"/>
      <c r="DBT35" s="562"/>
      <c r="DBU35" s="562"/>
      <c r="DBV35" s="562"/>
      <c r="DBW35" s="562"/>
      <c r="DBX35" s="562"/>
      <c r="DBY35" s="562"/>
      <c r="DBZ35" s="562"/>
      <c r="DCA35" s="562"/>
      <c r="DCB35" s="562"/>
      <c r="DCC35" s="562"/>
      <c r="DCD35" s="562"/>
      <c r="DCE35" s="562"/>
      <c r="DCF35" s="562"/>
      <c r="DCG35" s="562"/>
      <c r="DCH35" s="562"/>
      <c r="DCI35" s="562"/>
      <c r="DCJ35" s="562"/>
      <c r="DCK35" s="562"/>
      <c r="DCL35" s="562"/>
      <c r="DCM35" s="562"/>
      <c r="DCN35" s="562"/>
      <c r="DCO35" s="562"/>
      <c r="DCP35" s="562"/>
      <c r="DCQ35" s="562"/>
      <c r="DCR35" s="562"/>
      <c r="DCS35" s="562"/>
      <c r="DCT35" s="562"/>
      <c r="DCU35" s="562"/>
      <c r="DCV35" s="562"/>
      <c r="DCW35" s="562"/>
      <c r="DCX35" s="562"/>
      <c r="DCY35" s="562"/>
      <c r="DCZ35" s="562"/>
      <c r="DDA35" s="562"/>
      <c r="DDB35" s="562"/>
      <c r="DDC35" s="562"/>
      <c r="DDD35" s="562"/>
      <c r="DDE35" s="562"/>
      <c r="DDF35" s="562"/>
      <c r="DDG35" s="562"/>
      <c r="DDH35" s="562"/>
      <c r="DDI35" s="562"/>
      <c r="DDJ35" s="562"/>
      <c r="DDK35" s="562"/>
      <c r="DDL35" s="562"/>
      <c r="DDM35" s="562"/>
      <c r="DDN35" s="562"/>
      <c r="DDO35" s="562"/>
      <c r="DDP35" s="562"/>
      <c r="DDQ35" s="562"/>
      <c r="DDR35" s="562"/>
      <c r="DDS35" s="562"/>
      <c r="DDT35" s="562"/>
      <c r="DDU35" s="562"/>
      <c r="DDV35" s="562"/>
      <c r="DDW35" s="562"/>
      <c r="DDX35" s="562"/>
      <c r="DDY35" s="562"/>
      <c r="DDZ35" s="562"/>
      <c r="DEA35" s="562"/>
      <c r="DEB35" s="562"/>
      <c r="DEC35" s="562"/>
      <c r="DED35" s="562"/>
      <c r="DEE35" s="562"/>
      <c r="DEF35" s="562"/>
      <c r="DEG35" s="562"/>
      <c r="DEH35" s="562"/>
      <c r="DEI35" s="562"/>
      <c r="DEJ35" s="562"/>
      <c r="DEK35" s="562"/>
      <c r="DEL35" s="562"/>
      <c r="DEM35" s="562"/>
      <c r="DEN35" s="562"/>
      <c r="DEO35" s="562"/>
      <c r="DEP35" s="562"/>
      <c r="DEQ35" s="562"/>
      <c r="DER35" s="562"/>
      <c r="DES35" s="562"/>
      <c r="DET35" s="562"/>
      <c r="DEU35" s="562"/>
      <c r="DEV35" s="562"/>
      <c r="DEW35" s="562"/>
      <c r="DEX35" s="562"/>
      <c r="DEY35" s="562"/>
      <c r="DEZ35" s="562"/>
      <c r="DFA35" s="562"/>
      <c r="DFB35" s="562"/>
      <c r="DFC35" s="562"/>
      <c r="DFD35" s="562"/>
      <c r="DFE35" s="562"/>
      <c r="DFF35" s="562"/>
      <c r="DFG35" s="562"/>
      <c r="DFH35" s="562"/>
      <c r="DFI35" s="562"/>
      <c r="DFJ35" s="562"/>
      <c r="DFK35" s="562"/>
      <c r="DFL35" s="562"/>
      <c r="DFM35" s="562"/>
      <c r="DFN35" s="562"/>
      <c r="DFO35" s="562"/>
      <c r="DFP35" s="562"/>
      <c r="DFQ35" s="562"/>
      <c r="DFR35" s="562"/>
      <c r="DFS35" s="562"/>
      <c r="DFT35" s="562"/>
      <c r="DFU35" s="562"/>
      <c r="DFV35" s="562"/>
      <c r="DFW35" s="562"/>
      <c r="DFX35" s="562"/>
      <c r="DFY35" s="562"/>
      <c r="DFZ35" s="562"/>
      <c r="DGA35" s="562"/>
      <c r="DGB35" s="562"/>
      <c r="DGC35" s="562"/>
      <c r="DGD35" s="562"/>
      <c r="DGE35" s="562"/>
      <c r="DGF35" s="562"/>
      <c r="DGG35" s="562"/>
      <c r="DGH35" s="562"/>
      <c r="DGI35" s="562"/>
      <c r="DGJ35" s="562"/>
      <c r="DGK35" s="562"/>
      <c r="DGL35" s="562"/>
      <c r="DGM35" s="562"/>
      <c r="DGN35" s="562"/>
      <c r="DGO35" s="562"/>
      <c r="DGP35" s="562"/>
      <c r="DGQ35" s="562"/>
      <c r="DGR35" s="562"/>
      <c r="DGS35" s="562"/>
      <c r="DGT35" s="562"/>
      <c r="DGU35" s="562"/>
      <c r="DGV35" s="562"/>
      <c r="DGW35" s="562"/>
      <c r="DGX35" s="562"/>
      <c r="DGY35" s="562"/>
      <c r="DGZ35" s="562"/>
      <c r="DHA35" s="562"/>
      <c r="DHB35" s="562"/>
      <c r="DHC35" s="562"/>
      <c r="DHD35" s="562"/>
      <c r="DHE35" s="562"/>
      <c r="DHF35" s="562"/>
      <c r="DHG35" s="562"/>
      <c r="DHH35" s="562"/>
      <c r="DHI35" s="562"/>
      <c r="DHJ35" s="562"/>
      <c r="DHK35" s="562"/>
      <c r="DHL35" s="562"/>
      <c r="DHM35" s="562"/>
      <c r="DHN35" s="562"/>
      <c r="DHO35" s="562"/>
      <c r="DHP35" s="562"/>
      <c r="DHQ35" s="562"/>
      <c r="DHR35" s="562"/>
      <c r="DHS35" s="562"/>
      <c r="DHT35" s="562"/>
      <c r="DHU35" s="562"/>
      <c r="DHV35" s="562"/>
      <c r="DHW35" s="562"/>
      <c r="DHX35" s="562"/>
      <c r="DHY35" s="562"/>
      <c r="DHZ35" s="562"/>
      <c r="DIA35" s="562"/>
      <c r="DIB35" s="562"/>
      <c r="DIC35" s="562"/>
      <c r="DID35" s="562"/>
      <c r="DIE35" s="562"/>
      <c r="DIF35" s="562"/>
      <c r="DIG35" s="562"/>
      <c r="DIH35" s="562"/>
      <c r="DII35" s="562"/>
      <c r="DIJ35" s="562"/>
      <c r="DIK35" s="562"/>
      <c r="DIL35" s="562"/>
      <c r="DIM35" s="562"/>
      <c r="DIN35" s="562"/>
      <c r="DIO35" s="562"/>
      <c r="DIP35" s="562"/>
      <c r="DIQ35" s="562"/>
      <c r="DIR35" s="562"/>
      <c r="DIS35" s="562"/>
      <c r="DIT35" s="562"/>
      <c r="DIU35" s="562"/>
      <c r="DIV35" s="562"/>
      <c r="DIW35" s="562"/>
      <c r="DIX35" s="562"/>
      <c r="DIY35" s="562"/>
      <c r="DIZ35" s="562"/>
      <c r="DJA35" s="562"/>
      <c r="DJB35" s="562"/>
      <c r="DJC35" s="562"/>
      <c r="DJD35" s="562"/>
      <c r="DJE35" s="562"/>
      <c r="DJF35" s="562"/>
      <c r="DJG35" s="562"/>
      <c r="DJH35" s="562"/>
      <c r="DJI35" s="562"/>
      <c r="DJJ35" s="562"/>
      <c r="DJK35" s="562"/>
      <c r="DJL35" s="562"/>
      <c r="DJM35" s="562"/>
      <c r="DJN35" s="562"/>
      <c r="DJO35" s="562"/>
      <c r="DJP35" s="562"/>
      <c r="DJQ35" s="562"/>
      <c r="DJR35" s="562"/>
      <c r="DJS35" s="562"/>
      <c r="DJT35" s="562"/>
      <c r="DJU35" s="562"/>
      <c r="DJV35" s="562"/>
      <c r="DJW35" s="562"/>
      <c r="DJX35" s="562"/>
      <c r="DJY35" s="562"/>
      <c r="DJZ35" s="562"/>
      <c r="DKA35" s="562"/>
      <c r="DKB35" s="562"/>
      <c r="DKC35" s="562"/>
      <c r="DKD35" s="562"/>
      <c r="DKE35" s="562"/>
      <c r="DKF35" s="562"/>
      <c r="DKG35" s="562"/>
      <c r="DKH35" s="562"/>
      <c r="DKI35" s="562"/>
      <c r="DKJ35" s="562"/>
      <c r="DKK35" s="562"/>
      <c r="DKL35" s="562"/>
      <c r="DKM35" s="562"/>
      <c r="DKN35" s="562"/>
      <c r="DKO35" s="562"/>
      <c r="DKP35" s="562"/>
      <c r="DKQ35" s="562"/>
      <c r="DKR35" s="562"/>
      <c r="DKS35" s="562"/>
      <c r="DKT35" s="562"/>
      <c r="DKU35" s="562"/>
      <c r="DKV35" s="562"/>
      <c r="DKW35" s="562"/>
      <c r="DKX35" s="562"/>
      <c r="DKY35" s="562"/>
      <c r="DKZ35" s="562"/>
      <c r="DLA35" s="562"/>
      <c r="DLB35" s="562"/>
      <c r="DLC35" s="562"/>
      <c r="DLD35" s="562"/>
      <c r="DLE35" s="562"/>
      <c r="DLF35" s="562"/>
      <c r="DLG35" s="562"/>
      <c r="DLH35" s="562"/>
      <c r="DLI35" s="562"/>
      <c r="DLJ35" s="562"/>
      <c r="DLK35" s="562"/>
      <c r="DLL35" s="562"/>
      <c r="DLM35" s="562"/>
      <c r="DLN35" s="562"/>
      <c r="DLO35" s="562"/>
      <c r="DLP35" s="562"/>
      <c r="DLQ35" s="562"/>
      <c r="DLR35" s="562"/>
      <c r="DLS35" s="562"/>
      <c r="DLT35" s="562"/>
      <c r="DLU35" s="562"/>
      <c r="DLV35" s="562"/>
      <c r="DLW35" s="562"/>
      <c r="DLX35" s="562"/>
      <c r="DLY35" s="562"/>
      <c r="DLZ35" s="562"/>
      <c r="DMA35" s="562"/>
      <c r="DMB35" s="562"/>
      <c r="DMC35" s="562"/>
      <c r="DMD35" s="562"/>
      <c r="DME35" s="562"/>
      <c r="DMF35" s="562"/>
      <c r="DMG35" s="562"/>
      <c r="DMH35" s="562"/>
      <c r="DMI35" s="562"/>
      <c r="DMJ35" s="562"/>
      <c r="DMK35" s="562"/>
      <c r="DML35" s="562"/>
      <c r="DMM35" s="562"/>
      <c r="DMN35" s="562"/>
      <c r="DMO35" s="562"/>
      <c r="DMP35" s="562"/>
      <c r="DMQ35" s="562"/>
      <c r="DMR35" s="562"/>
      <c r="DMS35" s="562"/>
      <c r="DMT35" s="562"/>
      <c r="DMU35" s="562"/>
      <c r="DMV35" s="562"/>
      <c r="DMW35" s="562"/>
      <c r="DMX35" s="562"/>
      <c r="DMY35" s="562"/>
      <c r="DMZ35" s="562"/>
      <c r="DNA35" s="562"/>
      <c r="DNB35" s="562"/>
      <c r="DNC35" s="562"/>
      <c r="DND35" s="562"/>
      <c r="DNE35" s="562"/>
      <c r="DNF35" s="562"/>
      <c r="DNG35" s="562"/>
      <c r="DNH35" s="562"/>
      <c r="DNI35" s="562"/>
      <c r="DNJ35" s="562"/>
      <c r="DNK35" s="562"/>
      <c r="DNL35" s="562"/>
      <c r="DNM35" s="562"/>
      <c r="DNN35" s="562"/>
      <c r="DNO35" s="562"/>
      <c r="DNP35" s="562"/>
      <c r="DNQ35" s="562"/>
      <c r="DNR35" s="562"/>
      <c r="DNS35" s="562"/>
      <c r="DNT35" s="562"/>
      <c r="DNU35" s="562"/>
      <c r="DNV35" s="562"/>
      <c r="DNW35" s="562"/>
      <c r="DNX35" s="562"/>
      <c r="DNY35" s="562"/>
      <c r="DNZ35" s="562"/>
      <c r="DOA35" s="562"/>
      <c r="DOB35" s="562"/>
      <c r="DOC35" s="562"/>
      <c r="DOD35" s="562"/>
      <c r="DOE35" s="562"/>
      <c r="DOF35" s="562"/>
      <c r="DOG35" s="562"/>
      <c r="DOH35" s="562"/>
      <c r="DOI35" s="562"/>
      <c r="DOJ35" s="562"/>
      <c r="DOK35" s="562"/>
      <c r="DOL35" s="562"/>
      <c r="DOM35" s="562"/>
      <c r="DON35" s="562"/>
      <c r="DOO35" s="562"/>
      <c r="DOP35" s="562"/>
      <c r="DOQ35" s="562"/>
      <c r="DOR35" s="562"/>
      <c r="DOS35" s="562"/>
      <c r="DOT35" s="562"/>
      <c r="DOU35" s="562"/>
      <c r="DOV35" s="562"/>
      <c r="DOW35" s="562"/>
      <c r="DOX35" s="562"/>
      <c r="DOY35" s="562"/>
      <c r="DOZ35" s="562"/>
      <c r="DPA35" s="562"/>
      <c r="DPB35" s="562"/>
      <c r="DPC35" s="562"/>
      <c r="DPD35" s="562"/>
      <c r="DPE35" s="562"/>
      <c r="DPF35" s="562"/>
      <c r="DPG35" s="562"/>
      <c r="DPH35" s="562"/>
      <c r="DPI35" s="562"/>
      <c r="DPJ35" s="562"/>
      <c r="DPK35" s="562"/>
      <c r="DPL35" s="562"/>
      <c r="DPM35" s="562"/>
      <c r="DPN35" s="562"/>
      <c r="DPO35" s="562"/>
      <c r="DPP35" s="562"/>
      <c r="DPQ35" s="562"/>
      <c r="DPR35" s="562"/>
      <c r="DPS35" s="562"/>
      <c r="DPT35" s="562"/>
      <c r="DPU35" s="562"/>
      <c r="DPV35" s="562"/>
      <c r="DPW35" s="562"/>
      <c r="DPX35" s="562"/>
      <c r="DPY35" s="562"/>
      <c r="DPZ35" s="562"/>
      <c r="DQA35" s="562"/>
      <c r="DQB35" s="562"/>
      <c r="DQC35" s="562"/>
      <c r="DQD35" s="562"/>
      <c r="DQE35" s="562"/>
      <c r="DQF35" s="562"/>
      <c r="DQG35" s="562"/>
      <c r="DQH35" s="562"/>
      <c r="DQI35" s="562"/>
      <c r="DQJ35" s="562"/>
      <c r="DQK35" s="562"/>
      <c r="DQL35" s="562"/>
      <c r="DQM35" s="562"/>
      <c r="DQN35" s="562"/>
      <c r="DQO35" s="562"/>
      <c r="DQP35" s="562"/>
      <c r="DQQ35" s="562"/>
      <c r="DQR35" s="562"/>
      <c r="DQS35" s="562"/>
      <c r="DQT35" s="562"/>
      <c r="DQU35" s="562"/>
      <c r="DQV35" s="562"/>
      <c r="DQW35" s="562"/>
      <c r="DQX35" s="562"/>
      <c r="DQY35" s="562"/>
      <c r="DQZ35" s="562"/>
      <c r="DRA35" s="562"/>
      <c r="DRB35" s="562"/>
      <c r="DRC35" s="562"/>
      <c r="DRD35" s="562"/>
      <c r="DRE35" s="562"/>
      <c r="DRF35" s="562"/>
      <c r="DRG35" s="562"/>
      <c r="DRH35" s="562"/>
      <c r="DRI35" s="562"/>
      <c r="DRJ35" s="562"/>
      <c r="DRK35" s="562"/>
      <c r="DRL35" s="562"/>
      <c r="DRM35" s="562"/>
      <c r="DRN35" s="562"/>
      <c r="DRO35" s="562"/>
      <c r="DRP35" s="562"/>
      <c r="DRQ35" s="562"/>
      <c r="DRR35" s="562"/>
      <c r="DRS35" s="562"/>
      <c r="DRT35" s="562"/>
      <c r="DRU35" s="562"/>
      <c r="DRV35" s="562"/>
      <c r="DRW35" s="562"/>
      <c r="DRX35" s="562"/>
      <c r="DRY35" s="562"/>
      <c r="DRZ35" s="562"/>
      <c r="DSA35" s="562"/>
      <c r="DSB35" s="562"/>
      <c r="DSC35" s="562"/>
      <c r="DSD35" s="562"/>
      <c r="DSE35" s="562"/>
      <c r="DSF35" s="562"/>
      <c r="DSG35" s="562"/>
      <c r="DSH35" s="562"/>
      <c r="DSI35" s="562"/>
      <c r="DSJ35" s="562"/>
      <c r="DSK35" s="562"/>
      <c r="DSL35" s="562"/>
      <c r="DSM35" s="562"/>
      <c r="DSN35" s="562"/>
      <c r="DSO35" s="562"/>
      <c r="DSP35" s="562"/>
      <c r="DSQ35" s="562"/>
      <c r="DSR35" s="562"/>
      <c r="DSS35" s="562"/>
      <c r="DST35" s="562"/>
      <c r="DSU35" s="562"/>
      <c r="DSV35" s="562"/>
      <c r="DSW35" s="562"/>
      <c r="DSX35" s="562"/>
      <c r="DSY35" s="562"/>
      <c r="DSZ35" s="562"/>
      <c r="DTA35" s="562"/>
      <c r="DTB35" s="562"/>
      <c r="DTC35" s="562"/>
      <c r="DTD35" s="562"/>
      <c r="DTE35" s="562"/>
      <c r="DTF35" s="562"/>
      <c r="DTG35" s="562"/>
      <c r="DTH35" s="562"/>
      <c r="DTI35" s="562"/>
      <c r="DTJ35" s="562"/>
      <c r="DTK35" s="562"/>
      <c r="DTL35" s="562"/>
      <c r="DTM35" s="562"/>
      <c r="DTN35" s="562"/>
      <c r="DTO35" s="562"/>
      <c r="DTP35" s="562"/>
      <c r="DTQ35" s="562"/>
      <c r="DTR35" s="562"/>
      <c r="DTS35" s="562"/>
      <c r="DTT35" s="562"/>
      <c r="DTU35" s="562"/>
      <c r="DTV35" s="562"/>
      <c r="DTW35" s="562"/>
      <c r="DTX35" s="562"/>
      <c r="DTY35" s="562"/>
      <c r="DTZ35" s="562"/>
      <c r="DUA35" s="562"/>
      <c r="DUB35" s="562"/>
      <c r="DUC35" s="562"/>
      <c r="DUD35" s="562"/>
      <c r="DUE35" s="562"/>
      <c r="DUF35" s="562"/>
      <c r="DUG35" s="562"/>
      <c r="DUH35" s="562"/>
      <c r="DUI35" s="562"/>
      <c r="DUJ35" s="562"/>
      <c r="DUK35" s="562"/>
      <c r="DUL35" s="562"/>
      <c r="DUM35" s="562"/>
      <c r="DUN35" s="562"/>
      <c r="DUO35" s="562"/>
      <c r="DUP35" s="562"/>
      <c r="DUQ35" s="562"/>
      <c r="DUR35" s="562"/>
      <c r="DUS35" s="562"/>
      <c r="DUT35" s="562"/>
      <c r="DUU35" s="562"/>
      <c r="DUV35" s="562"/>
      <c r="DUW35" s="562"/>
      <c r="DUX35" s="562"/>
      <c r="DUY35" s="562"/>
      <c r="DUZ35" s="562"/>
      <c r="DVA35" s="562"/>
      <c r="DVB35" s="562"/>
      <c r="DVC35" s="562"/>
      <c r="DVD35" s="562"/>
      <c r="DVE35" s="562"/>
      <c r="DVF35" s="562"/>
      <c r="DVG35" s="562"/>
      <c r="DVH35" s="562"/>
      <c r="DVI35" s="562"/>
      <c r="DVJ35" s="562"/>
      <c r="DVK35" s="562"/>
      <c r="DVL35" s="562"/>
      <c r="DVM35" s="562"/>
      <c r="DVN35" s="562"/>
      <c r="DVO35" s="562"/>
      <c r="DVP35" s="562"/>
      <c r="DVQ35" s="562"/>
      <c r="DVR35" s="562"/>
      <c r="DVS35" s="562"/>
      <c r="DVT35" s="562"/>
      <c r="DVU35" s="562"/>
      <c r="DVV35" s="562"/>
      <c r="DVW35" s="562"/>
      <c r="DVX35" s="562"/>
      <c r="DVY35" s="562"/>
      <c r="DVZ35" s="562"/>
      <c r="DWA35" s="562"/>
      <c r="DWB35" s="562"/>
      <c r="DWC35" s="562"/>
      <c r="DWD35" s="562"/>
      <c r="DWE35" s="562"/>
      <c r="DWF35" s="562"/>
      <c r="DWG35" s="562"/>
      <c r="DWH35" s="562"/>
      <c r="DWI35" s="562"/>
      <c r="DWJ35" s="562"/>
      <c r="DWK35" s="562"/>
      <c r="DWL35" s="562"/>
      <c r="DWM35" s="562"/>
      <c r="DWN35" s="562"/>
      <c r="DWO35" s="562"/>
      <c r="DWP35" s="562"/>
      <c r="DWQ35" s="562"/>
      <c r="DWR35" s="562"/>
      <c r="DWS35" s="562"/>
      <c r="DWT35" s="562"/>
      <c r="DWU35" s="562"/>
      <c r="DWV35" s="562"/>
      <c r="DWW35" s="562"/>
      <c r="DWX35" s="562"/>
      <c r="DWY35" s="562"/>
      <c r="DWZ35" s="562"/>
      <c r="DXA35" s="562"/>
      <c r="DXB35" s="562"/>
      <c r="DXC35" s="562"/>
      <c r="DXD35" s="562"/>
      <c r="DXE35" s="562"/>
      <c r="DXF35" s="562"/>
      <c r="DXG35" s="562"/>
      <c r="DXH35" s="562"/>
      <c r="DXI35" s="562"/>
      <c r="DXJ35" s="562"/>
      <c r="DXK35" s="562"/>
      <c r="DXL35" s="562"/>
      <c r="DXM35" s="562"/>
      <c r="DXN35" s="562"/>
      <c r="DXO35" s="562"/>
      <c r="DXP35" s="562"/>
      <c r="DXQ35" s="562"/>
      <c r="DXR35" s="562"/>
      <c r="DXS35" s="562"/>
      <c r="DXT35" s="562"/>
      <c r="DXU35" s="562"/>
      <c r="DXV35" s="562"/>
      <c r="DXW35" s="562"/>
      <c r="DXX35" s="562"/>
      <c r="DXY35" s="562"/>
      <c r="DXZ35" s="562"/>
      <c r="DYA35" s="562"/>
      <c r="DYB35" s="562"/>
      <c r="DYC35" s="562"/>
      <c r="DYD35" s="562"/>
      <c r="DYE35" s="562"/>
      <c r="DYF35" s="562"/>
      <c r="DYG35" s="562"/>
      <c r="DYH35" s="562"/>
      <c r="DYI35" s="562"/>
      <c r="DYJ35" s="562"/>
      <c r="DYK35" s="562"/>
      <c r="DYL35" s="562"/>
      <c r="DYM35" s="562"/>
      <c r="DYN35" s="562"/>
      <c r="DYO35" s="562"/>
      <c r="DYP35" s="562"/>
      <c r="DYQ35" s="562"/>
      <c r="DYR35" s="562"/>
      <c r="DYS35" s="562"/>
      <c r="DYT35" s="562"/>
      <c r="DYU35" s="562"/>
      <c r="DYV35" s="562"/>
      <c r="DYW35" s="562"/>
      <c r="DYX35" s="562"/>
      <c r="DYY35" s="562"/>
      <c r="DYZ35" s="562"/>
      <c r="DZA35" s="562"/>
      <c r="DZB35" s="562"/>
      <c r="DZC35" s="562"/>
      <c r="DZD35" s="562"/>
      <c r="DZE35" s="562"/>
      <c r="DZF35" s="562"/>
      <c r="DZG35" s="562"/>
      <c r="DZH35" s="562"/>
      <c r="DZI35" s="562"/>
      <c r="DZJ35" s="562"/>
      <c r="DZK35" s="562"/>
      <c r="DZL35" s="562"/>
      <c r="DZM35" s="562"/>
      <c r="DZN35" s="562"/>
      <c r="DZO35" s="562"/>
      <c r="DZP35" s="562"/>
      <c r="DZQ35" s="562"/>
      <c r="DZR35" s="562"/>
      <c r="DZS35" s="562"/>
      <c r="DZT35" s="562"/>
      <c r="DZU35" s="562"/>
      <c r="DZV35" s="562"/>
      <c r="DZW35" s="562"/>
      <c r="DZX35" s="562"/>
      <c r="DZY35" s="562"/>
      <c r="DZZ35" s="562"/>
      <c r="EAA35" s="562"/>
      <c r="EAB35" s="562"/>
      <c r="EAC35" s="562"/>
      <c r="EAD35" s="562"/>
      <c r="EAE35" s="562"/>
      <c r="EAF35" s="562"/>
      <c r="EAG35" s="562"/>
      <c r="EAH35" s="562"/>
      <c r="EAI35" s="562"/>
      <c r="EAJ35" s="562"/>
      <c r="EAK35" s="562"/>
      <c r="EAL35" s="562"/>
      <c r="EAM35" s="562"/>
      <c r="EAN35" s="562"/>
      <c r="EAO35" s="562"/>
      <c r="EAP35" s="562"/>
      <c r="EAQ35" s="562"/>
      <c r="EAR35" s="562"/>
      <c r="EAS35" s="562"/>
      <c r="EAT35" s="562"/>
      <c r="EAU35" s="562"/>
      <c r="EAV35" s="562"/>
      <c r="EAW35" s="562"/>
      <c r="EAX35" s="562"/>
      <c r="EAY35" s="562"/>
      <c r="EAZ35" s="562"/>
      <c r="EBA35" s="562"/>
      <c r="EBB35" s="562"/>
      <c r="EBC35" s="562"/>
      <c r="EBD35" s="562"/>
      <c r="EBE35" s="562"/>
      <c r="EBF35" s="562"/>
      <c r="EBG35" s="562"/>
      <c r="EBH35" s="562"/>
      <c r="EBI35" s="562"/>
      <c r="EBJ35" s="562"/>
      <c r="EBK35" s="562"/>
      <c r="EBL35" s="562"/>
      <c r="EBM35" s="562"/>
      <c r="EBN35" s="562"/>
      <c r="EBO35" s="562"/>
      <c r="EBP35" s="562"/>
      <c r="EBQ35" s="562"/>
      <c r="EBR35" s="562"/>
      <c r="EBS35" s="562"/>
      <c r="EBT35" s="562"/>
      <c r="EBU35" s="562"/>
      <c r="EBV35" s="562"/>
      <c r="EBW35" s="562"/>
      <c r="EBX35" s="562"/>
      <c r="EBY35" s="562"/>
      <c r="EBZ35" s="562"/>
      <c r="ECA35" s="562"/>
      <c r="ECB35" s="562"/>
      <c r="ECC35" s="562"/>
      <c r="ECD35" s="562"/>
      <c r="ECE35" s="562"/>
      <c r="ECF35" s="562"/>
      <c r="ECG35" s="562"/>
      <c r="ECH35" s="562"/>
      <c r="ECI35" s="562"/>
      <c r="ECJ35" s="562"/>
      <c r="ECK35" s="562"/>
      <c r="ECL35" s="562"/>
      <c r="ECM35" s="562"/>
      <c r="ECN35" s="562"/>
      <c r="ECO35" s="562"/>
      <c r="ECP35" s="562"/>
      <c r="ECQ35" s="562"/>
      <c r="ECR35" s="562"/>
      <c r="ECS35" s="562"/>
      <c r="ECT35" s="562"/>
      <c r="ECU35" s="562"/>
      <c r="ECV35" s="562"/>
      <c r="ECW35" s="562"/>
      <c r="ECX35" s="562"/>
      <c r="ECY35" s="562"/>
      <c r="ECZ35" s="562"/>
      <c r="EDA35" s="562"/>
      <c r="EDB35" s="562"/>
      <c r="EDC35" s="562"/>
      <c r="EDD35" s="562"/>
      <c r="EDE35" s="562"/>
      <c r="EDF35" s="562"/>
      <c r="EDG35" s="562"/>
      <c r="EDH35" s="562"/>
      <c r="EDI35" s="562"/>
      <c r="EDJ35" s="562"/>
      <c r="EDK35" s="562"/>
      <c r="EDL35" s="562"/>
      <c r="EDM35" s="562"/>
      <c r="EDN35" s="562"/>
      <c r="EDO35" s="562"/>
      <c r="EDP35" s="562"/>
      <c r="EDQ35" s="562"/>
      <c r="EDR35" s="562"/>
      <c r="EDS35" s="562"/>
      <c r="EDT35" s="562"/>
      <c r="EDU35" s="562"/>
      <c r="EDV35" s="562"/>
      <c r="EDW35" s="562"/>
      <c r="EDX35" s="562"/>
      <c r="EDY35" s="562"/>
      <c r="EDZ35" s="562"/>
      <c r="EEA35" s="562"/>
      <c r="EEB35" s="562"/>
      <c r="EEC35" s="562"/>
      <c r="EED35" s="562"/>
      <c r="EEE35" s="562"/>
      <c r="EEF35" s="562"/>
      <c r="EEG35" s="562"/>
      <c r="EEH35" s="562"/>
      <c r="EEI35" s="562"/>
      <c r="EEJ35" s="562"/>
      <c r="EEK35" s="562"/>
      <c r="EEL35" s="562"/>
      <c r="EEM35" s="562"/>
      <c r="EEN35" s="562"/>
      <c r="EEO35" s="562"/>
      <c r="EEP35" s="562"/>
      <c r="EEQ35" s="562"/>
      <c r="EER35" s="562"/>
      <c r="EES35" s="562"/>
      <c r="EET35" s="562"/>
      <c r="EEU35" s="562"/>
      <c r="EEV35" s="562"/>
      <c r="EEW35" s="562"/>
      <c r="EEX35" s="562"/>
      <c r="EEY35" s="562"/>
      <c r="EEZ35" s="562"/>
      <c r="EFA35" s="562"/>
      <c r="EFB35" s="562"/>
      <c r="EFC35" s="562"/>
      <c r="EFD35" s="562"/>
      <c r="EFE35" s="562"/>
      <c r="EFF35" s="562"/>
      <c r="EFG35" s="562"/>
      <c r="EFH35" s="562"/>
      <c r="EFI35" s="562"/>
      <c r="EFJ35" s="562"/>
      <c r="EFK35" s="562"/>
      <c r="EFL35" s="562"/>
      <c r="EFM35" s="562"/>
      <c r="EFN35" s="562"/>
      <c r="EFO35" s="562"/>
      <c r="EFP35" s="562"/>
      <c r="EFQ35" s="562"/>
      <c r="EFR35" s="562"/>
      <c r="EFS35" s="562"/>
      <c r="EFT35" s="562"/>
      <c r="EFU35" s="562"/>
      <c r="EFV35" s="562"/>
      <c r="EFW35" s="562"/>
      <c r="EFX35" s="562"/>
      <c r="EFY35" s="562"/>
      <c r="EFZ35" s="562"/>
      <c r="EGA35" s="562"/>
      <c r="EGB35" s="562"/>
      <c r="EGC35" s="562"/>
      <c r="EGD35" s="562"/>
      <c r="EGE35" s="562"/>
      <c r="EGF35" s="562"/>
      <c r="EGG35" s="562"/>
      <c r="EGH35" s="562"/>
      <c r="EGI35" s="562"/>
      <c r="EGJ35" s="562"/>
      <c r="EGK35" s="562"/>
      <c r="EGL35" s="562"/>
      <c r="EGM35" s="562"/>
      <c r="EGN35" s="562"/>
      <c r="EGO35" s="562"/>
      <c r="EGP35" s="562"/>
      <c r="EGQ35" s="562"/>
      <c r="EGR35" s="562"/>
      <c r="EGS35" s="562"/>
      <c r="EGT35" s="562"/>
      <c r="EGU35" s="562"/>
      <c r="EGV35" s="562"/>
      <c r="EGW35" s="562"/>
      <c r="EGX35" s="562"/>
      <c r="EGY35" s="562"/>
      <c r="EGZ35" s="562"/>
      <c r="EHA35" s="562"/>
      <c r="EHB35" s="562"/>
      <c r="EHC35" s="562"/>
      <c r="EHD35" s="562"/>
      <c r="EHE35" s="562"/>
      <c r="EHF35" s="562"/>
      <c r="EHG35" s="562"/>
      <c r="EHH35" s="562"/>
      <c r="EHI35" s="562"/>
      <c r="EHJ35" s="562"/>
      <c r="EHK35" s="562"/>
      <c r="EHL35" s="562"/>
      <c r="EHM35" s="562"/>
      <c r="EHN35" s="562"/>
      <c r="EHO35" s="562"/>
      <c r="EHP35" s="562"/>
      <c r="EHQ35" s="562"/>
      <c r="EHR35" s="562"/>
      <c r="EHS35" s="562"/>
      <c r="EHT35" s="562"/>
      <c r="EHU35" s="562"/>
      <c r="EHV35" s="562"/>
      <c r="EHW35" s="562"/>
      <c r="EHX35" s="562"/>
      <c r="EHY35" s="562"/>
      <c r="EHZ35" s="562"/>
      <c r="EIA35" s="562"/>
      <c r="EIB35" s="562"/>
      <c r="EIC35" s="562"/>
      <c r="EID35" s="562"/>
      <c r="EIE35" s="562"/>
      <c r="EIF35" s="562"/>
      <c r="EIG35" s="562"/>
      <c r="EIH35" s="562"/>
      <c r="EII35" s="562"/>
      <c r="EIJ35" s="562"/>
      <c r="EIK35" s="562"/>
      <c r="EIL35" s="562"/>
      <c r="EIM35" s="562"/>
      <c r="EIN35" s="562"/>
      <c r="EIO35" s="562"/>
      <c r="EIP35" s="562"/>
      <c r="EIQ35" s="562"/>
      <c r="EIR35" s="562"/>
      <c r="EIS35" s="562"/>
      <c r="EIT35" s="562"/>
      <c r="EIU35" s="562"/>
      <c r="EIV35" s="562"/>
      <c r="EIW35" s="562"/>
      <c r="EIX35" s="562"/>
      <c r="EIY35" s="562"/>
      <c r="EIZ35" s="562"/>
      <c r="EJA35" s="562"/>
      <c r="EJB35" s="562"/>
      <c r="EJC35" s="562"/>
      <c r="EJD35" s="562"/>
      <c r="EJE35" s="562"/>
      <c r="EJF35" s="562"/>
      <c r="EJG35" s="562"/>
      <c r="EJH35" s="562"/>
      <c r="EJI35" s="562"/>
      <c r="EJJ35" s="562"/>
      <c r="EJK35" s="562"/>
      <c r="EJL35" s="562"/>
      <c r="EJM35" s="562"/>
      <c r="EJN35" s="562"/>
      <c r="EJO35" s="562"/>
      <c r="EJP35" s="562"/>
      <c r="EJQ35" s="562"/>
      <c r="EJR35" s="562"/>
      <c r="EJS35" s="562"/>
      <c r="EJT35" s="562"/>
      <c r="EJU35" s="562"/>
      <c r="EJV35" s="562"/>
      <c r="EJW35" s="562"/>
      <c r="EJX35" s="562"/>
      <c r="EJY35" s="562"/>
      <c r="EJZ35" s="562"/>
      <c r="EKA35" s="562"/>
      <c r="EKB35" s="562"/>
      <c r="EKC35" s="562"/>
      <c r="EKD35" s="562"/>
      <c r="EKE35" s="562"/>
      <c r="EKF35" s="562"/>
      <c r="EKG35" s="562"/>
      <c r="EKH35" s="562"/>
      <c r="EKI35" s="562"/>
      <c r="EKJ35" s="562"/>
      <c r="EKK35" s="562"/>
      <c r="EKL35" s="562"/>
      <c r="EKM35" s="562"/>
      <c r="EKN35" s="562"/>
      <c r="EKO35" s="562"/>
      <c r="EKP35" s="562"/>
      <c r="EKQ35" s="562"/>
      <c r="EKR35" s="562"/>
      <c r="EKS35" s="562"/>
      <c r="EKT35" s="562"/>
      <c r="EKU35" s="562"/>
      <c r="EKV35" s="562"/>
      <c r="EKW35" s="562"/>
      <c r="EKX35" s="562"/>
      <c r="EKY35" s="562"/>
      <c r="EKZ35" s="562"/>
      <c r="ELA35" s="562"/>
      <c r="ELB35" s="562"/>
      <c r="ELC35" s="562"/>
      <c r="ELD35" s="562"/>
      <c r="ELE35" s="562"/>
      <c r="ELF35" s="562"/>
      <c r="ELG35" s="562"/>
      <c r="ELH35" s="562"/>
      <c r="ELI35" s="562"/>
      <c r="ELJ35" s="562"/>
      <c r="ELK35" s="562"/>
      <c r="ELL35" s="562"/>
      <c r="ELM35" s="562"/>
      <c r="ELN35" s="562"/>
      <c r="ELO35" s="562"/>
      <c r="ELP35" s="562"/>
      <c r="ELQ35" s="562"/>
      <c r="ELR35" s="562"/>
      <c r="ELS35" s="562"/>
      <c r="ELT35" s="562"/>
      <c r="ELU35" s="562"/>
      <c r="ELV35" s="562"/>
      <c r="ELW35" s="562"/>
      <c r="ELX35" s="562"/>
      <c r="ELY35" s="562"/>
      <c r="ELZ35" s="562"/>
      <c r="EMA35" s="562"/>
      <c r="EMB35" s="562"/>
      <c r="EMC35" s="562"/>
      <c r="EMD35" s="562"/>
      <c r="EME35" s="562"/>
      <c r="EMF35" s="562"/>
      <c r="EMG35" s="562"/>
      <c r="EMH35" s="562"/>
      <c r="EMI35" s="562"/>
      <c r="EMJ35" s="562"/>
      <c r="EMK35" s="562"/>
      <c r="EML35" s="562"/>
      <c r="EMM35" s="562"/>
      <c r="EMN35" s="562"/>
      <c r="EMO35" s="562"/>
      <c r="EMP35" s="562"/>
      <c r="EMQ35" s="562"/>
      <c r="EMR35" s="562"/>
      <c r="EMS35" s="562"/>
      <c r="EMT35" s="562"/>
      <c r="EMU35" s="562"/>
      <c r="EMV35" s="562"/>
      <c r="EMW35" s="562"/>
      <c r="EMX35" s="562"/>
      <c r="EMY35" s="562"/>
      <c r="EMZ35" s="562"/>
      <c r="ENA35" s="562"/>
      <c r="ENB35" s="562"/>
      <c r="ENC35" s="562"/>
      <c r="END35" s="562"/>
      <c r="ENE35" s="562"/>
      <c r="ENF35" s="562"/>
      <c r="ENG35" s="562"/>
      <c r="ENH35" s="562"/>
      <c r="ENI35" s="562"/>
      <c r="ENJ35" s="562"/>
      <c r="ENK35" s="562"/>
      <c r="ENL35" s="562"/>
      <c r="ENM35" s="562"/>
      <c r="ENN35" s="562"/>
      <c r="ENO35" s="562"/>
      <c r="ENP35" s="562"/>
      <c r="ENQ35" s="562"/>
      <c r="ENR35" s="562"/>
      <c r="ENS35" s="562"/>
      <c r="ENT35" s="562"/>
      <c r="ENU35" s="562"/>
      <c r="ENV35" s="562"/>
      <c r="ENW35" s="562"/>
      <c r="ENX35" s="562"/>
      <c r="ENY35" s="562"/>
      <c r="ENZ35" s="562"/>
      <c r="EOA35" s="562"/>
      <c r="EOB35" s="562"/>
      <c r="EOC35" s="562"/>
      <c r="EOD35" s="562"/>
      <c r="EOE35" s="562"/>
      <c r="EOF35" s="562"/>
      <c r="EOG35" s="562"/>
      <c r="EOH35" s="562"/>
      <c r="EOI35" s="562"/>
      <c r="EOJ35" s="562"/>
      <c r="EOK35" s="562"/>
      <c r="EOL35" s="562"/>
      <c r="EOM35" s="562"/>
      <c r="EON35" s="562"/>
      <c r="EOO35" s="562"/>
      <c r="EOP35" s="562"/>
      <c r="EOQ35" s="562"/>
      <c r="EOR35" s="562"/>
      <c r="EOS35" s="562"/>
      <c r="EOT35" s="562"/>
      <c r="EOU35" s="562"/>
      <c r="EOV35" s="562"/>
      <c r="EOW35" s="562"/>
      <c r="EOX35" s="562"/>
      <c r="EOY35" s="562"/>
      <c r="EOZ35" s="562"/>
      <c r="EPA35" s="562"/>
      <c r="EPB35" s="562"/>
      <c r="EPC35" s="562"/>
      <c r="EPD35" s="562"/>
      <c r="EPE35" s="562"/>
      <c r="EPF35" s="562"/>
      <c r="EPG35" s="562"/>
      <c r="EPH35" s="562"/>
      <c r="EPI35" s="562"/>
      <c r="EPJ35" s="562"/>
      <c r="EPK35" s="562"/>
      <c r="EPL35" s="562"/>
      <c r="EPM35" s="562"/>
      <c r="EPN35" s="562"/>
      <c r="EPO35" s="562"/>
      <c r="EPP35" s="562"/>
      <c r="EPQ35" s="562"/>
      <c r="EPR35" s="562"/>
      <c r="EPS35" s="562"/>
      <c r="EPT35" s="562"/>
      <c r="EPU35" s="562"/>
      <c r="EPV35" s="562"/>
      <c r="EPW35" s="562"/>
      <c r="EPX35" s="562"/>
      <c r="EPY35" s="562"/>
      <c r="EPZ35" s="562"/>
      <c r="EQA35" s="562"/>
      <c r="EQB35" s="562"/>
      <c r="EQC35" s="562"/>
      <c r="EQD35" s="562"/>
      <c r="EQE35" s="562"/>
      <c r="EQF35" s="562"/>
      <c r="EQG35" s="562"/>
      <c r="EQH35" s="562"/>
      <c r="EQI35" s="562"/>
      <c r="EQJ35" s="562"/>
      <c r="EQK35" s="562"/>
      <c r="EQL35" s="562"/>
      <c r="EQM35" s="562"/>
      <c r="EQN35" s="562"/>
      <c r="EQO35" s="562"/>
      <c r="EQP35" s="562"/>
      <c r="EQQ35" s="562"/>
      <c r="EQR35" s="562"/>
      <c r="EQS35" s="562"/>
      <c r="EQT35" s="562"/>
      <c r="EQU35" s="562"/>
      <c r="EQV35" s="562"/>
      <c r="EQW35" s="562"/>
      <c r="EQX35" s="562"/>
      <c r="EQY35" s="562"/>
      <c r="EQZ35" s="562"/>
      <c r="ERA35" s="562"/>
      <c r="ERB35" s="562"/>
      <c r="ERC35" s="562"/>
      <c r="ERD35" s="562"/>
      <c r="ERE35" s="562"/>
      <c r="ERF35" s="562"/>
      <c r="ERG35" s="562"/>
      <c r="ERH35" s="562"/>
      <c r="ERI35" s="562"/>
      <c r="ERJ35" s="562"/>
      <c r="ERK35" s="562"/>
      <c r="ERL35" s="562"/>
      <c r="ERM35" s="562"/>
      <c r="ERN35" s="562"/>
      <c r="ERO35" s="562"/>
      <c r="ERP35" s="562"/>
      <c r="ERQ35" s="562"/>
      <c r="ERR35" s="562"/>
      <c r="ERS35" s="562"/>
      <c r="ERT35" s="562"/>
      <c r="ERU35" s="562"/>
      <c r="ERV35" s="562"/>
      <c r="ERW35" s="562"/>
      <c r="ERX35" s="562"/>
      <c r="ERY35" s="562"/>
      <c r="ERZ35" s="562"/>
      <c r="ESA35" s="562"/>
      <c r="ESB35" s="562"/>
      <c r="ESC35" s="562"/>
      <c r="ESD35" s="562"/>
      <c r="ESE35" s="562"/>
      <c r="ESF35" s="562"/>
      <c r="ESG35" s="562"/>
      <c r="ESH35" s="562"/>
      <c r="ESI35" s="562"/>
      <c r="ESJ35" s="562"/>
      <c r="ESK35" s="562"/>
      <c r="ESL35" s="562"/>
      <c r="ESM35" s="562"/>
      <c r="ESN35" s="562"/>
      <c r="ESO35" s="562"/>
      <c r="ESP35" s="562"/>
      <c r="ESQ35" s="562"/>
      <c r="ESR35" s="562"/>
      <c r="ESS35" s="562"/>
      <c r="EST35" s="562"/>
      <c r="ESU35" s="562"/>
      <c r="ESV35" s="562"/>
      <c r="ESW35" s="562"/>
      <c r="ESX35" s="562"/>
      <c r="ESY35" s="562"/>
      <c r="ESZ35" s="562"/>
      <c r="ETA35" s="562"/>
      <c r="ETB35" s="562"/>
      <c r="ETC35" s="562"/>
      <c r="ETD35" s="562"/>
      <c r="ETE35" s="562"/>
      <c r="ETF35" s="562"/>
      <c r="ETG35" s="562"/>
      <c r="ETH35" s="562"/>
      <c r="ETI35" s="562"/>
      <c r="ETJ35" s="562"/>
      <c r="ETK35" s="562"/>
      <c r="ETL35" s="562"/>
      <c r="ETM35" s="562"/>
      <c r="ETN35" s="562"/>
      <c r="ETO35" s="562"/>
      <c r="ETP35" s="562"/>
      <c r="ETQ35" s="562"/>
      <c r="ETR35" s="562"/>
      <c r="ETS35" s="562"/>
      <c r="ETT35" s="562"/>
      <c r="ETU35" s="562"/>
      <c r="ETV35" s="562"/>
      <c r="ETW35" s="562"/>
      <c r="ETX35" s="562"/>
      <c r="ETY35" s="562"/>
      <c r="ETZ35" s="562"/>
      <c r="EUA35" s="562"/>
      <c r="EUB35" s="562"/>
      <c r="EUC35" s="562"/>
      <c r="EUD35" s="562"/>
      <c r="EUE35" s="562"/>
      <c r="EUF35" s="562"/>
      <c r="EUG35" s="562"/>
      <c r="EUH35" s="562"/>
      <c r="EUI35" s="562"/>
      <c r="EUJ35" s="562"/>
      <c r="EUK35" s="562"/>
      <c r="EUL35" s="562"/>
      <c r="EUM35" s="562"/>
      <c r="EUN35" s="562"/>
      <c r="EUO35" s="562"/>
      <c r="EUP35" s="562"/>
      <c r="EUQ35" s="562"/>
      <c r="EUR35" s="562"/>
      <c r="EUS35" s="562"/>
      <c r="EUT35" s="562"/>
      <c r="EUU35" s="562"/>
      <c r="EUV35" s="562"/>
      <c r="EUW35" s="562"/>
      <c r="EUX35" s="562"/>
      <c r="EUY35" s="562"/>
      <c r="EUZ35" s="562"/>
      <c r="EVA35" s="562"/>
      <c r="EVB35" s="562"/>
      <c r="EVC35" s="562"/>
      <c r="EVD35" s="562"/>
      <c r="EVE35" s="562"/>
      <c r="EVF35" s="562"/>
      <c r="EVG35" s="562"/>
      <c r="EVH35" s="562"/>
      <c r="EVI35" s="562"/>
      <c r="EVJ35" s="562"/>
      <c r="EVK35" s="562"/>
      <c r="EVL35" s="562"/>
      <c r="EVM35" s="562"/>
      <c r="EVN35" s="562"/>
      <c r="EVO35" s="562"/>
      <c r="EVP35" s="562"/>
      <c r="EVQ35" s="562"/>
      <c r="EVR35" s="562"/>
      <c r="EVS35" s="562"/>
      <c r="EVT35" s="562"/>
      <c r="EVU35" s="562"/>
      <c r="EVV35" s="562"/>
      <c r="EVW35" s="562"/>
      <c r="EVX35" s="562"/>
      <c r="EVY35" s="562"/>
      <c r="EVZ35" s="562"/>
      <c r="EWA35" s="562"/>
      <c r="EWB35" s="562"/>
      <c r="EWC35" s="562"/>
      <c r="EWD35" s="562"/>
      <c r="EWE35" s="562"/>
      <c r="EWF35" s="562"/>
      <c r="EWG35" s="562"/>
      <c r="EWH35" s="562"/>
      <c r="EWI35" s="562"/>
      <c r="EWJ35" s="562"/>
      <c r="EWK35" s="562"/>
      <c r="EWL35" s="562"/>
      <c r="EWM35" s="562"/>
      <c r="EWN35" s="562"/>
      <c r="EWO35" s="562"/>
      <c r="EWP35" s="562"/>
      <c r="EWQ35" s="562"/>
      <c r="EWR35" s="562"/>
      <c r="EWS35" s="562"/>
      <c r="EWT35" s="562"/>
      <c r="EWU35" s="562"/>
      <c r="EWV35" s="562"/>
      <c r="EWW35" s="562"/>
      <c r="EWX35" s="562"/>
      <c r="EWY35" s="562"/>
      <c r="EWZ35" s="562"/>
      <c r="EXA35" s="562"/>
      <c r="EXB35" s="562"/>
      <c r="EXC35" s="562"/>
      <c r="EXD35" s="562"/>
      <c r="EXE35" s="562"/>
      <c r="EXF35" s="562"/>
      <c r="EXG35" s="562"/>
      <c r="EXH35" s="562"/>
      <c r="EXI35" s="562"/>
      <c r="EXJ35" s="562"/>
      <c r="EXK35" s="562"/>
      <c r="EXL35" s="562"/>
      <c r="EXM35" s="562"/>
      <c r="EXN35" s="562"/>
      <c r="EXO35" s="562"/>
      <c r="EXP35" s="562"/>
      <c r="EXQ35" s="562"/>
      <c r="EXR35" s="562"/>
      <c r="EXS35" s="562"/>
      <c r="EXT35" s="562"/>
      <c r="EXU35" s="562"/>
      <c r="EXV35" s="562"/>
      <c r="EXW35" s="562"/>
      <c r="EXX35" s="562"/>
      <c r="EXY35" s="562"/>
      <c r="EXZ35" s="562"/>
      <c r="EYA35" s="562"/>
      <c r="EYB35" s="562"/>
      <c r="EYC35" s="562"/>
      <c r="EYD35" s="562"/>
      <c r="EYE35" s="562"/>
      <c r="EYF35" s="562"/>
      <c r="EYG35" s="562"/>
      <c r="EYH35" s="562"/>
      <c r="EYI35" s="562"/>
      <c r="EYJ35" s="562"/>
      <c r="EYK35" s="562"/>
      <c r="EYL35" s="562"/>
      <c r="EYM35" s="562"/>
      <c r="EYN35" s="562"/>
      <c r="EYO35" s="562"/>
      <c r="EYP35" s="562"/>
      <c r="EYQ35" s="562"/>
      <c r="EYR35" s="562"/>
      <c r="EYS35" s="562"/>
      <c r="EYT35" s="562"/>
      <c r="EYU35" s="562"/>
      <c r="EYV35" s="562"/>
      <c r="EYW35" s="562"/>
      <c r="EYX35" s="562"/>
      <c r="EYY35" s="562"/>
      <c r="EYZ35" s="562"/>
      <c r="EZA35" s="562"/>
      <c r="EZB35" s="562"/>
      <c r="EZC35" s="562"/>
      <c r="EZD35" s="562"/>
      <c r="EZE35" s="562"/>
      <c r="EZF35" s="562"/>
      <c r="EZG35" s="562"/>
      <c r="EZH35" s="562"/>
      <c r="EZI35" s="562"/>
      <c r="EZJ35" s="562"/>
      <c r="EZK35" s="562"/>
      <c r="EZL35" s="562"/>
      <c r="EZM35" s="562"/>
      <c r="EZN35" s="562"/>
      <c r="EZO35" s="562"/>
      <c r="EZP35" s="562"/>
      <c r="EZQ35" s="562"/>
      <c r="EZR35" s="562"/>
      <c r="EZS35" s="562"/>
      <c r="EZT35" s="562"/>
      <c r="EZU35" s="562"/>
      <c r="EZV35" s="562"/>
      <c r="EZW35" s="562"/>
      <c r="EZX35" s="562"/>
      <c r="EZY35" s="562"/>
      <c r="EZZ35" s="562"/>
      <c r="FAA35" s="562"/>
      <c r="FAB35" s="562"/>
      <c r="FAC35" s="562"/>
      <c r="FAD35" s="562"/>
      <c r="FAE35" s="562"/>
      <c r="FAF35" s="562"/>
      <c r="FAG35" s="562"/>
      <c r="FAH35" s="562"/>
      <c r="FAI35" s="562"/>
      <c r="FAJ35" s="562"/>
      <c r="FAK35" s="562"/>
      <c r="FAL35" s="562"/>
      <c r="FAM35" s="562"/>
      <c r="FAN35" s="562"/>
      <c r="FAO35" s="562"/>
      <c r="FAP35" s="562"/>
      <c r="FAQ35" s="562"/>
      <c r="FAR35" s="562"/>
      <c r="FAS35" s="562"/>
      <c r="FAT35" s="562"/>
      <c r="FAU35" s="562"/>
      <c r="FAV35" s="562"/>
      <c r="FAW35" s="562"/>
      <c r="FAX35" s="562"/>
      <c r="FAY35" s="562"/>
      <c r="FAZ35" s="562"/>
      <c r="FBA35" s="562"/>
      <c r="FBB35" s="562"/>
      <c r="FBC35" s="562"/>
      <c r="FBD35" s="562"/>
      <c r="FBE35" s="562"/>
      <c r="FBF35" s="562"/>
      <c r="FBG35" s="562"/>
      <c r="FBH35" s="562"/>
      <c r="FBI35" s="562"/>
      <c r="FBJ35" s="562"/>
      <c r="FBK35" s="562"/>
      <c r="FBL35" s="562"/>
      <c r="FBM35" s="562"/>
      <c r="FBN35" s="562"/>
      <c r="FBO35" s="562"/>
      <c r="FBP35" s="562"/>
      <c r="FBQ35" s="562"/>
      <c r="FBR35" s="562"/>
      <c r="FBS35" s="562"/>
      <c r="FBT35" s="562"/>
      <c r="FBU35" s="562"/>
      <c r="FBV35" s="562"/>
      <c r="FBW35" s="562"/>
      <c r="FBX35" s="562"/>
      <c r="FBY35" s="562"/>
      <c r="FBZ35" s="562"/>
      <c r="FCA35" s="562"/>
      <c r="FCB35" s="562"/>
      <c r="FCC35" s="562"/>
      <c r="FCD35" s="562"/>
      <c r="FCE35" s="562"/>
      <c r="FCF35" s="562"/>
      <c r="FCG35" s="562"/>
      <c r="FCH35" s="562"/>
      <c r="FCI35" s="562"/>
      <c r="FCJ35" s="562"/>
      <c r="FCK35" s="562"/>
      <c r="FCL35" s="562"/>
      <c r="FCM35" s="562"/>
      <c r="FCN35" s="562"/>
      <c r="FCO35" s="562"/>
      <c r="FCP35" s="562"/>
      <c r="FCQ35" s="562"/>
      <c r="FCR35" s="562"/>
      <c r="FCS35" s="562"/>
      <c r="FCT35" s="562"/>
      <c r="FCU35" s="562"/>
      <c r="FCV35" s="562"/>
      <c r="FCW35" s="562"/>
      <c r="FCX35" s="562"/>
      <c r="FCY35" s="562"/>
      <c r="FCZ35" s="562"/>
      <c r="FDA35" s="562"/>
      <c r="FDB35" s="562"/>
      <c r="FDC35" s="562"/>
      <c r="FDD35" s="562"/>
      <c r="FDE35" s="562"/>
      <c r="FDF35" s="562"/>
      <c r="FDG35" s="562"/>
      <c r="FDH35" s="562"/>
      <c r="FDI35" s="562"/>
      <c r="FDJ35" s="562"/>
      <c r="FDK35" s="562"/>
      <c r="FDL35" s="562"/>
      <c r="FDM35" s="562"/>
      <c r="FDN35" s="562"/>
      <c r="FDO35" s="562"/>
      <c r="FDP35" s="562"/>
      <c r="FDQ35" s="562"/>
      <c r="FDR35" s="562"/>
      <c r="FDS35" s="562"/>
      <c r="FDT35" s="562"/>
      <c r="FDU35" s="562"/>
      <c r="FDV35" s="562"/>
      <c r="FDW35" s="562"/>
      <c r="FDX35" s="562"/>
      <c r="FDY35" s="562"/>
      <c r="FDZ35" s="562"/>
      <c r="FEA35" s="562"/>
      <c r="FEB35" s="562"/>
      <c r="FEC35" s="562"/>
      <c r="FED35" s="562"/>
      <c r="FEE35" s="562"/>
      <c r="FEF35" s="562"/>
      <c r="FEG35" s="562"/>
      <c r="FEH35" s="562"/>
      <c r="FEI35" s="562"/>
      <c r="FEJ35" s="562"/>
      <c r="FEK35" s="562"/>
      <c r="FEL35" s="562"/>
      <c r="FEM35" s="562"/>
      <c r="FEN35" s="562"/>
      <c r="FEO35" s="562"/>
      <c r="FEP35" s="562"/>
      <c r="FEQ35" s="562"/>
      <c r="FER35" s="562"/>
      <c r="FES35" s="562"/>
      <c r="FET35" s="562"/>
      <c r="FEU35" s="562"/>
      <c r="FEV35" s="562"/>
      <c r="FEW35" s="562"/>
      <c r="FEX35" s="562"/>
      <c r="FEY35" s="562"/>
      <c r="FEZ35" s="562"/>
      <c r="FFA35" s="562"/>
      <c r="FFB35" s="562"/>
      <c r="FFC35" s="562"/>
      <c r="FFD35" s="562"/>
      <c r="FFE35" s="562"/>
      <c r="FFF35" s="562"/>
      <c r="FFG35" s="562"/>
      <c r="FFH35" s="562"/>
      <c r="FFI35" s="562"/>
      <c r="FFJ35" s="562"/>
      <c r="FFK35" s="562"/>
      <c r="FFL35" s="562"/>
      <c r="FFM35" s="562"/>
      <c r="FFN35" s="562"/>
      <c r="FFO35" s="562"/>
      <c r="FFP35" s="562"/>
      <c r="FFQ35" s="562"/>
      <c r="FFR35" s="562"/>
      <c r="FFS35" s="562"/>
      <c r="FFT35" s="562"/>
      <c r="FFU35" s="562"/>
      <c r="FFV35" s="562"/>
      <c r="FFW35" s="562"/>
      <c r="FFX35" s="562"/>
      <c r="FFY35" s="562"/>
      <c r="FFZ35" s="562"/>
      <c r="FGA35" s="562"/>
      <c r="FGB35" s="562"/>
      <c r="FGC35" s="562"/>
      <c r="FGD35" s="562"/>
      <c r="FGE35" s="562"/>
      <c r="FGF35" s="562"/>
      <c r="FGG35" s="562"/>
      <c r="FGH35" s="562"/>
      <c r="FGI35" s="562"/>
      <c r="FGJ35" s="562"/>
      <c r="FGK35" s="562"/>
      <c r="FGL35" s="562"/>
      <c r="FGM35" s="562"/>
      <c r="FGN35" s="562"/>
      <c r="FGO35" s="562"/>
      <c r="FGP35" s="562"/>
      <c r="FGQ35" s="562"/>
      <c r="FGR35" s="562"/>
      <c r="FGS35" s="562"/>
      <c r="FGT35" s="562"/>
      <c r="FGU35" s="562"/>
      <c r="FGV35" s="562"/>
      <c r="FGW35" s="562"/>
      <c r="FGX35" s="562"/>
      <c r="FGY35" s="562"/>
      <c r="FGZ35" s="562"/>
      <c r="FHA35" s="562"/>
      <c r="FHB35" s="562"/>
      <c r="FHC35" s="562"/>
      <c r="FHD35" s="562"/>
      <c r="FHE35" s="562"/>
      <c r="FHF35" s="562"/>
      <c r="FHG35" s="562"/>
      <c r="FHH35" s="562"/>
      <c r="FHI35" s="562"/>
      <c r="FHJ35" s="562"/>
      <c r="FHK35" s="562"/>
      <c r="FHL35" s="562"/>
      <c r="FHM35" s="562"/>
      <c r="FHN35" s="562"/>
      <c r="FHO35" s="562"/>
      <c r="FHP35" s="562"/>
      <c r="FHQ35" s="562"/>
      <c r="FHR35" s="562"/>
      <c r="FHS35" s="562"/>
      <c r="FHT35" s="562"/>
      <c r="FHU35" s="562"/>
      <c r="FHV35" s="562"/>
      <c r="FHW35" s="562"/>
      <c r="FHX35" s="562"/>
      <c r="FHY35" s="562"/>
      <c r="FHZ35" s="562"/>
      <c r="FIA35" s="562"/>
      <c r="FIB35" s="562"/>
      <c r="FIC35" s="562"/>
      <c r="FID35" s="562"/>
      <c r="FIE35" s="562"/>
      <c r="FIF35" s="562"/>
      <c r="FIG35" s="562"/>
      <c r="FIH35" s="562"/>
      <c r="FII35" s="562"/>
      <c r="FIJ35" s="562"/>
      <c r="FIK35" s="562"/>
      <c r="FIL35" s="562"/>
      <c r="FIM35" s="562"/>
      <c r="FIN35" s="562"/>
      <c r="FIO35" s="562"/>
      <c r="FIP35" s="562"/>
      <c r="FIQ35" s="562"/>
      <c r="FIR35" s="562"/>
      <c r="FIS35" s="562"/>
      <c r="FIT35" s="562"/>
      <c r="FIU35" s="562"/>
      <c r="FIV35" s="562"/>
      <c r="FIW35" s="562"/>
      <c r="FIX35" s="562"/>
      <c r="FIY35" s="562"/>
      <c r="FIZ35" s="562"/>
      <c r="FJA35" s="562"/>
      <c r="FJB35" s="562"/>
      <c r="FJC35" s="562"/>
      <c r="FJD35" s="562"/>
      <c r="FJE35" s="562"/>
      <c r="FJF35" s="562"/>
      <c r="FJG35" s="562"/>
      <c r="FJH35" s="562"/>
      <c r="FJI35" s="562"/>
      <c r="FJJ35" s="562"/>
      <c r="FJK35" s="562"/>
      <c r="FJL35" s="562"/>
      <c r="FJM35" s="562"/>
      <c r="FJN35" s="562"/>
      <c r="FJO35" s="562"/>
      <c r="FJP35" s="562"/>
      <c r="FJQ35" s="562"/>
      <c r="FJR35" s="562"/>
      <c r="FJS35" s="562"/>
      <c r="FJT35" s="562"/>
      <c r="FJU35" s="562"/>
      <c r="FJV35" s="562"/>
      <c r="FJW35" s="562"/>
      <c r="FJX35" s="562"/>
      <c r="FJY35" s="562"/>
      <c r="FJZ35" s="562"/>
      <c r="FKA35" s="562"/>
      <c r="FKB35" s="562"/>
      <c r="FKC35" s="562"/>
      <c r="FKD35" s="562"/>
      <c r="FKE35" s="562"/>
      <c r="FKF35" s="562"/>
      <c r="FKG35" s="562"/>
      <c r="FKH35" s="562"/>
      <c r="FKI35" s="562"/>
      <c r="FKJ35" s="562"/>
      <c r="FKK35" s="562"/>
      <c r="FKL35" s="562"/>
      <c r="FKM35" s="562"/>
      <c r="FKN35" s="562"/>
      <c r="FKO35" s="562"/>
      <c r="FKP35" s="562"/>
      <c r="FKQ35" s="562"/>
      <c r="FKR35" s="562"/>
      <c r="FKS35" s="562"/>
      <c r="FKT35" s="562"/>
      <c r="FKU35" s="562"/>
      <c r="FKV35" s="562"/>
      <c r="FKW35" s="562"/>
      <c r="FKX35" s="562"/>
      <c r="FKY35" s="562"/>
      <c r="FKZ35" s="562"/>
      <c r="FLA35" s="562"/>
      <c r="FLB35" s="562"/>
      <c r="FLC35" s="562"/>
      <c r="FLD35" s="562"/>
      <c r="FLE35" s="562"/>
      <c r="FLF35" s="562"/>
      <c r="FLG35" s="562"/>
      <c r="FLH35" s="562"/>
      <c r="FLI35" s="562"/>
      <c r="FLJ35" s="562"/>
      <c r="FLK35" s="562"/>
      <c r="FLL35" s="562"/>
      <c r="FLM35" s="562"/>
      <c r="FLN35" s="562"/>
      <c r="FLO35" s="562"/>
      <c r="FLP35" s="562"/>
      <c r="FLQ35" s="562"/>
      <c r="FLR35" s="562"/>
      <c r="FLS35" s="562"/>
      <c r="FLT35" s="562"/>
      <c r="FLU35" s="562"/>
      <c r="FLV35" s="562"/>
      <c r="FLW35" s="562"/>
      <c r="FLX35" s="562"/>
      <c r="FLY35" s="562"/>
      <c r="FLZ35" s="562"/>
      <c r="FMA35" s="562"/>
      <c r="FMB35" s="562"/>
      <c r="FMC35" s="562"/>
      <c r="FMD35" s="562"/>
      <c r="FME35" s="562"/>
      <c r="FMF35" s="562"/>
      <c r="FMG35" s="562"/>
      <c r="FMH35" s="562"/>
      <c r="FMI35" s="562"/>
      <c r="FMJ35" s="562"/>
      <c r="FMK35" s="562"/>
      <c r="FML35" s="562"/>
      <c r="FMM35" s="562"/>
      <c r="FMN35" s="562"/>
      <c r="FMO35" s="562"/>
      <c r="FMP35" s="562"/>
      <c r="FMQ35" s="562"/>
      <c r="FMR35" s="562"/>
      <c r="FMS35" s="562"/>
      <c r="FMT35" s="562"/>
      <c r="FMU35" s="562"/>
      <c r="FMV35" s="562"/>
      <c r="FMW35" s="562"/>
      <c r="FMX35" s="562"/>
      <c r="FMY35" s="562"/>
      <c r="FMZ35" s="562"/>
      <c r="FNA35" s="562"/>
      <c r="FNB35" s="562"/>
      <c r="FNC35" s="562"/>
      <c r="FND35" s="562"/>
      <c r="FNE35" s="562"/>
      <c r="FNF35" s="562"/>
      <c r="FNG35" s="562"/>
      <c r="FNH35" s="562"/>
      <c r="FNI35" s="562"/>
      <c r="FNJ35" s="562"/>
      <c r="FNK35" s="562"/>
      <c r="FNL35" s="562"/>
      <c r="FNM35" s="562"/>
      <c r="FNN35" s="562"/>
      <c r="FNO35" s="562"/>
      <c r="FNP35" s="562"/>
      <c r="FNQ35" s="562"/>
      <c r="FNR35" s="562"/>
      <c r="FNS35" s="562"/>
      <c r="FNT35" s="562"/>
      <c r="FNU35" s="562"/>
      <c r="FNV35" s="562"/>
      <c r="FNW35" s="562"/>
      <c r="FNX35" s="562"/>
      <c r="FNY35" s="562"/>
      <c r="FNZ35" s="562"/>
      <c r="FOA35" s="562"/>
      <c r="FOB35" s="562"/>
      <c r="FOC35" s="562"/>
      <c r="FOD35" s="562"/>
      <c r="FOE35" s="562"/>
      <c r="FOF35" s="562"/>
      <c r="FOG35" s="562"/>
      <c r="FOH35" s="562"/>
      <c r="FOI35" s="562"/>
      <c r="FOJ35" s="562"/>
      <c r="FOK35" s="562"/>
      <c r="FOL35" s="562"/>
      <c r="FOM35" s="562"/>
      <c r="FON35" s="562"/>
      <c r="FOO35" s="562"/>
      <c r="FOP35" s="562"/>
      <c r="FOQ35" s="562"/>
      <c r="FOR35" s="562"/>
      <c r="FOS35" s="562"/>
      <c r="FOT35" s="562"/>
      <c r="FOU35" s="562"/>
      <c r="FOV35" s="562"/>
      <c r="FOW35" s="562"/>
      <c r="FOX35" s="562"/>
      <c r="FOY35" s="562"/>
      <c r="FOZ35" s="562"/>
      <c r="FPA35" s="562"/>
      <c r="FPB35" s="562"/>
      <c r="FPC35" s="562"/>
      <c r="FPD35" s="562"/>
      <c r="FPE35" s="562"/>
      <c r="FPF35" s="562"/>
      <c r="FPG35" s="562"/>
      <c r="FPH35" s="562"/>
      <c r="FPI35" s="562"/>
      <c r="FPJ35" s="562"/>
      <c r="FPK35" s="562"/>
      <c r="FPL35" s="562"/>
      <c r="FPM35" s="562"/>
      <c r="FPN35" s="562"/>
      <c r="FPO35" s="562"/>
      <c r="FPP35" s="562"/>
      <c r="FPQ35" s="562"/>
      <c r="FPR35" s="562"/>
      <c r="FPS35" s="562"/>
      <c r="FPT35" s="562"/>
      <c r="FPU35" s="562"/>
      <c r="FPV35" s="562"/>
      <c r="FPW35" s="562"/>
      <c r="FPX35" s="562"/>
      <c r="FPY35" s="562"/>
      <c r="FPZ35" s="562"/>
      <c r="FQA35" s="562"/>
      <c r="FQB35" s="562"/>
      <c r="FQC35" s="562"/>
      <c r="FQD35" s="562"/>
      <c r="FQE35" s="562"/>
      <c r="FQF35" s="562"/>
      <c r="FQG35" s="562"/>
      <c r="FQH35" s="562"/>
      <c r="FQI35" s="562"/>
      <c r="FQJ35" s="562"/>
      <c r="FQK35" s="562"/>
      <c r="FQL35" s="562"/>
      <c r="FQM35" s="562"/>
      <c r="FQN35" s="562"/>
      <c r="FQO35" s="562"/>
      <c r="FQP35" s="562"/>
      <c r="FQQ35" s="562"/>
      <c r="FQR35" s="562"/>
      <c r="FQS35" s="562"/>
      <c r="FQT35" s="562"/>
      <c r="FQU35" s="562"/>
      <c r="FQV35" s="562"/>
      <c r="FQW35" s="562"/>
      <c r="FQX35" s="562"/>
      <c r="FQY35" s="562"/>
      <c r="FQZ35" s="562"/>
      <c r="FRA35" s="562"/>
      <c r="FRB35" s="562"/>
      <c r="FRC35" s="562"/>
      <c r="FRD35" s="562"/>
      <c r="FRE35" s="562"/>
      <c r="FRF35" s="562"/>
      <c r="FRG35" s="562"/>
      <c r="FRH35" s="562"/>
      <c r="FRI35" s="562"/>
      <c r="FRJ35" s="562"/>
      <c r="FRK35" s="562"/>
      <c r="FRL35" s="562"/>
      <c r="FRM35" s="562"/>
      <c r="FRN35" s="562"/>
      <c r="FRO35" s="562"/>
      <c r="FRP35" s="562"/>
      <c r="FRQ35" s="562"/>
      <c r="FRR35" s="562"/>
      <c r="FRS35" s="562"/>
      <c r="FRT35" s="562"/>
      <c r="FRU35" s="562"/>
      <c r="FRV35" s="562"/>
      <c r="FRW35" s="562"/>
      <c r="FRX35" s="562"/>
      <c r="FRY35" s="562"/>
      <c r="FRZ35" s="562"/>
      <c r="FSA35" s="562"/>
      <c r="FSB35" s="562"/>
      <c r="FSC35" s="562"/>
      <c r="FSD35" s="562"/>
      <c r="FSE35" s="562"/>
      <c r="FSF35" s="562"/>
      <c r="FSG35" s="562"/>
      <c r="FSH35" s="562"/>
      <c r="FSI35" s="562"/>
      <c r="FSJ35" s="562"/>
      <c r="FSK35" s="562"/>
      <c r="FSL35" s="562"/>
      <c r="FSM35" s="562"/>
      <c r="FSN35" s="562"/>
      <c r="FSO35" s="562"/>
      <c r="FSP35" s="562"/>
      <c r="FSQ35" s="562"/>
      <c r="FSR35" s="562"/>
      <c r="FSS35" s="562"/>
      <c r="FST35" s="562"/>
      <c r="FSU35" s="562"/>
      <c r="FSV35" s="562"/>
      <c r="FSW35" s="562"/>
      <c r="FSX35" s="562"/>
      <c r="FSY35" s="562"/>
      <c r="FSZ35" s="562"/>
      <c r="FTA35" s="562"/>
      <c r="FTB35" s="562"/>
      <c r="FTC35" s="562"/>
      <c r="FTD35" s="562"/>
      <c r="FTE35" s="562"/>
      <c r="FTF35" s="562"/>
      <c r="FTG35" s="562"/>
      <c r="FTH35" s="562"/>
      <c r="FTI35" s="562"/>
      <c r="FTJ35" s="562"/>
      <c r="FTK35" s="562"/>
      <c r="FTL35" s="562"/>
      <c r="FTM35" s="562"/>
      <c r="FTN35" s="562"/>
      <c r="FTO35" s="562"/>
      <c r="FTP35" s="562"/>
      <c r="FTQ35" s="562"/>
      <c r="FTR35" s="562"/>
      <c r="FTS35" s="562"/>
      <c r="FTT35" s="562"/>
      <c r="FTU35" s="562"/>
      <c r="FTV35" s="562"/>
      <c r="FTW35" s="562"/>
      <c r="FTX35" s="562"/>
      <c r="FTY35" s="562"/>
      <c r="FTZ35" s="562"/>
      <c r="FUA35" s="562"/>
      <c r="FUB35" s="562"/>
      <c r="FUC35" s="562"/>
      <c r="FUD35" s="562"/>
      <c r="FUE35" s="562"/>
      <c r="FUF35" s="562"/>
      <c r="FUG35" s="562"/>
      <c r="FUH35" s="562"/>
      <c r="FUI35" s="562"/>
      <c r="FUJ35" s="562"/>
      <c r="FUK35" s="562"/>
      <c r="FUL35" s="562"/>
      <c r="FUM35" s="562"/>
      <c r="FUN35" s="562"/>
      <c r="FUO35" s="562"/>
      <c r="FUP35" s="562"/>
      <c r="FUQ35" s="562"/>
      <c r="FUR35" s="562"/>
      <c r="FUS35" s="562"/>
      <c r="FUT35" s="562"/>
      <c r="FUU35" s="562"/>
      <c r="FUV35" s="562"/>
      <c r="FUW35" s="562"/>
      <c r="FUX35" s="562"/>
      <c r="FUY35" s="562"/>
      <c r="FUZ35" s="562"/>
      <c r="FVA35" s="562"/>
      <c r="FVB35" s="562"/>
      <c r="FVC35" s="562"/>
      <c r="FVD35" s="562"/>
      <c r="FVE35" s="562"/>
      <c r="FVF35" s="562"/>
      <c r="FVG35" s="562"/>
      <c r="FVH35" s="562"/>
      <c r="FVI35" s="562"/>
      <c r="FVJ35" s="562"/>
      <c r="FVK35" s="562"/>
      <c r="FVL35" s="562"/>
      <c r="FVM35" s="562"/>
      <c r="FVN35" s="562"/>
      <c r="FVO35" s="562"/>
      <c r="FVP35" s="562"/>
      <c r="FVQ35" s="562"/>
      <c r="FVR35" s="562"/>
      <c r="FVS35" s="562"/>
      <c r="FVT35" s="562"/>
      <c r="FVU35" s="562"/>
      <c r="FVV35" s="562"/>
      <c r="FVW35" s="562"/>
      <c r="FVX35" s="562"/>
      <c r="FVY35" s="562"/>
      <c r="FVZ35" s="562"/>
      <c r="FWA35" s="562"/>
      <c r="FWB35" s="562"/>
      <c r="FWC35" s="562"/>
      <c r="FWD35" s="562"/>
      <c r="FWE35" s="562"/>
      <c r="FWF35" s="562"/>
      <c r="FWG35" s="562"/>
      <c r="FWH35" s="562"/>
      <c r="FWI35" s="562"/>
      <c r="FWJ35" s="562"/>
      <c r="FWK35" s="562"/>
      <c r="FWL35" s="562"/>
      <c r="FWM35" s="562"/>
      <c r="FWN35" s="562"/>
      <c r="FWO35" s="562"/>
      <c r="FWP35" s="562"/>
      <c r="FWQ35" s="562"/>
      <c r="FWR35" s="562"/>
      <c r="FWS35" s="562"/>
      <c r="FWT35" s="562"/>
      <c r="FWU35" s="562"/>
      <c r="FWV35" s="562"/>
      <c r="FWW35" s="562"/>
      <c r="FWX35" s="562"/>
      <c r="FWY35" s="562"/>
      <c r="FWZ35" s="562"/>
      <c r="FXA35" s="562"/>
      <c r="FXB35" s="562"/>
      <c r="FXC35" s="562"/>
      <c r="FXD35" s="562"/>
      <c r="FXE35" s="562"/>
      <c r="FXF35" s="562"/>
      <c r="FXG35" s="562"/>
      <c r="FXH35" s="562"/>
      <c r="FXI35" s="562"/>
      <c r="FXJ35" s="562"/>
      <c r="FXK35" s="562"/>
      <c r="FXL35" s="562"/>
      <c r="FXM35" s="562"/>
      <c r="FXN35" s="562"/>
      <c r="FXO35" s="562"/>
      <c r="FXP35" s="562"/>
      <c r="FXQ35" s="562"/>
      <c r="FXR35" s="562"/>
      <c r="FXS35" s="562"/>
      <c r="FXT35" s="562"/>
      <c r="FXU35" s="562"/>
      <c r="FXV35" s="562"/>
      <c r="FXW35" s="562"/>
      <c r="FXX35" s="562"/>
      <c r="FXY35" s="562"/>
      <c r="FXZ35" s="562"/>
      <c r="FYA35" s="562"/>
      <c r="FYB35" s="562"/>
      <c r="FYC35" s="562"/>
      <c r="FYD35" s="562"/>
      <c r="FYE35" s="562"/>
      <c r="FYF35" s="562"/>
      <c r="FYG35" s="562"/>
      <c r="FYH35" s="562"/>
      <c r="FYI35" s="562"/>
      <c r="FYJ35" s="562"/>
      <c r="FYK35" s="562"/>
      <c r="FYL35" s="562"/>
      <c r="FYM35" s="562"/>
      <c r="FYN35" s="562"/>
      <c r="FYO35" s="562"/>
      <c r="FYP35" s="562"/>
      <c r="FYQ35" s="562"/>
      <c r="FYR35" s="562"/>
      <c r="FYS35" s="562"/>
      <c r="FYT35" s="562"/>
      <c r="FYU35" s="562"/>
      <c r="FYV35" s="562"/>
      <c r="FYW35" s="562"/>
      <c r="FYX35" s="562"/>
      <c r="FYY35" s="562"/>
      <c r="FYZ35" s="562"/>
      <c r="FZA35" s="562"/>
      <c r="FZB35" s="562"/>
      <c r="FZC35" s="562"/>
      <c r="FZD35" s="562"/>
      <c r="FZE35" s="562"/>
      <c r="FZF35" s="562"/>
      <c r="FZG35" s="562"/>
      <c r="FZH35" s="562"/>
      <c r="FZI35" s="562"/>
      <c r="FZJ35" s="562"/>
      <c r="FZK35" s="562"/>
      <c r="FZL35" s="562"/>
      <c r="FZM35" s="562"/>
      <c r="FZN35" s="562"/>
      <c r="FZO35" s="562"/>
      <c r="FZP35" s="562"/>
      <c r="FZQ35" s="562"/>
      <c r="FZR35" s="562"/>
      <c r="FZS35" s="562"/>
      <c r="FZT35" s="562"/>
      <c r="FZU35" s="562"/>
      <c r="FZV35" s="562"/>
      <c r="FZW35" s="562"/>
      <c r="FZX35" s="562"/>
      <c r="FZY35" s="562"/>
      <c r="FZZ35" s="562"/>
      <c r="GAA35" s="562"/>
      <c r="GAB35" s="562"/>
      <c r="GAC35" s="562"/>
      <c r="GAD35" s="562"/>
      <c r="GAE35" s="562"/>
      <c r="GAF35" s="562"/>
      <c r="GAG35" s="562"/>
      <c r="GAH35" s="562"/>
      <c r="GAI35" s="562"/>
      <c r="GAJ35" s="562"/>
      <c r="GAK35" s="562"/>
      <c r="GAL35" s="562"/>
      <c r="GAM35" s="562"/>
      <c r="GAN35" s="562"/>
      <c r="GAO35" s="562"/>
      <c r="GAP35" s="562"/>
      <c r="GAQ35" s="562"/>
      <c r="GAR35" s="562"/>
      <c r="GAS35" s="562"/>
      <c r="GAT35" s="562"/>
      <c r="GAU35" s="562"/>
      <c r="GAV35" s="562"/>
      <c r="GAW35" s="562"/>
      <c r="GAX35" s="562"/>
      <c r="GAY35" s="562"/>
      <c r="GAZ35" s="562"/>
      <c r="GBA35" s="562"/>
      <c r="GBB35" s="562"/>
      <c r="GBC35" s="562"/>
      <c r="GBD35" s="562"/>
      <c r="GBE35" s="562"/>
      <c r="GBF35" s="562"/>
      <c r="GBG35" s="562"/>
      <c r="GBH35" s="562"/>
      <c r="GBI35" s="562"/>
      <c r="GBJ35" s="562"/>
      <c r="GBK35" s="562"/>
      <c r="GBL35" s="562"/>
      <c r="GBM35" s="562"/>
      <c r="GBN35" s="562"/>
      <c r="GBO35" s="562"/>
      <c r="GBP35" s="562"/>
      <c r="GBQ35" s="562"/>
      <c r="GBR35" s="562"/>
      <c r="GBS35" s="562"/>
      <c r="GBT35" s="562"/>
      <c r="GBU35" s="562"/>
      <c r="GBV35" s="562"/>
      <c r="GBW35" s="562"/>
      <c r="GBX35" s="562"/>
      <c r="GBY35" s="562"/>
      <c r="GBZ35" s="562"/>
      <c r="GCA35" s="562"/>
      <c r="GCB35" s="562"/>
      <c r="GCC35" s="562"/>
      <c r="GCD35" s="562"/>
      <c r="GCE35" s="562"/>
      <c r="GCF35" s="562"/>
      <c r="GCG35" s="562"/>
      <c r="GCH35" s="562"/>
      <c r="GCI35" s="562"/>
      <c r="GCJ35" s="562"/>
      <c r="GCK35" s="562"/>
      <c r="GCL35" s="562"/>
      <c r="GCM35" s="562"/>
      <c r="GCN35" s="562"/>
      <c r="GCO35" s="562"/>
      <c r="GCP35" s="562"/>
      <c r="GCQ35" s="562"/>
      <c r="GCR35" s="562"/>
      <c r="GCS35" s="562"/>
      <c r="GCT35" s="562"/>
      <c r="GCU35" s="562"/>
      <c r="GCV35" s="562"/>
      <c r="GCW35" s="562"/>
      <c r="GCX35" s="562"/>
      <c r="GCY35" s="562"/>
      <c r="GCZ35" s="562"/>
      <c r="GDA35" s="562"/>
      <c r="GDB35" s="562"/>
      <c r="GDC35" s="562"/>
      <c r="GDD35" s="562"/>
      <c r="GDE35" s="562"/>
      <c r="GDF35" s="562"/>
      <c r="GDG35" s="562"/>
      <c r="GDH35" s="562"/>
      <c r="GDI35" s="562"/>
      <c r="GDJ35" s="562"/>
      <c r="GDK35" s="562"/>
      <c r="GDL35" s="562"/>
      <c r="GDM35" s="562"/>
      <c r="GDN35" s="562"/>
      <c r="GDO35" s="562"/>
      <c r="GDP35" s="562"/>
      <c r="GDQ35" s="562"/>
      <c r="GDR35" s="562"/>
      <c r="GDS35" s="562"/>
      <c r="GDT35" s="562"/>
      <c r="GDU35" s="562"/>
      <c r="GDV35" s="562"/>
      <c r="GDW35" s="562"/>
      <c r="GDX35" s="562"/>
      <c r="GDY35" s="562"/>
      <c r="GDZ35" s="562"/>
      <c r="GEA35" s="562"/>
      <c r="GEB35" s="562"/>
      <c r="GEC35" s="562"/>
      <c r="GED35" s="562"/>
      <c r="GEE35" s="562"/>
      <c r="GEF35" s="562"/>
      <c r="GEG35" s="562"/>
      <c r="GEH35" s="562"/>
      <c r="GEI35" s="562"/>
      <c r="GEJ35" s="562"/>
      <c r="GEK35" s="562"/>
      <c r="GEL35" s="562"/>
      <c r="GEM35" s="562"/>
      <c r="GEN35" s="562"/>
      <c r="GEO35" s="562"/>
      <c r="GEP35" s="562"/>
      <c r="GEQ35" s="562"/>
      <c r="GER35" s="562"/>
      <c r="GES35" s="562"/>
      <c r="GET35" s="562"/>
      <c r="GEU35" s="562"/>
      <c r="GEV35" s="562"/>
      <c r="GEW35" s="562"/>
      <c r="GEX35" s="562"/>
      <c r="GEY35" s="562"/>
      <c r="GEZ35" s="562"/>
      <c r="GFA35" s="562"/>
      <c r="GFB35" s="562"/>
      <c r="GFC35" s="562"/>
      <c r="GFD35" s="562"/>
      <c r="GFE35" s="562"/>
      <c r="GFF35" s="562"/>
      <c r="GFG35" s="562"/>
      <c r="GFH35" s="562"/>
      <c r="GFI35" s="562"/>
      <c r="GFJ35" s="562"/>
      <c r="GFK35" s="562"/>
      <c r="GFL35" s="562"/>
      <c r="GFM35" s="562"/>
      <c r="GFN35" s="562"/>
      <c r="GFO35" s="562"/>
      <c r="GFP35" s="562"/>
      <c r="GFQ35" s="562"/>
      <c r="GFR35" s="562"/>
      <c r="GFS35" s="562"/>
      <c r="GFT35" s="562"/>
      <c r="GFU35" s="562"/>
      <c r="GFV35" s="562"/>
      <c r="GFW35" s="562"/>
      <c r="GFX35" s="562"/>
      <c r="GFY35" s="562"/>
      <c r="GFZ35" s="562"/>
      <c r="GGA35" s="562"/>
      <c r="GGB35" s="562"/>
      <c r="GGC35" s="562"/>
      <c r="GGD35" s="562"/>
      <c r="GGE35" s="562"/>
      <c r="GGF35" s="562"/>
      <c r="GGG35" s="562"/>
      <c r="GGH35" s="562"/>
      <c r="GGI35" s="562"/>
      <c r="GGJ35" s="562"/>
      <c r="GGK35" s="562"/>
      <c r="GGL35" s="562"/>
      <c r="GGM35" s="562"/>
      <c r="GGN35" s="562"/>
      <c r="GGO35" s="562"/>
      <c r="GGP35" s="562"/>
      <c r="GGQ35" s="562"/>
      <c r="GGR35" s="562"/>
      <c r="GGS35" s="562"/>
      <c r="GGT35" s="562"/>
      <c r="GGU35" s="562"/>
      <c r="GGV35" s="562"/>
      <c r="GGW35" s="562"/>
      <c r="GGX35" s="562"/>
      <c r="GGY35" s="562"/>
      <c r="GGZ35" s="562"/>
      <c r="GHA35" s="562"/>
      <c r="GHB35" s="562"/>
      <c r="GHC35" s="562"/>
      <c r="GHD35" s="562"/>
      <c r="GHE35" s="562"/>
      <c r="GHF35" s="562"/>
      <c r="GHG35" s="562"/>
      <c r="GHH35" s="562"/>
      <c r="GHI35" s="562"/>
      <c r="GHJ35" s="562"/>
      <c r="GHK35" s="562"/>
      <c r="GHL35" s="562"/>
      <c r="GHM35" s="562"/>
      <c r="GHN35" s="562"/>
      <c r="GHO35" s="562"/>
      <c r="GHP35" s="562"/>
      <c r="GHQ35" s="562"/>
      <c r="GHR35" s="562"/>
      <c r="GHS35" s="562"/>
      <c r="GHT35" s="562"/>
      <c r="GHU35" s="562"/>
      <c r="GHV35" s="562"/>
      <c r="GHW35" s="562"/>
      <c r="GHX35" s="562"/>
      <c r="GHY35" s="562"/>
      <c r="GHZ35" s="562"/>
      <c r="GIA35" s="562"/>
      <c r="GIB35" s="562"/>
      <c r="GIC35" s="562"/>
      <c r="GID35" s="562"/>
      <c r="GIE35" s="562"/>
      <c r="GIF35" s="562"/>
      <c r="GIG35" s="562"/>
      <c r="GIH35" s="562"/>
      <c r="GII35" s="562"/>
      <c r="GIJ35" s="562"/>
      <c r="GIK35" s="562"/>
      <c r="GIL35" s="562"/>
      <c r="GIM35" s="562"/>
      <c r="GIN35" s="562"/>
      <c r="GIO35" s="562"/>
      <c r="GIP35" s="562"/>
      <c r="GIQ35" s="562"/>
      <c r="GIR35" s="562"/>
      <c r="GIS35" s="562"/>
      <c r="GIT35" s="562"/>
      <c r="GIU35" s="562"/>
      <c r="GIV35" s="562"/>
      <c r="GIW35" s="562"/>
      <c r="GIX35" s="562"/>
      <c r="GIY35" s="562"/>
      <c r="GIZ35" s="562"/>
      <c r="GJA35" s="562"/>
      <c r="GJB35" s="562"/>
      <c r="GJC35" s="562"/>
      <c r="GJD35" s="562"/>
      <c r="GJE35" s="562"/>
      <c r="GJF35" s="562"/>
      <c r="GJG35" s="562"/>
      <c r="GJH35" s="562"/>
      <c r="GJI35" s="562"/>
      <c r="GJJ35" s="562"/>
      <c r="GJK35" s="562"/>
      <c r="GJL35" s="562"/>
      <c r="GJM35" s="562"/>
      <c r="GJN35" s="562"/>
      <c r="GJO35" s="562"/>
      <c r="GJP35" s="562"/>
      <c r="GJQ35" s="562"/>
      <c r="GJR35" s="562"/>
      <c r="GJS35" s="562"/>
      <c r="GJT35" s="562"/>
      <c r="GJU35" s="562"/>
      <c r="GJV35" s="562"/>
      <c r="GJW35" s="562"/>
      <c r="GJX35" s="562"/>
      <c r="GJY35" s="562"/>
      <c r="GJZ35" s="562"/>
      <c r="GKA35" s="562"/>
      <c r="GKB35" s="562"/>
      <c r="GKC35" s="562"/>
      <c r="GKD35" s="562"/>
      <c r="GKE35" s="562"/>
      <c r="GKF35" s="562"/>
      <c r="GKG35" s="562"/>
      <c r="GKH35" s="562"/>
      <c r="GKI35" s="562"/>
      <c r="GKJ35" s="562"/>
      <c r="GKK35" s="562"/>
      <c r="GKL35" s="562"/>
      <c r="GKM35" s="562"/>
      <c r="GKN35" s="562"/>
      <c r="GKO35" s="562"/>
      <c r="GKP35" s="562"/>
      <c r="GKQ35" s="562"/>
      <c r="GKR35" s="562"/>
      <c r="GKS35" s="562"/>
      <c r="GKT35" s="562"/>
      <c r="GKU35" s="562"/>
      <c r="GKV35" s="562"/>
      <c r="GKW35" s="562"/>
      <c r="GKX35" s="562"/>
      <c r="GKY35" s="562"/>
      <c r="GKZ35" s="562"/>
      <c r="GLA35" s="562"/>
      <c r="GLB35" s="562"/>
      <c r="GLC35" s="562"/>
      <c r="GLD35" s="562"/>
      <c r="GLE35" s="562"/>
      <c r="GLF35" s="562"/>
      <c r="GLG35" s="562"/>
      <c r="GLH35" s="562"/>
      <c r="GLI35" s="562"/>
      <c r="GLJ35" s="562"/>
      <c r="GLK35" s="562"/>
      <c r="GLL35" s="562"/>
      <c r="GLM35" s="562"/>
      <c r="GLN35" s="562"/>
      <c r="GLO35" s="562"/>
      <c r="GLP35" s="562"/>
      <c r="GLQ35" s="562"/>
      <c r="GLR35" s="562"/>
      <c r="GLS35" s="562"/>
      <c r="GLT35" s="562"/>
      <c r="GLU35" s="562"/>
      <c r="GLV35" s="562"/>
      <c r="GLW35" s="562"/>
      <c r="GLX35" s="562"/>
      <c r="GLY35" s="562"/>
      <c r="GLZ35" s="562"/>
      <c r="GMA35" s="562"/>
      <c r="GMB35" s="562"/>
      <c r="GMC35" s="562"/>
      <c r="GMD35" s="562"/>
      <c r="GME35" s="562"/>
      <c r="GMF35" s="562"/>
      <c r="GMG35" s="562"/>
      <c r="GMH35" s="562"/>
      <c r="GMI35" s="562"/>
      <c r="GMJ35" s="562"/>
      <c r="GMK35" s="562"/>
      <c r="GML35" s="562"/>
      <c r="GMM35" s="562"/>
      <c r="GMN35" s="562"/>
      <c r="GMO35" s="562"/>
      <c r="GMP35" s="562"/>
      <c r="GMQ35" s="562"/>
      <c r="GMR35" s="562"/>
      <c r="GMS35" s="562"/>
      <c r="GMT35" s="562"/>
      <c r="GMU35" s="562"/>
      <c r="GMV35" s="562"/>
      <c r="GMW35" s="562"/>
      <c r="GMX35" s="562"/>
      <c r="GMY35" s="562"/>
      <c r="GMZ35" s="562"/>
      <c r="GNA35" s="562"/>
      <c r="GNB35" s="562"/>
      <c r="GNC35" s="562"/>
      <c r="GND35" s="562"/>
      <c r="GNE35" s="562"/>
      <c r="GNF35" s="562"/>
      <c r="GNG35" s="562"/>
      <c r="GNH35" s="562"/>
      <c r="GNI35" s="562"/>
      <c r="GNJ35" s="562"/>
      <c r="GNK35" s="562"/>
      <c r="GNL35" s="562"/>
      <c r="GNM35" s="562"/>
      <c r="GNN35" s="562"/>
      <c r="GNO35" s="562"/>
      <c r="GNP35" s="562"/>
      <c r="GNQ35" s="562"/>
      <c r="GNR35" s="562"/>
      <c r="GNS35" s="562"/>
      <c r="GNT35" s="562"/>
      <c r="GNU35" s="562"/>
      <c r="GNV35" s="562"/>
      <c r="GNW35" s="562"/>
      <c r="GNX35" s="562"/>
      <c r="GNY35" s="562"/>
      <c r="GNZ35" s="562"/>
      <c r="GOA35" s="562"/>
      <c r="GOB35" s="562"/>
      <c r="GOC35" s="562"/>
      <c r="GOD35" s="562"/>
      <c r="GOE35" s="562"/>
      <c r="GOF35" s="562"/>
      <c r="GOG35" s="562"/>
      <c r="GOH35" s="562"/>
      <c r="GOI35" s="562"/>
      <c r="GOJ35" s="562"/>
      <c r="GOK35" s="562"/>
      <c r="GOL35" s="562"/>
      <c r="GOM35" s="562"/>
      <c r="GON35" s="562"/>
      <c r="GOO35" s="562"/>
      <c r="GOP35" s="562"/>
      <c r="GOQ35" s="562"/>
      <c r="GOR35" s="562"/>
      <c r="GOS35" s="562"/>
      <c r="GOT35" s="562"/>
      <c r="GOU35" s="562"/>
      <c r="GOV35" s="562"/>
      <c r="GOW35" s="562"/>
      <c r="GOX35" s="562"/>
      <c r="GOY35" s="562"/>
      <c r="GOZ35" s="562"/>
      <c r="GPA35" s="562"/>
      <c r="GPB35" s="562"/>
      <c r="GPC35" s="562"/>
      <c r="GPD35" s="562"/>
      <c r="GPE35" s="562"/>
      <c r="GPF35" s="562"/>
      <c r="GPG35" s="562"/>
      <c r="GPH35" s="562"/>
      <c r="GPI35" s="562"/>
      <c r="GPJ35" s="562"/>
      <c r="GPK35" s="562"/>
      <c r="GPL35" s="562"/>
      <c r="GPM35" s="562"/>
      <c r="GPN35" s="562"/>
      <c r="GPO35" s="562"/>
      <c r="GPP35" s="562"/>
      <c r="GPQ35" s="562"/>
      <c r="GPR35" s="562"/>
      <c r="GPS35" s="562"/>
      <c r="GPT35" s="562"/>
      <c r="GPU35" s="562"/>
      <c r="GPV35" s="562"/>
      <c r="GPW35" s="562"/>
      <c r="GPX35" s="562"/>
      <c r="GPY35" s="562"/>
      <c r="GPZ35" s="562"/>
      <c r="GQA35" s="562"/>
      <c r="GQB35" s="562"/>
      <c r="GQC35" s="562"/>
      <c r="GQD35" s="562"/>
      <c r="GQE35" s="562"/>
      <c r="GQF35" s="562"/>
      <c r="GQG35" s="562"/>
      <c r="GQH35" s="562"/>
      <c r="GQI35" s="562"/>
      <c r="GQJ35" s="562"/>
      <c r="GQK35" s="562"/>
      <c r="GQL35" s="562"/>
      <c r="GQM35" s="562"/>
      <c r="GQN35" s="562"/>
      <c r="GQO35" s="562"/>
      <c r="GQP35" s="562"/>
      <c r="GQQ35" s="562"/>
      <c r="GQR35" s="562"/>
      <c r="GQS35" s="562"/>
      <c r="GQT35" s="562"/>
      <c r="GQU35" s="562"/>
      <c r="GQV35" s="562"/>
      <c r="GQW35" s="562"/>
      <c r="GQX35" s="562"/>
      <c r="GQY35" s="562"/>
      <c r="GQZ35" s="562"/>
      <c r="GRA35" s="562"/>
      <c r="GRB35" s="562"/>
      <c r="GRC35" s="562"/>
      <c r="GRD35" s="562"/>
      <c r="GRE35" s="562"/>
      <c r="GRF35" s="562"/>
      <c r="GRG35" s="562"/>
      <c r="GRH35" s="562"/>
      <c r="GRI35" s="562"/>
      <c r="GRJ35" s="562"/>
      <c r="GRK35" s="562"/>
      <c r="GRL35" s="562"/>
      <c r="GRM35" s="562"/>
      <c r="GRN35" s="562"/>
      <c r="GRO35" s="562"/>
      <c r="GRP35" s="562"/>
      <c r="GRQ35" s="562"/>
      <c r="GRR35" s="562"/>
      <c r="GRS35" s="562"/>
      <c r="GRT35" s="562"/>
      <c r="GRU35" s="562"/>
      <c r="GRV35" s="562"/>
      <c r="GRW35" s="562"/>
      <c r="GRX35" s="562"/>
      <c r="GRY35" s="562"/>
      <c r="GRZ35" s="562"/>
      <c r="GSA35" s="562"/>
      <c r="GSB35" s="562"/>
      <c r="GSC35" s="562"/>
      <c r="GSD35" s="562"/>
      <c r="GSE35" s="562"/>
      <c r="GSF35" s="562"/>
      <c r="GSG35" s="562"/>
      <c r="GSH35" s="562"/>
      <c r="GSI35" s="562"/>
      <c r="GSJ35" s="562"/>
      <c r="GSK35" s="562"/>
      <c r="GSL35" s="562"/>
      <c r="GSM35" s="562"/>
      <c r="GSN35" s="562"/>
      <c r="GSO35" s="562"/>
      <c r="GSP35" s="562"/>
      <c r="GSQ35" s="562"/>
      <c r="GSR35" s="562"/>
      <c r="GSS35" s="562"/>
      <c r="GST35" s="562"/>
      <c r="GSU35" s="562"/>
      <c r="GSV35" s="562"/>
      <c r="GSW35" s="562"/>
      <c r="GSX35" s="562"/>
      <c r="GSY35" s="562"/>
      <c r="GSZ35" s="562"/>
      <c r="GTA35" s="562"/>
      <c r="GTB35" s="562"/>
      <c r="GTC35" s="562"/>
      <c r="GTD35" s="562"/>
      <c r="GTE35" s="562"/>
      <c r="GTF35" s="562"/>
      <c r="GTG35" s="562"/>
      <c r="GTH35" s="562"/>
      <c r="GTI35" s="562"/>
      <c r="GTJ35" s="562"/>
      <c r="GTK35" s="562"/>
      <c r="GTL35" s="562"/>
      <c r="GTM35" s="562"/>
      <c r="GTN35" s="562"/>
      <c r="GTO35" s="562"/>
      <c r="GTP35" s="562"/>
      <c r="GTQ35" s="562"/>
      <c r="GTR35" s="562"/>
      <c r="GTS35" s="562"/>
      <c r="GTT35" s="562"/>
      <c r="GTU35" s="562"/>
      <c r="GTV35" s="562"/>
      <c r="GTW35" s="562"/>
      <c r="GTX35" s="562"/>
      <c r="GTY35" s="562"/>
      <c r="GTZ35" s="562"/>
      <c r="GUA35" s="562"/>
      <c r="GUB35" s="562"/>
      <c r="GUC35" s="562"/>
      <c r="GUD35" s="562"/>
      <c r="GUE35" s="562"/>
      <c r="GUF35" s="562"/>
      <c r="GUG35" s="562"/>
      <c r="GUH35" s="562"/>
      <c r="GUI35" s="562"/>
      <c r="GUJ35" s="562"/>
      <c r="GUK35" s="562"/>
      <c r="GUL35" s="562"/>
      <c r="GUM35" s="562"/>
      <c r="GUN35" s="562"/>
      <c r="GUO35" s="562"/>
      <c r="GUP35" s="562"/>
      <c r="GUQ35" s="562"/>
      <c r="GUR35" s="562"/>
      <c r="GUS35" s="562"/>
      <c r="GUT35" s="562"/>
      <c r="GUU35" s="562"/>
      <c r="GUV35" s="562"/>
      <c r="GUW35" s="562"/>
      <c r="GUX35" s="562"/>
      <c r="GUY35" s="562"/>
      <c r="GUZ35" s="562"/>
      <c r="GVA35" s="562"/>
      <c r="GVB35" s="562"/>
      <c r="GVC35" s="562"/>
      <c r="GVD35" s="562"/>
      <c r="GVE35" s="562"/>
      <c r="GVF35" s="562"/>
      <c r="GVG35" s="562"/>
      <c r="GVH35" s="562"/>
      <c r="GVI35" s="562"/>
      <c r="GVJ35" s="562"/>
      <c r="GVK35" s="562"/>
      <c r="GVL35" s="562"/>
      <c r="GVM35" s="562"/>
      <c r="GVN35" s="562"/>
      <c r="GVO35" s="562"/>
      <c r="GVP35" s="562"/>
      <c r="GVQ35" s="562"/>
      <c r="GVR35" s="562"/>
      <c r="GVS35" s="562"/>
      <c r="GVT35" s="562"/>
      <c r="GVU35" s="562"/>
      <c r="GVV35" s="562"/>
      <c r="GVW35" s="562"/>
      <c r="GVX35" s="562"/>
      <c r="GVY35" s="562"/>
      <c r="GVZ35" s="562"/>
      <c r="GWA35" s="562"/>
      <c r="GWB35" s="562"/>
      <c r="GWC35" s="562"/>
      <c r="GWD35" s="562"/>
      <c r="GWE35" s="562"/>
      <c r="GWF35" s="562"/>
      <c r="GWG35" s="562"/>
      <c r="GWH35" s="562"/>
      <c r="GWI35" s="562"/>
      <c r="GWJ35" s="562"/>
      <c r="GWK35" s="562"/>
      <c r="GWL35" s="562"/>
      <c r="GWM35" s="562"/>
      <c r="GWN35" s="562"/>
      <c r="GWO35" s="562"/>
      <c r="GWP35" s="562"/>
      <c r="GWQ35" s="562"/>
      <c r="GWR35" s="562"/>
      <c r="GWS35" s="562"/>
      <c r="GWT35" s="562"/>
      <c r="GWU35" s="562"/>
      <c r="GWV35" s="562"/>
      <c r="GWW35" s="562"/>
      <c r="GWX35" s="562"/>
      <c r="GWY35" s="562"/>
      <c r="GWZ35" s="562"/>
      <c r="GXA35" s="562"/>
      <c r="GXB35" s="562"/>
      <c r="GXC35" s="562"/>
      <c r="GXD35" s="562"/>
      <c r="GXE35" s="562"/>
      <c r="GXF35" s="562"/>
      <c r="GXG35" s="562"/>
      <c r="GXH35" s="562"/>
      <c r="GXI35" s="562"/>
      <c r="GXJ35" s="562"/>
      <c r="GXK35" s="562"/>
      <c r="GXL35" s="562"/>
      <c r="GXM35" s="562"/>
      <c r="GXN35" s="562"/>
      <c r="GXO35" s="562"/>
      <c r="GXP35" s="562"/>
      <c r="GXQ35" s="562"/>
      <c r="GXR35" s="562"/>
      <c r="GXS35" s="562"/>
      <c r="GXT35" s="562"/>
      <c r="GXU35" s="562"/>
      <c r="GXV35" s="562"/>
      <c r="GXW35" s="562"/>
      <c r="GXX35" s="562"/>
      <c r="GXY35" s="562"/>
      <c r="GXZ35" s="562"/>
      <c r="GYA35" s="562"/>
      <c r="GYB35" s="562"/>
      <c r="GYC35" s="562"/>
      <c r="GYD35" s="562"/>
      <c r="GYE35" s="562"/>
      <c r="GYF35" s="562"/>
      <c r="GYG35" s="562"/>
      <c r="GYH35" s="562"/>
      <c r="GYI35" s="562"/>
      <c r="GYJ35" s="562"/>
      <c r="GYK35" s="562"/>
      <c r="GYL35" s="562"/>
      <c r="GYM35" s="562"/>
      <c r="GYN35" s="562"/>
      <c r="GYO35" s="562"/>
      <c r="GYP35" s="562"/>
      <c r="GYQ35" s="562"/>
      <c r="GYR35" s="562"/>
      <c r="GYS35" s="562"/>
      <c r="GYT35" s="562"/>
      <c r="GYU35" s="562"/>
      <c r="GYV35" s="562"/>
      <c r="GYW35" s="562"/>
      <c r="GYX35" s="562"/>
      <c r="GYY35" s="562"/>
      <c r="GYZ35" s="562"/>
      <c r="GZA35" s="562"/>
      <c r="GZB35" s="562"/>
      <c r="GZC35" s="562"/>
      <c r="GZD35" s="562"/>
      <c r="GZE35" s="562"/>
      <c r="GZF35" s="562"/>
      <c r="GZG35" s="562"/>
      <c r="GZH35" s="562"/>
      <c r="GZI35" s="562"/>
      <c r="GZJ35" s="562"/>
      <c r="GZK35" s="562"/>
      <c r="GZL35" s="562"/>
      <c r="GZM35" s="562"/>
      <c r="GZN35" s="562"/>
      <c r="GZO35" s="562"/>
      <c r="GZP35" s="562"/>
      <c r="GZQ35" s="562"/>
      <c r="GZR35" s="562"/>
      <c r="GZS35" s="562"/>
      <c r="GZT35" s="562"/>
      <c r="GZU35" s="562"/>
      <c r="GZV35" s="562"/>
      <c r="GZW35" s="562"/>
      <c r="GZX35" s="562"/>
      <c r="GZY35" s="562"/>
      <c r="GZZ35" s="562"/>
      <c r="HAA35" s="562"/>
      <c r="HAB35" s="562"/>
      <c r="HAC35" s="562"/>
      <c r="HAD35" s="562"/>
      <c r="HAE35" s="562"/>
      <c r="HAF35" s="562"/>
      <c r="HAG35" s="562"/>
      <c r="HAH35" s="562"/>
      <c r="HAI35" s="562"/>
      <c r="HAJ35" s="562"/>
      <c r="HAK35" s="562"/>
      <c r="HAL35" s="562"/>
      <c r="HAM35" s="562"/>
      <c r="HAN35" s="562"/>
      <c r="HAO35" s="562"/>
      <c r="HAP35" s="562"/>
      <c r="HAQ35" s="562"/>
      <c r="HAR35" s="562"/>
      <c r="HAS35" s="562"/>
      <c r="HAT35" s="562"/>
      <c r="HAU35" s="562"/>
      <c r="HAV35" s="562"/>
      <c r="HAW35" s="562"/>
      <c r="HAX35" s="562"/>
      <c r="HAY35" s="562"/>
      <c r="HAZ35" s="562"/>
      <c r="HBA35" s="562"/>
      <c r="HBB35" s="562"/>
      <c r="HBC35" s="562"/>
      <c r="HBD35" s="562"/>
      <c r="HBE35" s="562"/>
      <c r="HBF35" s="562"/>
      <c r="HBG35" s="562"/>
      <c r="HBH35" s="562"/>
      <c r="HBI35" s="562"/>
      <c r="HBJ35" s="562"/>
      <c r="HBK35" s="562"/>
      <c r="HBL35" s="562"/>
      <c r="HBM35" s="562"/>
      <c r="HBN35" s="562"/>
      <c r="HBO35" s="562"/>
      <c r="HBP35" s="562"/>
      <c r="HBQ35" s="562"/>
      <c r="HBR35" s="562"/>
      <c r="HBS35" s="562"/>
      <c r="HBT35" s="562"/>
      <c r="HBU35" s="562"/>
      <c r="HBV35" s="562"/>
      <c r="HBW35" s="562"/>
      <c r="HBX35" s="562"/>
      <c r="HBY35" s="562"/>
      <c r="HBZ35" s="562"/>
      <c r="HCA35" s="562"/>
      <c r="HCB35" s="562"/>
      <c r="HCC35" s="562"/>
      <c r="HCD35" s="562"/>
      <c r="HCE35" s="562"/>
      <c r="HCF35" s="562"/>
      <c r="HCG35" s="562"/>
      <c r="HCH35" s="562"/>
      <c r="HCI35" s="562"/>
      <c r="HCJ35" s="562"/>
      <c r="HCK35" s="562"/>
      <c r="HCL35" s="562"/>
      <c r="HCM35" s="562"/>
      <c r="HCN35" s="562"/>
      <c r="HCO35" s="562"/>
      <c r="HCP35" s="562"/>
      <c r="HCQ35" s="562"/>
      <c r="HCR35" s="562"/>
      <c r="HCS35" s="562"/>
      <c r="HCT35" s="562"/>
      <c r="HCU35" s="562"/>
      <c r="HCV35" s="562"/>
      <c r="HCW35" s="562"/>
      <c r="HCX35" s="562"/>
      <c r="HCY35" s="562"/>
      <c r="HCZ35" s="562"/>
      <c r="HDA35" s="562"/>
      <c r="HDB35" s="562"/>
      <c r="HDC35" s="562"/>
      <c r="HDD35" s="562"/>
      <c r="HDE35" s="562"/>
      <c r="HDF35" s="562"/>
      <c r="HDG35" s="562"/>
      <c r="HDH35" s="562"/>
      <c r="HDI35" s="562"/>
      <c r="HDJ35" s="562"/>
      <c r="HDK35" s="562"/>
      <c r="HDL35" s="562"/>
      <c r="HDM35" s="562"/>
      <c r="HDN35" s="562"/>
      <c r="HDO35" s="562"/>
      <c r="HDP35" s="562"/>
      <c r="HDQ35" s="562"/>
      <c r="HDR35" s="562"/>
      <c r="HDS35" s="562"/>
      <c r="HDT35" s="562"/>
      <c r="HDU35" s="562"/>
      <c r="HDV35" s="562"/>
      <c r="HDW35" s="562"/>
      <c r="HDX35" s="562"/>
      <c r="HDY35" s="562"/>
      <c r="HDZ35" s="562"/>
      <c r="HEA35" s="562"/>
      <c r="HEB35" s="562"/>
      <c r="HEC35" s="562"/>
      <c r="HED35" s="562"/>
      <c r="HEE35" s="562"/>
      <c r="HEF35" s="562"/>
      <c r="HEG35" s="562"/>
      <c r="HEH35" s="562"/>
      <c r="HEI35" s="562"/>
      <c r="HEJ35" s="562"/>
      <c r="HEK35" s="562"/>
      <c r="HEL35" s="562"/>
      <c r="HEM35" s="562"/>
      <c r="HEN35" s="562"/>
      <c r="HEO35" s="562"/>
      <c r="HEP35" s="562"/>
      <c r="HEQ35" s="562"/>
      <c r="HER35" s="562"/>
      <c r="HES35" s="562"/>
      <c r="HET35" s="562"/>
      <c r="HEU35" s="562"/>
      <c r="HEV35" s="562"/>
      <c r="HEW35" s="562"/>
      <c r="HEX35" s="562"/>
      <c r="HEY35" s="562"/>
      <c r="HEZ35" s="562"/>
      <c r="HFA35" s="562"/>
      <c r="HFB35" s="562"/>
      <c r="HFC35" s="562"/>
      <c r="HFD35" s="562"/>
      <c r="HFE35" s="562"/>
      <c r="HFF35" s="562"/>
      <c r="HFG35" s="562"/>
      <c r="HFH35" s="562"/>
      <c r="HFI35" s="562"/>
      <c r="HFJ35" s="562"/>
      <c r="HFK35" s="562"/>
      <c r="HFL35" s="562"/>
      <c r="HFM35" s="562"/>
      <c r="HFN35" s="562"/>
      <c r="HFO35" s="562"/>
      <c r="HFP35" s="562"/>
      <c r="HFQ35" s="562"/>
      <c r="HFR35" s="562"/>
      <c r="HFS35" s="562"/>
      <c r="HFT35" s="562"/>
      <c r="HFU35" s="562"/>
      <c r="HFV35" s="562"/>
      <c r="HFW35" s="562"/>
      <c r="HFX35" s="562"/>
      <c r="HFY35" s="562"/>
      <c r="HFZ35" s="562"/>
      <c r="HGA35" s="562"/>
      <c r="HGB35" s="562"/>
      <c r="HGC35" s="562"/>
      <c r="HGD35" s="562"/>
      <c r="HGE35" s="562"/>
      <c r="HGF35" s="562"/>
      <c r="HGG35" s="562"/>
      <c r="HGH35" s="562"/>
      <c r="HGI35" s="562"/>
      <c r="HGJ35" s="562"/>
      <c r="HGK35" s="562"/>
      <c r="HGL35" s="562"/>
      <c r="HGM35" s="562"/>
      <c r="HGN35" s="562"/>
      <c r="HGO35" s="562"/>
      <c r="HGP35" s="562"/>
      <c r="HGQ35" s="562"/>
      <c r="HGR35" s="562"/>
      <c r="HGS35" s="562"/>
      <c r="HGT35" s="562"/>
      <c r="HGU35" s="562"/>
      <c r="HGV35" s="562"/>
      <c r="HGW35" s="562"/>
      <c r="HGX35" s="562"/>
      <c r="HGY35" s="562"/>
      <c r="HGZ35" s="562"/>
      <c r="HHA35" s="562"/>
      <c r="HHB35" s="562"/>
      <c r="HHC35" s="562"/>
      <c r="HHD35" s="562"/>
      <c r="HHE35" s="562"/>
      <c r="HHF35" s="562"/>
      <c r="HHG35" s="562"/>
      <c r="HHH35" s="562"/>
      <c r="HHI35" s="562"/>
      <c r="HHJ35" s="562"/>
      <c r="HHK35" s="562"/>
      <c r="HHL35" s="562"/>
      <c r="HHM35" s="562"/>
      <c r="HHN35" s="562"/>
      <c r="HHO35" s="562"/>
      <c r="HHP35" s="562"/>
      <c r="HHQ35" s="562"/>
      <c r="HHR35" s="562"/>
      <c r="HHS35" s="562"/>
      <c r="HHT35" s="562"/>
      <c r="HHU35" s="562"/>
      <c r="HHV35" s="562"/>
      <c r="HHW35" s="562"/>
      <c r="HHX35" s="562"/>
      <c r="HHY35" s="562"/>
      <c r="HHZ35" s="562"/>
      <c r="HIA35" s="562"/>
      <c r="HIB35" s="562"/>
      <c r="HIC35" s="562"/>
      <c r="HID35" s="562"/>
      <c r="HIE35" s="562"/>
      <c r="HIF35" s="562"/>
      <c r="HIG35" s="562"/>
      <c r="HIH35" s="562"/>
      <c r="HII35" s="562"/>
      <c r="HIJ35" s="562"/>
      <c r="HIK35" s="562"/>
      <c r="HIL35" s="562"/>
      <c r="HIM35" s="562"/>
      <c r="HIN35" s="562"/>
      <c r="HIO35" s="562"/>
      <c r="HIP35" s="562"/>
      <c r="HIQ35" s="562"/>
      <c r="HIR35" s="562"/>
      <c r="HIS35" s="562"/>
      <c r="HIT35" s="562"/>
      <c r="HIU35" s="562"/>
      <c r="HIV35" s="562"/>
      <c r="HIW35" s="562"/>
      <c r="HIX35" s="562"/>
      <c r="HIY35" s="562"/>
      <c r="HIZ35" s="562"/>
      <c r="HJA35" s="562"/>
      <c r="HJB35" s="562"/>
      <c r="HJC35" s="562"/>
      <c r="HJD35" s="562"/>
      <c r="HJE35" s="562"/>
      <c r="HJF35" s="562"/>
      <c r="HJG35" s="562"/>
      <c r="HJH35" s="562"/>
      <c r="HJI35" s="562"/>
      <c r="HJJ35" s="562"/>
      <c r="HJK35" s="562"/>
      <c r="HJL35" s="562"/>
      <c r="HJM35" s="562"/>
      <c r="HJN35" s="562"/>
      <c r="HJO35" s="562"/>
      <c r="HJP35" s="562"/>
      <c r="HJQ35" s="562"/>
      <c r="HJR35" s="562"/>
      <c r="HJS35" s="562"/>
      <c r="HJT35" s="562"/>
      <c r="HJU35" s="562"/>
      <c r="HJV35" s="562"/>
      <c r="HJW35" s="562"/>
      <c r="HJX35" s="562"/>
      <c r="HJY35" s="562"/>
      <c r="HJZ35" s="562"/>
      <c r="HKA35" s="562"/>
      <c r="HKB35" s="562"/>
      <c r="HKC35" s="562"/>
      <c r="HKD35" s="562"/>
      <c r="HKE35" s="562"/>
      <c r="HKF35" s="562"/>
      <c r="HKG35" s="562"/>
      <c r="HKH35" s="562"/>
      <c r="HKI35" s="562"/>
      <c r="HKJ35" s="562"/>
      <c r="HKK35" s="562"/>
      <c r="HKL35" s="562"/>
      <c r="HKM35" s="562"/>
      <c r="HKN35" s="562"/>
      <c r="HKO35" s="562"/>
      <c r="HKP35" s="562"/>
      <c r="HKQ35" s="562"/>
      <c r="HKR35" s="562"/>
      <c r="HKS35" s="562"/>
      <c r="HKT35" s="562"/>
      <c r="HKU35" s="562"/>
      <c r="HKV35" s="562"/>
      <c r="HKW35" s="562"/>
      <c r="HKX35" s="562"/>
      <c r="HKY35" s="562"/>
      <c r="HKZ35" s="562"/>
      <c r="HLA35" s="562"/>
      <c r="HLB35" s="562"/>
      <c r="HLC35" s="562"/>
      <c r="HLD35" s="562"/>
      <c r="HLE35" s="562"/>
      <c r="HLF35" s="562"/>
      <c r="HLG35" s="562"/>
      <c r="HLH35" s="562"/>
      <c r="HLI35" s="562"/>
      <c r="HLJ35" s="562"/>
      <c r="HLK35" s="562"/>
      <c r="HLL35" s="562"/>
      <c r="HLM35" s="562"/>
      <c r="HLN35" s="562"/>
      <c r="HLO35" s="562"/>
      <c r="HLP35" s="562"/>
      <c r="HLQ35" s="562"/>
      <c r="HLR35" s="562"/>
      <c r="HLS35" s="562"/>
      <c r="HLT35" s="562"/>
      <c r="HLU35" s="562"/>
      <c r="HLV35" s="562"/>
      <c r="HLW35" s="562"/>
      <c r="HLX35" s="562"/>
      <c r="HLY35" s="562"/>
      <c r="HLZ35" s="562"/>
      <c r="HMA35" s="562"/>
      <c r="HMB35" s="562"/>
      <c r="HMC35" s="562"/>
      <c r="HMD35" s="562"/>
      <c r="HME35" s="562"/>
      <c r="HMF35" s="562"/>
      <c r="HMG35" s="562"/>
      <c r="HMH35" s="562"/>
      <c r="HMI35" s="562"/>
      <c r="HMJ35" s="562"/>
      <c r="HMK35" s="562"/>
      <c r="HML35" s="562"/>
      <c r="HMM35" s="562"/>
      <c r="HMN35" s="562"/>
      <c r="HMO35" s="562"/>
      <c r="HMP35" s="562"/>
      <c r="HMQ35" s="562"/>
      <c r="HMR35" s="562"/>
      <c r="HMS35" s="562"/>
      <c r="HMT35" s="562"/>
      <c r="HMU35" s="562"/>
      <c r="HMV35" s="562"/>
      <c r="HMW35" s="562"/>
      <c r="HMX35" s="562"/>
      <c r="HMY35" s="562"/>
      <c r="HMZ35" s="562"/>
      <c r="HNA35" s="562"/>
      <c r="HNB35" s="562"/>
      <c r="HNC35" s="562"/>
      <c r="HND35" s="562"/>
      <c r="HNE35" s="562"/>
      <c r="HNF35" s="562"/>
      <c r="HNG35" s="562"/>
      <c r="HNH35" s="562"/>
      <c r="HNI35" s="562"/>
      <c r="HNJ35" s="562"/>
      <c r="HNK35" s="562"/>
      <c r="HNL35" s="562"/>
      <c r="HNM35" s="562"/>
      <c r="HNN35" s="562"/>
      <c r="HNO35" s="562"/>
      <c r="HNP35" s="562"/>
      <c r="HNQ35" s="562"/>
      <c r="HNR35" s="562"/>
      <c r="HNS35" s="562"/>
      <c r="HNT35" s="562"/>
      <c r="HNU35" s="562"/>
      <c r="HNV35" s="562"/>
      <c r="HNW35" s="562"/>
      <c r="HNX35" s="562"/>
      <c r="HNY35" s="562"/>
      <c r="HNZ35" s="562"/>
      <c r="HOA35" s="562"/>
      <c r="HOB35" s="562"/>
      <c r="HOC35" s="562"/>
      <c r="HOD35" s="562"/>
      <c r="HOE35" s="562"/>
      <c r="HOF35" s="562"/>
      <c r="HOG35" s="562"/>
      <c r="HOH35" s="562"/>
      <c r="HOI35" s="562"/>
      <c r="HOJ35" s="562"/>
      <c r="HOK35" s="562"/>
      <c r="HOL35" s="562"/>
      <c r="HOM35" s="562"/>
      <c r="HON35" s="562"/>
      <c r="HOO35" s="562"/>
      <c r="HOP35" s="562"/>
      <c r="HOQ35" s="562"/>
      <c r="HOR35" s="562"/>
      <c r="HOS35" s="562"/>
      <c r="HOT35" s="562"/>
      <c r="HOU35" s="562"/>
      <c r="HOV35" s="562"/>
      <c r="HOW35" s="562"/>
      <c r="HOX35" s="562"/>
      <c r="HOY35" s="562"/>
      <c r="HOZ35" s="562"/>
      <c r="HPA35" s="562"/>
      <c r="HPB35" s="562"/>
      <c r="HPC35" s="562"/>
      <c r="HPD35" s="562"/>
      <c r="HPE35" s="562"/>
      <c r="HPF35" s="562"/>
      <c r="HPG35" s="562"/>
      <c r="HPH35" s="562"/>
      <c r="HPI35" s="562"/>
      <c r="HPJ35" s="562"/>
      <c r="HPK35" s="562"/>
      <c r="HPL35" s="562"/>
      <c r="HPM35" s="562"/>
      <c r="HPN35" s="562"/>
      <c r="HPO35" s="562"/>
      <c r="HPP35" s="562"/>
      <c r="HPQ35" s="562"/>
      <c r="HPR35" s="562"/>
      <c r="HPS35" s="562"/>
      <c r="HPT35" s="562"/>
      <c r="HPU35" s="562"/>
      <c r="HPV35" s="562"/>
      <c r="HPW35" s="562"/>
      <c r="HPX35" s="562"/>
      <c r="HPY35" s="562"/>
      <c r="HPZ35" s="562"/>
      <c r="HQA35" s="562"/>
      <c r="HQB35" s="562"/>
      <c r="HQC35" s="562"/>
      <c r="HQD35" s="562"/>
      <c r="HQE35" s="562"/>
      <c r="HQF35" s="562"/>
      <c r="HQG35" s="562"/>
      <c r="HQH35" s="562"/>
      <c r="HQI35" s="562"/>
      <c r="HQJ35" s="562"/>
      <c r="HQK35" s="562"/>
      <c r="HQL35" s="562"/>
      <c r="HQM35" s="562"/>
      <c r="HQN35" s="562"/>
      <c r="HQO35" s="562"/>
      <c r="HQP35" s="562"/>
      <c r="HQQ35" s="562"/>
      <c r="HQR35" s="562"/>
      <c r="HQS35" s="562"/>
      <c r="HQT35" s="562"/>
      <c r="HQU35" s="562"/>
      <c r="HQV35" s="562"/>
      <c r="HQW35" s="562"/>
      <c r="HQX35" s="562"/>
      <c r="HQY35" s="562"/>
      <c r="HQZ35" s="562"/>
      <c r="HRA35" s="562"/>
      <c r="HRB35" s="562"/>
      <c r="HRC35" s="562"/>
      <c r="HRD35" s="562"/>
      <c r="HRE35" s="562"/>
      <c r="HRF35" s="562"/>
      <c r="HRG35" s="562"/>
      <c r="HRH35" s="562"/>
      <c r="HRI35" s="562"/>
      <c r="HRJ35" s="562"/>
      <c r="HRK35" s="562"/>
      <c r="HRL35" s="562"/>
      <c r="HRM35" s="562"/>
      <c r="HRN35" s="562"/>
      <c r="HRO35" s="562"/>
      <c r="HRP35" s="562"/>
      <c r="HRQ35" s="562"/>
      <c r="HRR35" s="562"/>
      <c r="HRS35" s="562"/>
      <c r="HRT35" s="562"/>
      <c r="HRU35" s="562"/>
      <c r="HRV35" s="562"/>
      <c r="HRW35" s="562"/>
      <c r="HRX35" s="562"/>
      <c r="HRY35" s="562"/>
      <c r="HRZ35" s="562"/>
      <c r="HSA35" s="562"/>
      <c r="HSB35" s="562"/>
      <c r="HSC35" s="562"/>
      <c r="HSD35" s="562"/>
      <c r="HSE35" s="562"/>
      <c r="HSF35" s="562"/>
      <c r="HSG35" s="562"/>
      <c r="HSH35" s="562"/>
      <c r="HSI35" s="562"/>
      <c r="HSJ35" s="562"/>
      <c r="HSK35" s="562"/>
      <c r="HSL35" s="562"/>
      <c r="HSM35" s="562"/>
      <c r="HSN35" s="562"/>
      <c r="HSO35" s="562"/>
      <c r="HSP35" s="562"/>
      <c r="HSQ35" s="562"/>
      <c r="HSR35" s="562"/>
      <c r="HSS35" s="562"/>
      <c r="HST35" s="562"/>
      <c r="HSU35" s="562"/>
      <c r="HSV35" s="562"/>
      <c r="HSW35" s="562"/>
      <c r="HSX35" s="562"/>
      <c r="HSY35" s="562"/>
      <c r="HSZ35" s="562"/>
      <c r="HTA35" s="562"/>
      <c r="HTB35" s="562"/>
      <c r="HTC35" s="562"/>
      <c r="HTD35" s="562"/>
      <c r="HTE35" s="562"/>
      <c r="HTF35" s="562"/>
      <c r="HTG35" s="562"/>
      <c r="HTH35" s="562"/>
      <c r="HTI35" s="562"/>
      <c r="HTJ35" s="562"/>
      <c r="HTK35" s="562"/>
      <c r="HTL35" s="562"/>
      <c r="HTM35" s="562"/>
      <c r="HTN35" s="562"/>
      <c r="HTO35" s="562"/>
      <c r="HTP35" s="562"/>
      <c r="HTQ35" s="562"/>
      <c r="HTR35" s="562"/>
      <c r="HTS35" s="562"/>
      <c r="HTT35" s="562"/>
      <c r="HTU35" s="562"/>
      <c r="HTV35" s="562"/>
      <c r="HTW35" s="562"/>
      <c r="HTX35" s="562"/>
      <c r="HTY35" s="562"/>
      <c r="HTZ35" s="562"/>
      <c r="HUA35" s="562"/>
      <c r="HUB35" s="562"/>
      <c r="HUC35" s="562"/>
      <c r="HUD35" s="562"/>
      <c r="HUE35" s="562"/>
      <c r="HUF35" s="562"/>
      <c r="HUG35" s="562"/>
      <c r="HUH35" s="562"/>
      <c r="HUI35" s="562"/>
      <c r="HUJ35" s="562"/>
      <c r="HUK35" s="562"/>
      <c r="HUL35" s="562"/>
      <c r="HUM35" s="562"/>
      <c r="HUN35" s="562"/>
      <c r="HUO35" s="562"/>
      <c r="HUP35" s="562"/>
      <c r="HUQ35" s="562"/>
      <c r="HUR35" s="562"/>
      <c r="HUS35" s="562"/>
      <c r="HUT35" s="562"/>
      <c r="HUU35" s="562"/>
      <c r="HUV35" s="562"/>
      <c r="HUW35" s="562"/>
      <c r="HUX35" s="562"/>
      <c r="HUY35" s="562"/>
      <c r="HUZ35" s="562"/>
      <c r="HVA35" s="562"/>
      <c r="HVB35" s="562"/>
      <c r="HVC35" s="562"/>
      <c r="HVD35" s="562"/>
      <c r="HVE35" s="562"/>
      <c r="HVF35" s="562"/>
      <c r="HVG35" s="562"/>
      <c r="HVH35" s="562"/>
      <c r="HVI35" s="562"/>
      <c r="HVJ35" s="562"/>
      <c r="HVK35" s="562"/>
      <c r="HVL35" s="562"/>
      <c r="HVM35" s="562"/>
      <c r="HVN35" s="562"/>
      <c r="HVO35" s="562"/>
      <c r="HVP35" s="562"/>
      <c r="HVQ35" s="562"/>
      <c r="HVR35" s="562"/>
      <c r="HVS35" s="562"/>
      <c r="HVT35" s="562"/>
      <c r="HVU35" s="562"/>
      <c r="HVV35" s="562"/>
      <c r="HVW35" s="562"/>
      <c r="HVX35" s="562"/>
      <c r="HVY35" s="562"/>
      <c r="HVZ35" s="562"/>
      <c r="HWA35" s="562"/>
      <c r="HWB35" s="562"/>
      <c r="HWC35" s="562"/>
      <c r="HWD35" s="562"/>
      <c r="HWE35" s="562"/>
      <c r="HWF35" s="562"/>
      <c r="HWG35" s="562"/>
      <c r="HWH35" s="562"/>
      <c r="HWI35" s="562"/>
      <c r="HWJ35" s="562"/>
      <c r="HWK35" s="562"/>
      <c r="HWL35" s="562"/>
      <c r="HWM35" s="562"/>
      <c r="HWN35" s="562"/>
      <c r="HWO35" s="562"/>
      <c r="HWP35" s="562"/>
      <c r="HWQ35" s="562"/>
      <c r="HWR35" s="562"/>
      <c r="HWS35" s="562"/>
      <c r="HWT35" s="562"/>
      <c r="HWU35" s="562"/>
      <c r="HWV35" s="562"/>
      <c r="HWW35" s="562"/>
      <c r="HWX35" s="562"/>
      <c r="HWY35" s="562"/>
      <c r="HWZ35" s="562"/>
      <c r="HXA35" s="562"/>
      <c r="HXB35" s="562"/>
      <c r="HXC35" s="562"/>
      <c r="HXD35" s="562"/>
      <c r="HXE35" s="562"/>
      <c r="HXF35" s="562"/>
      <c r="HXG35" s="562"/>
      <c r="HXH35" s="562"/>
      <c r="HXI35" s="562"/>
      <c r="HXJ35" s="562"/>
      <c r="HXK35" s="562"/>
      <c r="HXL35" s="562"/>
      <c r="HXM35" s="562"/>
      <c r="HXN35" s="562"/>
      <c r="HXO35" s="562"/>
      <c r="HXP35" s="562"/>
      <c r="HXQ35" s="562"/>
      <c r="HXR35" s="562"/>
      <c r="HXS35" s="562"/>
      <c r="HXT35" s="562"/>
      <c r="HXU35" s="562"/>
      <c r="HXV35" s="562"/>
      <c r="HXW35" s="562"/>
      <c r="HXX35" s="562"/>
      <c r="HXY35" s="562"/>
      <c r="HXZ35" s="562"/>
      <c r="HYA35" s="562"/>
      <c r="HYB35" s="562"/>
      <c r="HYC35" s="562"/>
      <c r="HYD35" s="562"/>
      <c r="HYE35" s="562"/>
      <c r="HYF35" s="562"/>
      <c r="HYG35" s="562"/>
      <c r="HYH35" s="562"/>
      <c r="HYI35" s="562"/>
      <c r="HYJ35" s="562"/>
      <c r="HYK35" s="562"/>
      <c r="HYL35" s="562"/>
      <c r="HYM35" s="562"/>
      <c r="HYN35" s="562"/>
      <c r="HYO35" s="562"/>
      <c r="HYP35" s="562"/>
      <c r="HYQ35" s="562"/>
      <c r="HYR35" s="562"/>
      <c r="HYS35" s="562"/>
      <c r="HYT35" s="562"/>
      <c r="HYU35" s="562"/>
      <c r="HYV35" s="562"/>
      <c r="HYW35" s="562"/>
      <c r="HYX35" s="562"/>
      <c r="HYY35" s="562"/>
      <c r="HYZ35" s="562"/>
      <c r="HZA35" s="562"/>
      <c r="HZB35" s="562"/>
      <c r="HZC35" s="562"/>
      <c r="HZD35" s="562"/>
      <c r="HZE35" s="562"/>
      <c r="HZF35" s="562"/>
      <c r="HZG35" s="562"/>
      <c r="HZH35" s="562"/>
      <c r="HZI35" s="562"/>
      <c r="HZJ35" s="562"/>
      <c r="HZK35" s="562"/>
      <c r="HZL35" s="562"/>
      <c r="HZM35" s="562"/>
      <c r="HZN35" s="562"/>
      <c r="HZO35" s="562"/>
      <c r="HZP35" s="562"/>
      <c r="HZQ35" s="562"/>
      <c r="HZR35" s="562"/>
      <c r="HZS35" s="562"/>
      <c r="HZT35" s="562"/>
      <c r="HZU35" s="562"/>
      <c r="HZV35" s="562"/>
      <c r="HZW35" s="562"/>
      <c r="HZX35" s="562"/>
      <c r="HZY35" s="562"/>
      <c r="HZZ35" s="562"/>
      <c r="IAA35" s="562"/>
      <c r="IAB35" s="562"/>
      <c r="IAC35" s="562"/>
      <c r="IAD35" s="562"/>
      <c r="IAE35" s="562"/>
      <c r="IAF35" s="562"/>
      <c r="IAG35" s="562"/>
      <c r="IAH35" s="562"/>
      <c r="IAI35" s="562"/>
      <c r="IAJ35" s="562"/>
      <c r="IAK35" s="562"/>
      <c r="IAL35" s="562"/>
      <c r="IAM35" s="562"/>
      <c r="IAN35" s="562"/>
      <c r="IAO35" s="562"/>
      <c r="IAP35" s="562"/>
      <c r="IAQ35" s="562"/>
      <c r="IAR35" s="562"/>
      <c r="IAS35" s="562"/>
      <c r="IAT35" s="562"/>
      <c r="IAU35" s="562"/>
      <c r="IAV35" s="562"/>
      <c r="IAW35" s="562"/>
      <c r="IAX35" s="562"/>
      <c r="IAY35" s="562"/>
      <c r="IAZ35" s="562"/>
      <c r="IBA35" s="562"/>
      <c r="IBB35" s="562"/>
      <c r="IBC35" s="562"/>
      <c r="IBD35" s="562"/>
      <c r="IBE35" s="562"/>
      <c r="IBF35" s="562"/>
      <c r="IBG35" s="562"/>
      <c r="IBH35" s="562"/>
      <c r="IBI35" s="562"/>
      <c r="IBJ35" s="562"/>
      <c r="IBK35" s="562"/>
      <c r="IBL35" s="562"/>
      <c r="IBM35" s="562"/>
      <c r="IBN35" s="562"/>
      <c r="IBO35" s="562"/>
      <c r="IBP35" s="562"/>
      <c r="IBQ35" s="562"/>
      <c r="IBR35" s="562"/>
      <c r="IBS35" s="562"/>
      <c r="IBT35" s="562"/>
      <c r="IBU35" s="562"/>
      <c r="IBV35" s="562"/>
      <c r="IBW35" s="562"/>
      <c r="IBX35" s="562"/>
      <c r="IBY35" s="562"/>
      <c r="IBZ35" s="562"/>
      <c r="ICA35" s="562"/>
      <c r="ICB35" s="562"/>
      <c r="ICC35" s="562"/>
      <c r="ICD35" s="562"/>
      <c r="ICE35" s="562"/>
      <c r="ICF35" s="562"/>
      <c r="ICG35" s="562"/>
      <c r="ICH35" s="562"/>
      <c r="ICI35" s="562"/>
      <c r="ICJ35" s="562"/>
      <c r="ICK35" s="562"/>
      <c r="ICL35" s="562"/>
      <c r="ICM35" s="562"/>
      <c r="ICN35" s="562"/>
      <c r="ICO35" s="562"/>
      <c r="ICP35" s="562"/>
      <c r="ICQ35" s="562"/>
      <c r="ICR35" s="562"/>
      <c r="ICS35" s="562"/>
      <c r="ICT35" s="562"/>
      <c r="ICU35" s="562"/>
      <c r="ICV35" s="562"/>
      <c r="ICW35" s="562"/>
      <c r="ICX35" s="562"/>
      <c r="ICY35" s="562"/>
      <c r="ICZ35" s="562"/>
      <c r="IDA35" s="562"/>
      <c r="IDB35" s="562"/>
      <c r="IDC35" s="562"/>
      <c r="IDD35" s="562"/>
      <c r="IDE35" s="562"/>
      <c r="IDF35" s="562"/>
      <c r="IDG35" s="562"/>
      <c r="IDH35" s="562"/>
      <c r="IDI35" s="562"/>
      <c r="IDJ35" s="562"/>
      <c r="IDK35" s="562"/>
      <c r="IDL35" s="562"/>
      <c r="IDM35" s="562"/>
      <c r="IDN35" s="562"/>
      <c r="IDO35" s="562"/>
      <c r="IDP35" s="562"/>
      <c r="IDQ35" s="562"/>
      <c r="IDR35" s="562"/>
      <c r="IDS35" s="562"/>
      <c r="IDT35" s="562"/>
      <c r="IDU35" s="562"/>
      <c r="IDV35" s="562"/>
      <c r="IDW35" s="562"/>
      <c r="IDX35" s="562"/>
      <c r="IDY35" s="562"/>
      <c r="IDZ35" s="562"/>
      <c r="IEA35" s="562"/>
      <c r="IEB35" s="562"/>
      <c r="IEC35" s="562"/>
      <c r="IED35" s="562"/>
      <c r="IEE35" s="562"/>
      <c r="IEF35" s="562"/>
      <c r="IEG35" s="562"/>
      <c r="IEH35" s="562"/>
      <c r="IEI35" s="562"/>
      <c r="IEJ35" s="562"/>
      <c r="IEK35" s="562"/>
      <c r="IEL35" s="562"/>
      <c r="IEM35" s="562"/>
      <c r="IEN35" s="562"/>
      <c r="IEO35" s="562"/>
      <c r="IEP35" s="562"/>
      <c r="IEQ35" s="562"/>
      <c r="IER35" s="562"/>
      <c r="IES35" s="562"/>
      <c r="IET35" s="562"/>
      <c r="IEU35" s="562"/>
      <c r="IEV35" s="562"/>
      <c r="IEW35" s="562"/>
      <c r="IEX35" s="562"/>
      <c r="IEY35" s="562"/>
      <c r="IEZ35" s="562"/>
      <c r="IFA35" s="562"/>
      <c r="IFB35" s="562"/>
      <c r="IFC35" s="562"/>
      <c r="IFD35" s="562"/>
      <c r="IFE35" s="562"/>
      <c r="IFF35" s="562"/>
      <c r="IFG35" s="562"/>
      <c r="IFH35" s="562"/>
      <c r="IFI35" s="562"/>
      <c r="IFJ35" s="562"/>
      <c r="IFK35" s="562"/>
      <c r="IFL35" s="562"/>
      <c r="IFM35" s="562"/>
      <c r="IFN35" s="562"/>
      <c r="IFO35" s="562"/>
      <c r="IFP35" s="562"/>
      <c r="IFQ35" s="562"/>
      <c r="IFR35" s="562"/>
      <c r="IFS35" s="562"/>
      <c r="IFT35" s="562"/>
      <c r="IFU35" s="562"/>
      <c r="IFV35" s="562"/>
      <c r="IFW35" s="562"/>
      <c r="IFX35" s="562"/>
      <c r="IFY35" s="562"/>
      <c r="IFZ35" s="562"/>
      <c r="IGA35" s="562"/>
      <c r="IGB35" s="562"/>
      <c r="IGC35" s="562"/>
      <c r="IGD35" s="562"/>
      <c r="IGE35" s="562"/>
      <c r="IGF35" s="562"/>
      <c r="IGG35" s="562"/>
      <c r="IGH35" s="562"/>
      <c r="IGI35" s="562"/>
      <c r="IGJ35" s="562"/>
      <c r="IGK35" s="562"/>
      <c r="IGL35" s="562"/>
      <c r="IGM35" s="562"/>
      <c r="IGN35" s="562"/>
      <c r="IGO35" s="562"/>
      <c r="IGP35" s="562"/>
      <c r="IGQ35" s="562"/>
      <c r="IGR35" s="562"/>
      <c r="IGS35" s="562"/>
      <c r="IGT35" s="562"/>
      <c r="IGU35" s="562"/>
      <c r="IGV35" s="562"/>
      <c r="IGW35" s="562"/>
      <c r="IGX35" s="562"/>
      <c r="IGY35" s="562"/>
      <c r="IGZ35" s="562"/>
      <c r="IHA35" s="562"/>
      <c r="IHB35" s="562"/>
      <c r="IHC35" s="562"/>
      <c r="IHD35" s="562"/>
      <c r="IHE35" s="562"/>
      <c r="IHF35" s="562"/>
      <c r="IHG35" s="562"/>
      <c r="IHH35" s="562"/>
      <c r="IHI35" s="562"/>
      <c r="IHJ35" s="562"/>
      <c r="IHK35" s="562"/>
      <c r="IHL35" s="562"/>
      <c r="IHM35" s="562"/>
      <c r="IHN35" s="562"/>
      <c r="IHO35" s="562"/>
      <c r="IHP35" s="562"/>
      <c r="IHQ35" s="562"/>
      <c r="IHR35" s="562"/>
      <c r="IHS35" s="562"/>
      <c r="IHT35" s="562"/>
      <c r="IHU35" s="562"/>
      <c r="IHV35" s="562"/>
      <c r="IHW35" s="562"/>
      <c r="IHX35" s="562"/>
      <c r="IHY35" s="562"/>
      <c r="IHZ35" s="562"/>
      <c r="IIA35" s="562"/>
      <c r="IIB35" s="562"/>
      <c r="IIC35" s="562"/>
      <c r="IID35" s="562"/>
      <c r="IIE35" s="562"/>
      <c r="IIF35" s="562"/>
      <c r="IIG35" s="562"/>
      <c r="IIH35" s="562"/>
      <c r="III35" s="562"/>
      <c r="IIJ35" s="562"/>
      <c r="IIK35" s="562"/>
      <c r="IIL35" s="562"/>
      <c r="IIM35" s="562"/>
      <c r="IIN35" s="562"/>
      <c r="IIO35" s="562"/>
      <c r="IIP35" s="562"/>
      <c r="IIQ35" s="562"/>
      <c r="IIR35" s="562"/>
      <c r="IIS35" s="562"/>
      <c r="IIT35" s="562"/>
      <c r="IIU35" s="562"/>
      <c r="IIV35" s="562"/>
      <c r="IIW35" s="562"/>
      <c r="IIX35" s="562"/>
      <c r="IIY35" s="562"/>
      <c r="IIZ35" s="562"/>
      <c r="IJA35" s="562"/>
      <c r="IJB35" s="562"/>
      <c r="IJC35" s="562"/>
      <c r="IJD35" s="562"/>
      <c r="IJE35" s="562"/>
      <c r="IJF35" s="562"/>
      <c r="IJG35" s="562"/>
      <c r="IJH35" s="562"/>
      <c r="IJI35" s="562"/>
      <c r="IJJ35" s="562"/>
      <c r="IJK35" s="562"/>
      <c r="IJL35" s="562"/>
      <c r="IJM35" s="562"/>
      <c r="IJN35" s="562"/>
      <c r="IJO35" s="562"/>
      <c r="IJP35" s="562"/>
      <c r="IJQ35" s="562"/>
      <c r="IJR35" s="562"/>
      <c r="IJS35" s="562"/>
      <c r="IJT35" s="562"/>
      <c r="IJU35" s="562"/>
      <c r="IJV35" s="562"/>
      <c r="IJW35" s="562"/>
      <c r="IJX35" s="562"/>
      <c r="IJY35" s="562"/>
      <c r="IJZ35" s="562"/>
      <c r="IKA35" s="562"/>
      <c r="IKB35" s="562"/>
      <c r="IKC35" s="562"/>
      <c r="IKD35" s="562"/>
      <c r="IKE35" s="562"/>
      <c r="IKF35" s="562"/>
      <c r="IKG35" s="562"/>
      <c r="IKH35" s="562"/>
      <c r="IKI35" s="562"/>
      <c r="IKJ35" s="562"/>
      <c r="IKK35" s="562"/>
      <c r="IKL35" s="562"/>
      <c r="IKM35" s="562"/>
      <c r="IKN35" s="562"/>
      <c r="IKO35" s="562"/>
      <c r="IKP35" s="562"/>
      <c r="IKQ35" s="562"/>
      <c r="IKR35" s="562"/>
      <c r="IKS35" s="562"/>
      <c r="IKT35" s="562"/>
      <c r="IKU35" s="562"/>
      <c r="IKV35" s="562"/>
      <c r="IKW35" s="562"/>
      <c r="IKX35" s="562"/>
      <c r="IKY35" s="562"/>
      <c r="IKZ35" s="562"/>
      <c r="ILA35" s="562"/>
      <c r="ILB35" s="562"/>
      <c r="ILC35" s="562"/>
      <c r="ILD35" s="562"/>
      <c r="ILE35" s="562"/>
      <c r="ILF35" s="562"/>
      <c r="ILG35" s="562"/>
      <c r="ILH35" s="562"/>
      <c r="ILI35" s="562"/>
      <c r="ILJ35" s="562"/>
      <c r="ILK35" s="562"/>
      <c r="ILL35" s="562"/>
      <c r="ILM35" s="562"/>
      <c r="ILN35" s="562"/>
      <c r="ILO35" s="562"/>
      <c r="ILP35" s="562"/>
      <c r="ILQ35" s="562"/>
      <c r="ILR35" s="562"/>
      <c r="ILS35" s="562"/>
      <c r="ILT35" s="562"/>
      <c r="ILU35" s="562"/>
      <c r="ILV35" s="562"/>
      <c r="ILW35" s="562"/>
      <c r="ILX35" s="562"/>
      <c r="ILY35" s="562"/>
      <c r="ILZ35" s="562"/>
      <c r="IMA35" s="562"/>
      <c r="IMB35" s="562"/>
      <c r="IMC35" s="562"/>
      <c r="IMD35" s="562"/>
      <c r="IME35" s="562"/>
      <c r="IMF35" s="562"/>
      <c r="IMG35" s="562"/>
      <c r="IMH35" s="562"/>
      <c r="IMI35" s="562"/>
      <c r="IMJ35" s="562"/>
      <c r="IMK35" s="562"/>
      <c r="IML35" s="562"/>
      <c r="IMM35" s="562"/>
      <c r="IMN35" s="562"/>
      <c r="IMO35" s="562"/>
      <c r="IMP35" s="562"/>
      <c r="IMQ35" s="562"/>
      <c r="IMR35" s="562"/>
      <c r="IMS35" s="562"/>
      <c r="IMT35" s="562"/>
      <c r="IMU35" s="562"/>
      <c r="IMV35" s="562"/>
      <c r="IMW35" s="562"/>
      <c r="IMX35" s="562"/>
      <c r="IMY35" s="562"/>
      <c r="IMZ35" s="562"/>
      <c r="INA35" s="562"/>
      <c r="INB35" s="562"/>
      <c r="INC35" s="562"/>
      <c r="IND35" s="562"/>
      <c r="INE35" s="562"/>
      <c r="INF35" s="562"/>
      <c r="ING35" s="562"/>
      <c r="INH35" s="562"/>
      <c r="INI35" s="562"/>
      <c r="INJ35" s="562"/>
      <c r="INK35" s="562"/>
      <c r="INL35" s="562"/>
      <c r="INM35" s="562"/>
      <c r="INN35" s="562"/>
      <c r="INO35" s="562"/>
      <c r="INP35" s="562"/>
      <c r="INQ35" s="562"/>
      <c r="INR35" s="562"/>
      <c r="INS35" s="562"/>
      <c r="INT35" s="562"/>
      <c r="INU35" s="562"/>
      <c r="INV35" s="562"/>
      <c r="INW35" s="562"/>
      <c r="INX35" s="562"/>
      <c r="INY35" s="562"/>
      <c r="INZ35" s="562"/>
      <c r="IOA35" s="562"/>
      <c r="IOB35" s="562"/>
      <c r="IOC35" s="562"/>
      <c r="IOD35" s="562"/>
      <c r="IOE35" s="562"/>
      <c r="IOF35" s="562"/>
      <c r="IOG35" s="562"/>
      <c r="IOH35" s="562"/>
      <c r="IOI35" s="562"/>
      <c r="IOJ35" s="562"/>
      <c r="IOK35" s="562"/>
      <c r="IOL35" s="562"/>
      <c r="IOM35" s="562"/>
      <c r="ION35" s="562"/>
      <c r="IOO35" s="562"/>
      <c r="IOP35" s="562"/>
      <c r="IOQ35" s="562"/>
      <c r="IOR35" s="562"/>
      <c r="IOS35" s="562"/>
      <c r="IOT35" s="562"/>
      <c r="IOU35" s="562"/>
      <c r="IOV35" s="562"/>
      <c r="IOW35" s="562"/>
      <c r="IOX35" s="562"/>
      <c r="IOY35" s="562"/>
      <c r="IOZ35" s="562"/>
      <c r="IPA35" s="562"/>
      <c r="IPB35" s="562"/>
      <c r="IPC35" s="562"/>
      <c r="IPD35" s="562"/>
      <c r="IPE35" s="562"/>
      <c r="IPF35" s="562"/>
      <c r="IPG35" s="562"/>
      <c r="IPH35" s="562"/>
      <c r="IPI35" s="562"/>
      <c r="IPJ35" s="562"/>
      <c r="IPK35" s="562"/>
      <c r="IPL35" s="562"/>
      <c r="IPM35" s="562"/>
      <c r="IPN35" s="562"/>
      <c r="IPO35" s="562"/>
      <c r="IPP35" s="562"/>
      <c r="IPQ35" s="562"/>
      <c r="IPR35" s="562"/>
      <c r="IPS35" s="562"/>
      <c r="IPT35" s="562"/>
      <c r="IPU35" s="562"/>
      <c r="IPV35" s="562"/>
      <c r="IPW35" s="562"/>
      <c r="IPX35" s="562"/>
      <c r="IPY35" s="562"/>
      <c r="IPZ35" s="562"/>
      <c r="IQA35" s="562"/>
      <c r="IQB35" s="562"/>
      <c r="IQC35" s="562"/>
      <c r="IQD35" s="562"/>
      <c r="IQE35" s="562"/>
      <c r="IQF35" s="562"/>
      <c r="IQG35" s="562"/>
      <c r="IQH35" s="562"/>
      <c r="IQI35" s="562"/>
      <c r="IQJ35" s="562"/>
      <c r="IQK35" s="562"/>
      <c r="IQL35" s="562"/>
      <c r="IQM35" s="562"/>
      <c r="IQN35" s="562"/>
      <c r="IQO35" s="562"/>
      <c r="IQP35" s="562"/>
      <c r="IQQ35" s="562"/>
      <c r="IQR35" s="562"/>
      <c r="IQS35" s="562"/>
      <c r="IQT35" s="562"/>
      <c r="IQU35" s="562"/>
      <c r="IQV35" s="562"/>
      <c r="IQW35" s="562"/>
      <c r="IQX35" s="562"/>
      <c r="IQY35" s="562"/>
      <c r="IQZ35" s="562"/>
      <c r="IRA35" s="562"/>
      <c r="IRB35" s="562"/>
      <c r="IRC35" s="562"/>
      <c r="IRD35" s="562"/>
      <c r="IRE35" s="562"/>
      <c r="IRF35" s="562"/>
      <c r="IRG35" s="562"/>
      <c r="IRH35" s="562"/>
      <c r="IRI35" s="562"/>
      <c r="IRJ35" s="562"/>
      <c r="IRK35" s="562"/>
      <c r="IRL35" s="562"/>
      <c r="IRM35" s="562"/>
      <c r="IRN35" s="562"/>
      <c r="IRO35" s="562"/>
      <c r="IRP35" s="562"/>
      <c r="IRQ35" s="562"/>
      <c r="IRR35" s="562"/>
      <c r="IRS35" s="562"/>
      <c r="IRT35" s="562"/>
      <c r="IRU35" s="562"/>
      <c r="IRV35" s="562"/>
      <c r="IRW35" s="562"/>
      <c r="IRX35" s="562"/>
      <c r="IRY35" s="562"/>
      <c r="IRZ35" s="562"/>
      <c r="ISA35" s="562"/>
      <c r="ISB35" s="562"/>
      <c r="ISC35" s="562"/>
      <c r="ISD35" s="562"/>
      <c r="ISE35" s="562"/>
      <c r="ISF35" s="562"/>
      <c r="ISG35" s="562"/>
      <c r="ISH35" s="562"/>
      <c r="ISI35" s="562"/>
      <c r="ISJ35" s="562"/>
      <c r="ISK35" s="562"/>
      <c r="ISL35" s="562"/>
      <c r="ISM35" s="562"/>
      <c r="ISN35" s="562"/>
      <c r="ISO35" s="562"/>
      <c r="ISP35" s="562"/>
      <c r="ISQ35" s="562"/>
      <c r="ISR35" s="562"/>
      <c r="ISS35" s="562"/>
      <c r="IST35" s="562"/>
      <c r="ISU35" s="562"/>
      <c r="ISV35" s="562"/>
      <c r="ISW35" s="562"/>
      <c r="ISX35" s="562"/>
      <c r="ISY35" s="562"/>
      <c r="ISZ35" s="562"/>
      <c r="ITA35" s="562"/>
      <c r="ITB35" s="562"/>
      <c r="ITC35" s="562"/>
      <c r="ITD35" s="562"/>
      <c r="ITE35" s="562"/>
      <c r="ITF35" s="562"/>
      <c r="ITG35" s="562"/>
      <c r="ITH35" s="562"/>
      <c r="ITI35" s="562"/>
      <c r="ITJ35" s="562"/>
      <c r="ITK35" s="562"/>
      <c r="ITL35" s="562"/>
      <c r="ITM35" s="562"/>
      <c r="ITN35" s="562"/>
      <c r="ITO35" s="562"/>
      <c r="ITP35" s="562"/>
      <c r="ITQ35" s="562"/>
      <c r="ITR35" s="562"/>
      <c r="ITS35" s="562"/>
      <c r="ITT35" s="562"/>
      <c r="ITU35" s="562"/>
      <c r="ITV35" s="562"/>
      <c r="ITW35" s="562"/>
      <c r="ITX35" s="562"/>
      <c r="ITY35" s="562"/>
      <c r="ITZ35" s="562"/>
      <c r="IUA35" s="562"/>
      <c r="IUB35" s="562"/>
      <c r="IUC35" s="562"/>
      <c r="IUD35" s="562"/>
      <c r="IUE35" s="562"/>
      <c r="IUF35" s="562"/>
      <c r="IUG35" s="562"/>
      <c r="IUH35" s="562"/>
      <c r="IUI35" s="562"/>
      <c r="IUJ35" s="562"/>
      <c r="IUK35" s="562"/>
      <c r="IUL35" s="562"/>
      <c r="IUM35" s="562"/>
      <c r="IUN35" s="562"/>
      <c r="IUO35" s="562"/>
      <c r="IUP35" s="562"/>
      <c r="IUQ35" s="562"/>
      <c r="IUR35" s="562"/>
      <c r="IUS35" s="562"/>
      <c r="IUT35" s="562"/>
      <c r="IUU35" s="562"/>
      <c r="IUV35" s="562"/>
      <c r="IUW35" s="562"/>
      <c r="IUX35" s="562"/>
      <c r="IUY35" s="562"/>
      <c r="IUZ35" s="562"/>
      <c r="IVA35" s="562"/>
      <c r="IVB35" s="562"/>
      <c r="IVC35" s="562"/>
      <c r="IVD35" s="562"/>
      <c r="IVE35" s="562"/>
      <c r="IVF35" s="562"/>
      <c r="IVG35" s="562"/>
      <c r="IVH35" s="562"/>
      <c r="IVI35" s="562"/>
      <c r="IVJ35" s="562"/>
      <c r="IVK35" s="562"/>
      <c r="IVL35" s="562"/>
      <c r="IVM35" s="562"/>
      <c r="IVN35" s="562"/>
      <c r="IVO35" s="562"/>
      <c r="IVP35" s="562"/>
      <c r="IVQ35" s="562"/>
      <c r="IVR35" s="562"/>
      <c r="IVS35" s="562"/>
      <c r="IVT35" s="562"/>
      <c r="IVU35" s="562"/>
      <c r="IVV35" s="562"/>
      <c r="IVW35" s="562"/>
      <c r="IVX35" s="562"/>
      <c r="IVY35" s="562"/>
      <c r="IVZ35" s="562"/>
      <c r="IWA35" s="562"/>
      <c r="IWB35" s="562"/>
      <c r="IWC35" s="562"/>
      <c r="IWD35" s="562"/>
      <c r="IWE35" s="562"/>
      <c r="IWF35" s="562"/>
      <c r="IWG35" s="562"/>
      <c r="IWH35" s="562"/>
      <c r="IWI35" s="562"/>
      <c r="IWJ35" s="562"/>
      <c r="IWK35" s="562"/>
      <c r="IWL35" s="562"/>
      <c r="IWM35" s="562"/>
      <c r="IWN35" s="562"/>
      <c r="IWO35" s="562"/>
      <c r="IWP35" s="562"/>
      <c r="IWQ35" s="562"/>
      <c r="IWR35" s="562"/>
      <c r="IWS35" s="562"/>
      <c r="IWT35" s="562"/>
      <c r="IWU35" s="562"/>
      <c r="IWV35" s="562"/>
      <c r="IWW35" s="562"/>
      <c r="IWX35" s="562"/>
      <c r="IWY35" s="562"/>
      <c r="IWZ35" s="562"/>
      <c r="IXA35" s="562"/>
      <c r="IXB35" s="562"/>
      <c r="IXC35" s="562"/>
      <c r="IXD35" s="562"/>
      <c r="IXE35" s="562"/>
      <c r="IXF35" s="562"/>
      <c r="IXG35" s="562"/>
      <c r="IXH35" s="562"/>
      <c r="IXI35" s="562"/>
      <c r="IXJ35" s="562"/>
      <c r="IXK35" s="562"/>
      <c r="IXL35" s="562"/>
      <c r="IXM35" s="562"/>
      <c r="IXN35" s="562"/>
      <c r="IXO35" s="562"/>
      <c r="IXP35" s="562"/>
      <c r="IXQ35" s="562"/>
      <c r="IXR35" s="562"/>
      <c r="IXS35" s="562"/>
      <c r="IXT35" s="562"/>
      <c r="IXU35" s="562"/>
      <c r="IXV35" s="562"/>
      <c r="IXW35" s="562"/>
      <c r="IXX35" s="562"/>
      <c r="IXY35" s="562"/>
      <c r="IXZ35" s="562"/>
      <c r="IYA35" s="562"/>
      <c r="IYB35" s="562"/>
      <c r="IYC35" s="562"/>
      <c r="IYD35" s="562"/>
      <c r="IYE35" s="562"/>
      <c r="IYF35" s="562"/>
      <c r="IYG35" s="562"/>
      <c r="IYH35" s="562"/>
      <c r="IYI35" s="562"/>
      <c r="IYJ35" s="562"/>
      <c r="IYK35" s="562"/>
      <c r="IYL35" s="562"/>
      <c r="IYM35" s="562"/>
      <c r="IYN35" s="562"/>
      <c r="IYO35" s="562"/>
      <c r="IYP35" s="562"/>
      <c r="IYQ35" s="562"/>
      <c r="IYR35" s="562"/>
      <c r="IYS35" s="562"/>
      <c r="IYT35" s="562"/>
      <c r="IYU35" s="562"/>
      <c r="IYV35" s="562"/>
      <c r="IYW35" s="562"/>
      <c r="IYX35" s="562"/>
      <c r="IYY35" s="562"/>
      <c r="IYZ35" s="562"/>
      <c r="IZA35" s="562"/>
      <c r="IZB35" s="562"/>
      <c r="IZC35" s="562"/>
      <c r="IZD35" s="562"/>
      <c r="IZE35" s="562"/>
      <c r="IZF35" s="562"/>
      <c r="IZG35" s="562"/>
      <c r="IZH35" s="562"/>
      <c r="IZI35" s="562"/>
      <c r="IZJ35" s="562"/>
      <c r="IZK35" s="562"/>
      <c r="IZL35" s="562"/>
      <c r="IZM35" s="562"/>
      <c r="IZN35" s="562"/>
      <c r="IZO35" s="562"/>
      <c r="IZP35" s="562"/>
      <c r="IZQ35" s="562"/>
      <c r="IZR35" s="562"/>
      <c r="IZS35" s="562"/>
      <c r="IZT35" s="562"/>
      <c r="IZU35" s="562"/>
      <c r="IZV35" s="562"/>
      <c r="IZW35" s="562"/>
      <c r="IZX35" s="562"/>
      <c r="IZY35" s="562"/>
      <c r="IZZ35" s="562"/>
      <c r="JAA35" s="562"/>
      <c r="JAB35" s="562"/>
      <c r="JAC35" s="562"/>
      <c r="JAD35" s="562"/>
      <c r="JAE35" s="562"/>
      <c r="JAF35" s="562"/>
      <c r="JAG35" s="562"/>
      <c r="JAH35" s="562"/>
      <c r="JAI35" s="562"/>
      <c r="JAJ35" s="562"/>
      <c r="JAK35" s="562"/>
      <c r="JAL35" s="562"/>
      <c r="JAM35" s="562"/>
      <c r="JAN35" s="562"/>
      <c r="JAO35" s="562"/>
      <c r="JAP35" s="562"/>
      <c r="JAQ35" s="562"/>
      <c r="JAR35" s="562"/>
      <c r="JAS35" s="562"/>
      <c r="JAT35" s="562"/>
      <c r="JAU35" s="562"/>
      <c r="JAV35" s="562"/>
      <c r="JAW35" s="562"/>
      <c r="JAX35" s="562"/>
      <c r="JAY35" s="562"/>
      <c r="JAZ35" s="562"/>
      <c r="JBA35" s="562"/>
      <c r="JBB35" s="562"/>
      <c r="JBC35" s="562"/>
      <c r="JBD35" s="562"/>
      <c r="JBE35" s="562"/>
      <c r="JBF35" s="562"/>
      <c r="JBG35" s="562"/>
      <c r="JBH35" s="562"/>
      <c r="JBI35" s="562"/>
      <c r="JBJ35" s="562"/>
      <c r="JBK35" s="562"/>
      <c r="JBL35" s="562"/>
      <c r="JBM35" s="562"/>
      <c r="JBN35" s="562"/>
      <c r="JBO35" s="562"/>
      <c r="JBP35" s="562"/>
      <c r="JBQ35" s="562"/>
      <c r="JBR35" s="562"/>
      <c r="JBS35" s="562"/>
      <c r="JBT35" s="562"/>
      <c r="JBU35" s="562"/>
      <c r="JBV35" s="562"/>
      <c r="JBW35" s="562"/>
      <c r="JBX35" s="562"/>
      <c r="JBY35" s="562"/>
      <c r="JBZ35" s="562"/>
      <c r="JCA35" s="562"/>
      <c r="JCB35" s="562"/>
      <c r="JCC35" s="562"/>
      <c r="JCD35" s="562"/>
      <c r="JCE35" s="562"/>
      <c r="JCF35" s="562"/>
      <c r="JCG35" s="562"/>
      <c r="JCH35" s="562"/>
      <c r="JCI35" s="562"/>
      <c r="JCJ35" s="562"/>
      <c r="JCK35" s="562"/>
      <c r="JCL35" s="562"/>
      <c r="JCM35" s="562"/>
      <c r="JCN35" s="562"/>
      <c r="JCO35" s="562"/>
      <c r="JCP35" s="562"/>
      <c r="JCQ35" s="562"/>
      <c r="JCR35" s="562"/>
      <c r="JCS35" s="562"/>
      <c r="JCT35" s="562"/>
      <c r="JCU35" s="562"/>
      <c r="JCV35" s="562"/>
      <c r="JCW35" s="562"/>
      <c r="JCX35" s="562"/>
      <c r="JCY35" s="562"/>
      <c r="JCZ35" s="562"/>
      <c r="JDA35" s="562"/>
      <c r="JDB35" s="562"/>
      <c r="JDC35" s="562"/>
      <c r="JDD35" s="562"/>
      <c r="JDE35" s="562"/>
      <c r="JDF35" s="562"/>
      <c r="JDG35" s="562"/>
      <c r="JDH35" s="562"/>
      <c r="JDI35" s="562"/>
      <c r="JDJ35" s="562"/>
      <c r="JDK35" s="562"/>
      <c r="JDL35" s="562"/>
      <c r="JDM35" s="562"/>
      <c r="JDN35" s="562"/>
      <c r="JDO35" s="562"/>
      <c r="JDP35" s="562"/>
      <c r="JDQ35" s="562"/>
      <c r="JDR35" s="562"/>
      <c r="JDS35" s="562"/>
      <c r="JDT35" s="562"/>
      <c r="JDU35" s="562"/>
      <c r="JDV35" s="562"/>
      <c r="JDW35" s="562"/>
      <c r="JDX35" s="562"/>
      <c r="JDY35" s="562"/>
      <c r="JDZ35" s="562"/>
      <c r="JEA35" s="562"/>
      <c r="JEB35" s="562"/>
      <c r="JEC35" s="562"/>
      <c r="JED35" s="562"/>
      <c r="JEE35" s="562"/>
      <c r="JEF35" s="562"/>
      <c r="JEG35" s="562"/>
      <c r="JEH35" s="562"/>
      <c r="JEI35" s="562"/>
      <c r="JEJ35" s="562"/>
      <c r="JEK35" s="562"/>
      <c r="JEL35" s="562"/>
      <c r="JEM35" s="562"/>
      <c r="JEN35" s="562"/>
      <c r="JEO35" s="562"/>
      <c r="JEP35" s="562"/>
      <c r="JEQ35" s="562"/>
      <c r="JER35" s="562"/>
      <c r="JES35" s="562"/>
      <c r="JET35" s="562"/>
      <c r="JEU35" s="562"/>
      <c r="JEV35" s="562"/>
      <c r="JEW35" s="562"/>
      <c r="JEX35" s="562"/>
      <c r="JEY35" s="562"/>
      <c r="JEZ35" s="562"/>
      <c r="JFA35" s="562"/>
      <c r="JFB35" s="562"/>
      <c r="JFC35" s="562"/>
      <c r="JFD35" s="562"/>
      <c r="JFE35" s="562"/>
      <c r="JFF35" s="562"/>
      <c r="JFG35" s="562"/>
      <c r="JFH35" s="562"/>
      <c r="JFI35" s="562"/>
      <c r="JFJ35" s="562"/>
      <c r="JFK35" s="562"/>
      <c r="JFL35" s="562"/>
      <c r="JFM35" s="562"/>
      <c r="JFN35" s="562"/>
      <c r="JFO35" s="562"/>
      <c r="JFP35" s="562"/>
      <c r="JFQ35" s="562"/>
      <c r="JFR35" s="562"/>
      <c r="JFS35" s="562"/>
      <c r="JFT35" s="562"/>
      <c r="JFU35" s="562"/>
      <c r="JFV35" s="562"/>
      <c r="JFW35" s="562"/>
      <c r="JFX35" s="562"/>
      <c r="JFY35" s="562"/>
      <c r="JFZ35" s="562"/>
      <c r="JGA35" s="562"/>
      <c r="JGB35" s="562"/>
      <c r="JGC35" s="562"/>
      <c r="JGD35" s="562"/>
      <c r="JGE35" s="562"/>
      <c r="JGF35" s="562"/>
      <c r="JGG35" s="562"/>
      <c r="JGH35" s="562"/>
      <c r="JGI35" s="562"/>
      <c r="JGJ35" s="562"/>
      <c r="JGK35" s="562"/>
      <c r="JGL35" s="562"/>
      <c r="JGM35" s="562"/>
      <c r="JGN35" s="562"/>
      <c r="JGO35" s="562"/>
      <c r="JGP35" s="562"/>
      <c r="JGQ35" s="562"/>
      <c r="JGR35" s="562"/>
      <c r="JGS35" s="562"/>
      <c r="JGT35" s="562"/>
      <c r="JGU35" s="562"/>
      <c r="JGV35" s="562"/>
      <c r="JGW35" s="562"/>
      <c r="JGX35" s="562"/>
      <c r="JGY35" s="562"/>
      <c r="JGZ35" s="562"/>
      <c r="JHA35" s="562"/>
      <c r="JHB35" s="562"/>
      <c r="JHC35" s="562"/>
      <c r="JHD35" s="562"/>
      <c r="JHE35" s="562"/>
      <c r="JHF35" s="562"/>
      <c r="JHG35" s="562"/>
      <c r="JHH35" s="562"/>
      <c r="JHI35" s="562"/>
      <c r="JHJ35" s="562"/>
      <c r="JHK35" s="562"/>
      <c r="JHL35" s="562"/>
      <c r="JHM35" s="562"/>
      <c r="JHN35" s="562"/>
      <c r="JHO35" s="562"/>
      <c r="JHP35" s="562"/>
      <c r="JHQ35" s="562"/>
      <c r="JHR35" s="562"/>
      <c r="JHS35" s="562"/>
      <c r="JHT35" s="562"/>
      <c r="JHU35" s="562"/>
      <c r="JHV35" s="562"/>
      <c r="JHW35" s="562"/>
      <c r="JHX35" s="562"/>
      <c r="JHY35" s="562"/>
      <c r="JHZ35" s="562"/>
      <c r="JIA35" s="562"/>
      <c r="JIB35" s="562"/>
      <c r="JIC35" s="562"/>
      <c r="JID35" s="562"/>
      <c r="JIE35" s="562"/>
      <c r="JIF35" s="562"/>
      <c r="JIG35" s="562"/>
      <c r="JIH35" s="562"/>
      <c r="JII35" s="562"/>
      <c r="JIJ35" s="562"/>
      <c r="JIK35" s="562"/>
      <c r="JIL35" s="562"/>
      <c r="JIM35" s="562"/>
      <c r="JIN35" s="562"/>
      <c r="JIO35" s="562"/>
      <c r="JIP35" s="562"/>
      <c r="JIQ35" s="562"/>
      <c r="JIR35" s="562"/>
      <c r="JIS35" s="562"/>
      <c r="JIT35" s="562"/>
      <c r="JIU35" s="562"/>
      <c r="JIV35" s="562"/>
      <c r="JIW35" s="562"/>
      <c r="JIX35" s="562"/>
      <c r="JIY35" s="562"/>
      <c r="JIZ35" s="562"/>
      <c r="JJA35" s="562"/>
      <c r="JJB35" s="562"/>
      <c r="JJC35" s="562"/>
      <c r="JJD35" s="562"/>
      <c r="JJE35" s="562"/>
      <c r="JJF35" s="562"/>
      <c r="JJG35" s="562"/>
      <c r="JJH35" s="562"/>
      <c r="JJI35" s="562"/>
      <c r="JJJ35" s="562"/>
      <c r="JJK35" s="562"/>
      <c r="JJL35" s="562"/>
      <c r="JJM35" s="562"/>
      <c r="JJN35" s="562"/>
      <c r="JJO35" s="562"/>
      <c r="JJP35" s="562"/>
      <c r="JJQ35" s="562"/>
      <c r="JJR35" s="562"/>
      <c r="JJS35" s="562"/>
      <c r="JJT35" s="562"/>
      <c r="JJU35" s="562"/>
      <c r="JJV35" s="562"/>
      <c r="JJW35" s="562"/>
      <c r="JJX35" s="562"/>
      <c r="JJY35" s="562"/>
      <c r="JJZ35" s="562"/>
      <c r="JKA35" s="562"/>
      <c r="JKB35" s="562"/>
      <c r="JKC35" s="562"/>
      <c r="JKD35" s="562"/>
      <c r="JKE35" s="562"/>
      <c r="JKF35" s="562"/>
      <c r="JKG35" s="562"/>
      <c r="JKH35" s="562"/>
      <c r="JKI35" s="562"/>
      <c r="JKJ35" s="562"/>
      <c r="JKK35" s="562"/>
      <c r="JKL35" s="562"/>
      <c r="JKM35" s="562"/>
      <c r="JKN35" s="562"/>
      <c r="JKO35" s="562"/>
      <c r="JKP35" s="562"/>
      <c r="JKQ35" s="562"/>
      <c r="JKR35" s="562"/>
      <c r="JKS35" s="562"/>
      <c r="JKT35" s="562"/>
      <c r="JKU35" s="562"/>
      <c r="JKV35" s="562"/>
      <c r="JKW35" s="562"/>
      <c r="JKX35" s="562"/>
      <c r="JKY35" s="562"/>
      <c r="JKZ35" s="562"/>
      <c r="JLA35" s="562"/>
      <c r="JLB35" s="562"/>
      <c r="JLC35" s="562"/>
      <c r="JLD35" s="562"/>
      <c r="JLE35" s="562"/>
      <c r="JLF35" s="562"/>
      <c r="JLG35" s="562"/>
      <c r="JLH35" s="562"/>
      <c r="JLI35" s="562"/>
      <c r="JLJ35" s="562"/>
      <c r="JLK35" s="562"/>
      <c r="JLL35" s="562"/>
      <c r="JLM35" s="562"/>
      <c r="JLN35" s="562"/>
      <c r="JLO35" s="562"/>
      <c r="JLP35" s="562"/>
      <c r="JLQ35" s="562"/>
      <c r="JLR35" s="562"/>
      <c r="JLS35" s="562"/>
      <c r="JLT35" s="562"/>
      <c r="JLU35" s="562"/>
      <c r="JLV35" s="562"/>
      <c r="JLW35" s="562"/>
      <c r="JLX35" s="562"/>
      <c r="JLY35" s="562"/>
      <c r="JLZ35" s="562"/>
      <c r="JMA35" s="562"/>
      <c r="JMB35" s="562"/>
      <c r="JMC35" s="562"/>
      <c r="JMD35" s="562"/>
      <c r="JME35" s="562"/>
      <c r="JMF35" s="562"/>
      <c r="JMG35" s="562"/>
      <c r="JMH35" s="562"/>
      <c r="JMI35" s="562"/>
      <c r="JMJ35" s="562"/>
      <c r="JMK35" s="562"/>
      <c r="JML35" s="562"/>
      <c r="JMM35" s="562"/>
      <c r="JMN35" s="562"/>
      <c r="JMO35" s="562"/>
      <c r="JMP35" s="562"/>
      <c r="JMQ35" s="562"/>
      <c r="JMR35" s="562"/>
      <c r="JMS35" s="562"/>
      <c r="JMT35" s="562"/>
      <c r="JMU35" s="562"/>
      <c r="JMV35" s="562"/>
      <c r="JMW35" s="562"/>
      <c r="JMX35" s="562"/>
      <c r="JMY35" s="562"/>
      <c r="JMZ35" s="562"/>
      <c r="JNA35" s="562"/>
      <c r="JNB35" s="562"/>
      <c r="JNC35" s="562"/>
      <c r="JND35" s="562"/>
      <c r="JNE35" s="562"/>
      <c r="JNF35" s="562"/>
      <c r="JNG35" s="562"/>
      <c r="JNH35" s="562"/>
      <c r="JNI35" s="562"/>
      <c r="JNJ35" s="562"/>
      <c r="JNK35" s="562"/>
      <c r="JNL35" s="562"/>
      <c r="JNM35" s="562"/>
      <c r="JNN35" s="562"/>
      <c r="JNO35" s="562"/>
      <c r="JNP35" s="562"/>
      <c r="JNQ35" s="562"/>
      <c r="JNR35" s="562"/>
      <c r="JNS35" s="562"/>
      <c r="JNT35" s="562"/>
      <c r="JNU35" s="562"/>
      <c r="JNV35" s="562"/>
      <c r="JNW35" s="562"/>
      <c r="JNX35" s="562"/>
      <c r="JNY35" s="562"/>
      <c r="JNZ35" s="562"/>
      <c r="JOA35" s="562"/>
      <c r="JOB35" s="562"/>
      <c r="JOC35" s="562"/>
      <c r="JOD35" s="562"/>
      <c r="JOE35" s="562"/>
      <c r="JOF35" s="562"/>
      <c r="JOG35" s="562"/>
      <c r="JOH35" s="562"/>
      <c r="JOI35" s="562"/>
      <c r="JOJ35" s="562"/>
      <c r="JOK35" s="562"/>
      <c r="JOL35" s="562"/>
      <c r="JOM35" s="562"/>
      <c r="JON35" s="562"/>
      <c r="JOO35" s="562"/>
      <c r="JOP35" s="562"/>
      <c r="JOQ35" s="562"/>
      <c r="JOR35" s="562"/>
      <c r="JOS35" s="562"/>
      <c r="JOT35" s="562"/>
      <c r="JOU35" s="562"/>
      <c r="JOV35" s="562"/>
      <c r="JOW35" s="562"/>
      <c r="JOX35" s="562"/>
      <c r="JOY35" s="562"/>
      <c r="JOZ35" s="562"/>
      <c r="JPA35" s="562"/>
      <c r="JPB35" s="562"/>
      <c r="JPC35" s="562"/>
      <c r="JPD35" s="562"/>
      <c r="JPE35" s="562"/>
      <c r="JPF35" s="562"/>
      <c r="JPG35" s="562"/>
      <c r="JPH35" s="562"/>
      <c r="JPI35" s="562"/>
      <c r="JPJ35" s="562"/>
      <c r="JPK35" s="562"/>
      <c r="JPL35" s="562"/>
      <c r="JPM35" s="562"/>
      <c r="JPN35" s="562"/>
      <c r="JPO35" s="562"/>
      <c r="JPP35" s="562"/>
      <c r="JPQ35" s="562"/>
      <c r="JPR35" s="562"/>
      <c r="JPS35" s="562"/>
      <c r="JPT35" s="562"/>
      <c r="JPU35" s="562"/>
      <c r="JPV35" s="562"/>
      <c r="JPW35" s="562"/>
      <c r="JPX35" s="562"/>
      <c r="JPY35" s="562"/>
      <c r="JPZ35" s="562"/>
      <c r="JQA35" s="562"/>
      <c r="JQB35" s="562"/>
      <c r="JQC35" s="562"/>
      <c r="JQD35" s="562"/>
      <c r="JQE35" s="562"/>
      <c r="JQF35" s="562"/>
      <c r="JQG35" s="562"/>
      <c r="JQH35" s="562"/>
      <c r="JQI35" s="562"/>
      <c r="JQJ35" s="562"/>
      <c r="JQK35" s="562"/>
      <c r="JQL35" s="562"/>
      <c r="JQM35" s="562"/>
      <c r="JQN35" s="562"/>
      <c r="JQO35" s="562"/>
      <c r="JQP35" s="562"/>
      <c r="JQQ35" s="562"/>
      <c r="JQR35" s="562"/>
      <c r="JQS35" s="562"/>
      <c r="JQT35" s="562"/>
      <c r="JQU35" s="562"/>
      <c r="JQV35" s="562"/>
      <c r="JQW35" s="562"/>
      <c r="JQX35" s="562"/>
      <c r="JQY35" s="562"/>
      <c r="JQZ35" s="562"/>
      <c r="JRA35" s="562"/>
      <c r="JRB35" s="562"/>
      <c r="JRC35" s="562"/>
      <c r="JRD35" s="562"/>
      <c r="JRE35" s="562"/>
      <c r="JRF35" s="562"/>
      <c r="JRG35" s="562"/>
      <c r="JRH35" s="562"/>
      <c r="JRI35" s="562"/>
      <c r="JRJ35" s="562"/>
      <c r="JRK35" s="562"/>
      <c r="JRL35" s="562"/>
      <c r="JRM35" s="562"/>
      <c r="JRN35" s="562"/>
      <c r="JRO35" s="562"/>
      <c r="JRP35" s="562"/>
      <c r="JRQ35" s="562"/>
      <c r="JRR35" s="562"/>
      <c r="JRS35" s="562"/>
      <c r="JRT35" s="562"/>
      <c r="JRU35" s="562"/>
      <c r="JRV35" s="562"/>
      <c r="JRW35" s="562"/>
      <c r="JRX35" s="562"/>
      <c r="JRY35" s="562"/>
      <c r="JRZ35" s="562"/>
      <c r="JSA35" s="562"/>
      <c r="JSB35" s="562"/>
      <c r="JSC35" s="562"/>
      <c r="JSD35" s="562"/>
      <c r="JSE35" s="562"/>
      <c r="JSF35" s="562"/>
      <c r="JSG35" s="562"/>
      <c r="JSH35" s="562"/>
      <c r="JSI35" s="562"/>
      <c r="JSJ35" s="562"/>
      <c r="JSK35" s="562"/>
      <c r="JSL35" s="562"/>
      <c r="JSM35" s="562"/>
      <c r="JSN35" s="562"/>
      <c r="JSO35" s="562"/>
      <c r="JSP35" s="562"/>
      <c r="JSQ35" s="562"/>
      <c r="JSR35" s="562"/>
      <c r="JSS35" s="562"/>
      <c r="JST35" s="562"/>
      <c r="JSU35" s="562"/>
      <c r="JSV35" s="562"/>
      <c r="JSW35" s="562"/>
      <c r="JSX35" s="562"/>
      <c r="JSY35" s="562"/>
      <c r="JSZ35" s="562"/>
      <c r="JTA35" s="562"/>
      <c r="JTB35" s="562"/>
      <c r="JTC35" s="562"/>
      <c r="JTD35" s="562"/>
      <c r="JTE35" s="562"/>
      <c r="JTF35" s="562"/>
      <c r="JTG35" s="562"/>
      <c r="JTH35" s="562"/>
      <c r="JTI35" s="562"/>
      <c r="JTJ35" s="562"/>
      <c r="JTK35" s="562"/>
      <c r="JTL35" s="562"/>
      <c r="JTM35" s="562"/>
      <c r="JTN35" s="562"/>
      <c r="JTO35" s="562"/>
      <c r="JTP35" s="562"/>
      <c r="JTQ35" s="562"/>
      <c r="JTR35" s="562"/>
      <c r="JTS35" s="562"/>
      <c r="JTT35" s="562"/>
      <c r="JTU35" s="562"/>
      <c r="JTV35" s="562"/>
      <c r="JTW35" s="562"/>
      <c r="JTX35" s="562"/>
      <c r="JTY35" s="562"/>
      <c r="JTZ35" s="562"/>
      <c r="JUA35" s="562"/>
      <c r="JUB35" s="562"/>
      <c r="JUC35" s="562"/>
      <c r="JUD35" s="562"/>
      <c r="JUE35" s="562"/>
      <c r="JUF35" s="562"/>
      <c r="JUG35" s="562"/>
      <c r="JUH35" s="562"/>
      <c r="JUI35" s="562"/>
      <c r="JUJ35" s="562"/>
      <c r="JUK35" s="562"/>
      <c r="JUL35" s="562"/>
      <c r="JUM35" s="562"/>
      <c r="JUN35" s="562"/>
      <c r="JUO35" s="562"/>
      <c r="JUP35" s="562"/>
      <c r="JUQ35" s="562"/>
      <c r="JUR35" s="562"/>
      <c r="JUS35" s="562"/>
      <c r="JUT35" s="562"/>
      <c r="JUU35" s="562"/>
      <c r="JUV35" s="562"/>
      <c r="JUW35" s="562"/>
      <c r="JUX35" s="562"/>
      <c r="JUY35" s="562"/>
      <c r="JUZ35" s="562"/>
      <c r="JVA35" s="562"/>
      <c r="JVB35" s="562"/>
      <c r="JVC35" s="562"/>
      <c r="JVD35" s="562"/>
      <c r="JVE35" s="562"/>
      <c r="JVF35" s="562"/>
      <c r="JVG35" s="562"/>
      <c r="JVH35" s="562"/>
      <c r="JVI35" s="562"/>
      <c r="JVJ35" s="562"/>
      <c r="JVK35" s="562"/>
      <c r="JVL35" s="562"/>
      <c r="JVM35" s="562"/>
      <c r="JVN35" s="562"/>
      <c r="JVO35" s="562"/>
      <c r="JVP35" s="562"/>
      <c r="JVQ35" s="562"/>
      <c r="JVR35" s="562"/>
      <c r="JVS35" s="562"/>
      <c r="JVT35" s="562"/>
      <c r="JVU35" s="562"/>
      <c r="JVV35" s="562"/>
      <c r="JVW35" s="562"/>
      <c r="JVX35" s="562"/>
      <c r="JVY35" s="562"/>
      <c r="JVZ35" s="562"/>
      <c r="JWA35" s="562"/>
      <c r="JWB35" s="562"/>
      <c r="JWC35" s="562"/>
      <c r="JWD35" s="562"/>
      <c r="JWE35" s="562"/>
      <c r="JWF35" s="562"/>
      <c r="JWG35" s="562"/>
      <c r="JWH35" s="562"/>
      <c r="JWI35" s="562"/>
      <c r="JWJ35" s="562"/>
      <c r="JWK35" s="562"/>
      <c r="JWL35" s="562"/>
      <c r="JWM35" s="562"/>
      <c r="JWN35" s="562"/>
      <c r="JWO35" s="562"/>
      <c r="JWP35" s="562"/>
      <c r="JWQ35" s="562"/>
      <c r="JWR35" s="562"/>
      <c r="JWS35" s="562"/>
      <c r="JWT35" s="562"/>
      <c r="JWU35" s="562"/>
      <c r="JWV35" s="562"/>
      <c r="JWW35" s="562"/>
      <c r="JWX35" s="562"/>
      <c r="JWY35" s="562"/>
      <c r="JWZ35" s="562"/>
      <c r="JXA35" s="562"/>
      <c r="JXB35" s="562"/>
      <c r="JXC35" s="562"/>
      <c r="JXD35" s="562"/>
      <c r="JXE35" s="562"/>
      <c r="JXF35" s="562"/>
      <c r="JXG35" s="562"/>
      <c r="JXH35" s="562"/>
      <c r="JXI35" s="562"/>
      <c r="JXJ35" s="562"/>
      <c r="JXK35" s="562"/>
      <c r="JXL35" s="562"/>
      <c r="JXM35" s="562"/>
      <c r="JXN35" s="562"/>
      <c r="JXO35" s="562"/>
      <c r="JXP35" s="562"/>
      <c r="JXQ35" s="562"/>
      <c r="JXR35" s="562"/>
      <c r="JXS35" s="562"/>
      <c r="JXT35" s="562"/>
      <c r="JXU35" s="562"/>
      <c r="JXV35" s="562"/>
      <c r="JXW35" s="562"/>
      <c r="JXX35" s="562"/>
      <c r="JXY35" s="562"/>
      <c r="JXZ35" s="562"/>
      <c r="JYA35" s="562"/>
      <c r="JYB35" s="562"/>
      <c r="JYC35" s="562"/>
      <c r="JYD35" s="562"/>
      <c r="JYE35" s="562"/>
      <c r="JYF35" s="562"/>
      <c r="JYG35" s="562"/>
      <c r="JYH35" s="562"/>
      <c r="JYI35" s="562"/>
      <c r="JYJ35" s="562"/>
      <c r="JYK35" s="562"/>
      <c r="JYL35" s="562"/>
      <c r="JYM35" s="562"/>
      <c r="JYN35" s="562"/>
      <c r="JYO35" s="562"/>
      <c r="JYP35" s="562"/>
      <c r="JYQ35" s="562"/>
      <c r="JYR35" s="562"/>
      <c r="JYS35" s="562"/>
      <c r="JYT35" s="562"/>
      <c r="JYU35" s="562"/>
      <c r="JYV35" s="562"/>
      <c r="JYW35" s="562"/>
      <c r="JYX35" s="562"/>
      <c r="JYY35" s="562"/>
      <c r="JYZ35" s="562"/>
      <c r="JZA35" s="562"/>
      <c r="JZB35" s="562"/>
      <c r="JZC35" s="562"/>
      <c r="JZD35" s="562"/>
      <c r="JZE35" s="562"/>
      <c r="JZF35" s="562"/>
      <c r="JZG35" s="562"/>
      <c r="JZH35" s="562"/>
      <c r="JZI35" s="562"/>
      <c r="JZJ35" s="562"/>
      <c r="JZK35" s="562"/>
      <c r="JZL35" s="562"/>
      <c r="JZM35" s="562"/>
      <c r="JZN35" s="562"/>
      <c r="JZO35" s="562"/>
      <c r="JZP35" s="562"/>
      <c r="JZQ35" s="562"/>
      <c r="JZR35" s="562"/>
      <c r="JZS35" s="562"/>
      <c r="JZT35" s="562"/>
      <c r="JZU35" s="562"/>
      <c r="JZV35" s="562"/>
      <c r="JZW35" s="562"/>
      <c r="JZX35" s="562"/>
      <c r="JZY35" s="562"/>
      <c r="JZZ35" s="562"/>
      <c r="KAA35" s="562"/>
      <c r="KAB35" s="562"/>
      <c r="KAC35" s="562"/>
      <c r="KAD35" s="562"/>
      <c r="KAE35" s="562"/>
      <c r="KAF35" s="562"/>
      <c r="KAG35" s="562"/>
      <c r="KAH35" s="562"/>
      <c r="KAI35" s="562"/>
      <c r="KAJ35" s="562"/>
      <c r="KAK35" s="562"/>
      <c r="KAL35" s="562"/>
      <c r="KAM35" s="562"/>
      <c r="KAN35" s="562"/>
      <c r="KAO35" s="562"/>
      <c r="KAP35" s="562"/>
      <c r="KAQ35" s="562"/>
      <c r="KAR35" s="562"/>
      <c r="KAS35" s="562"/>
      <c r="KAT35" s="562"/>
      <c r="KAU35" s="562"/>
      <c r="KAV35" s="562"/>
      <c r="KAW35" s="562"/>
      <c r="KAX35" s="562"/>
      <c r="KAY35" s="562"/>
      <c r="KAZ35" s="562"/>
      <c r="KBA35" s="562"/>
      <c r="KBB35" s="562"/>
      <c r="KBC35" s="562"/>
      <c r="KBD35" s="562"/>
      <c r="KBE35" s="562"/>
      <c r="KBF35" s="562"/>
      <c r="KBG35" s="562"/>
      <c r="KBH35" s="562"/>
      <c r="KBI35" s="562"/>
      <c r="KBJ35" s="562"/>
      <c r="KBK35" s="562"/>
      <c r="KBL35" s="562"/>
      <c r="KBM35" s="562"/>
      <c r="KBN35" s="562"/>
      <c r="KBO35" s="562"/>
      <c r="KBP35" s="562"/>
      <c r="KBQ35" s="562"/>
      <c r="KBR35" s="562"/>
      <c r="KBS35" s="562"/>
      <c r="KBT35" s="562"/>
      <c r="KBU35" s="562"/>
      <c r="KBV35" s="562"/>
      <c r="KBW35" s="562"/>
      <c r="KBX35" s="562"/>
      <c r="KBY35" s="562"/>
      <c r="KBZ35" s="562"/>
      <c r="KCA35" s="562"/>
      <c r="KCB35" s="562"/>
      <c r="KCC35" s="562"/>
      <c r="KCD35" s="562"/>
      <c r="KCE35" s="562"/>
      <c r="KCF35" s="562"/>
      <c r="KCG35" s="562"/>
      <c r="KCH35" s="562"/>
      <c r="KCI35" s="562"/>
      <c r="KCJ35" s="562"/>
      <c r="KCK35" s="562"/>
      <c r="KCL35" s="562"/>
      <c r="KCM35" s="562"/>
      <c r="KCN35" s="562"/>
      <c r="KCO35" s="562"/>
      <c r="KCP35" s="562"/>
      <c r="KCQ35" s="562"/>
      <c r="KCR35" s="562"/>
      <c r="KCS35" s="562"/>
      <c r="KCT35" s="562"/>
      <c r="KCU35" s="562"/>
      <c r="KCV35" s="562"/>
      <c r="KCW35" s="562"/>
      <c r="KCX35" s="562"/>
      <c r="KCY35" s="562"/>
      <c r="KCZ35" s="562"/>
      <c r="KDA35" s="562"/>
      <c r="KDB35" s="562"/>
      <c r="KDC35" s="562"/>
      <c r="KDD35" s="562"/>
      <c r="KDE35" s="562"/>
      <c r="KDF35" s="562"/>
      <c r="KDG35" s="562"/>
      <c r="KDH35" s="562"/>
      <c r="KDI35" s="562"/>
      <c r="KDJ35" s="562"/>
      <c r="KDK35" s="562"/>
      <c r="KDL35" s="562"/>
      <c r="KDM35" s="562"/>
      <c r="KDN35" s="562"/>
      <c r="KDO35" s="562"/>
      <c r="KDP35" s="562"/>
      <c r="KDQ35" s="562"/>
      <c r="KDR35" s="562"/>
      <c r="KDS35" s="562"/>
      <c r="KDT35" s="562"/>
      <c r="KDU35" s="562"/>
      <c r="KDV35" s="562"/>
      <c r="KDW35" s="562"/>
      <c r="KDX35" s="562"/>
      <c r="KDY35" s="562"/>
      <c r="KDZ35" s="562"/>
      <c r="KEA35" s="562"/>
      <c r="KEB35" s="562"/>
      <c r="KEC35" s="562"/>
      <c r="KED35" s="562"/>
      <c r="KEE35" s="562"/>
      <c r="KEF35" s="562"/>
      <c r="KEG35" s="562"/>
      <c r="KEH35" s="562"/>
      <c r="KEI35" s="562"/>
      <c r="KEJ35" s="562"/>
      <c r="KEK35" s="562"/>
      <c r="KEL35" s="562"/>
      <c r="KEM35" s="562"/>
      <c r="KEN35" s="562"/>
      <c r="KEO35" s="562"/>
      <c r="KEP35" s="562"/>
      <c r="KEQ35" s="562"/>
      <c r="KER35" s="562"/>
      <c r="KES35" s="562"/>
      <c r="KET35" s="562"/>
      <c r="KEU35" s="562"/>
      <c r="KEV35" s="562"/>
      <c r="KEW35" s="562"/>
      <c r="KEX35" s="562"/>
      <c r="KEY35" s="562"/>
      <c r="KEZ35" s="562"/>
      <c r="KFA35" s="562"/>
      <c r="KFB35" s="562"/>
      <c r="KFC35" s="562"/>
      <c r="KFD35" s="562"/>
      <c r="KFE35" s="562"/>
      <c r="KFF35" s="562"/>
      <c r="KFG35" s="562"/>
      <c r="KFH35" s="562"/>
      <c r="KFI35" s="562"/>
      <c r="KFJ35" s="562"/>
      <c r="KFK35" s="562"/>
      <c r="KFL35" s="562"/>
      <c r="KFM35" s="562"/>
      <c r="KFN35" s="562"/>
      <c r="KFO35" s="562"/>
      <c r="KFP35" s="562"/>
      <c r="KFQ35" s="562"/>
      <c r="KFR35" s="562"/>
      <c r="KFS35" s="562"/>
      <c r="KFT35" s="562"/>
      <c r="KFU35" s="562"/>
      <c r="KFV35" s="562"/>
      <c r="KFW35" s="562"/>
      <c r="KFX35" s="562"/>
      <c r="KFY35" s="562"/>
      <c r="KFZ35" s="562"/>
      <c r="KGA35" s="562"/>
      <c r="KGB35" s="562"/>
      <c r="KGC35" s="562"/>
      <c r="KGD35" s="562"/>
      <c r="KGE35" s="562"/>
      <c r="KGF35" s="562"/>
      <c r="KGG35" s="562"/>
      <c r="KGH35" s="562"/>
      <c r="KGI35" s="562"/>
      <c r="KGJ35" s="562"/>
      <c r="KGK35" s="562"/>
      <c r="KGL35" s="562"/>
      <c r="KGM35" s="562"/>
      <c r="KGN35" s="562"/>
      <c r="KGO35" s="562"/>
      <c r="KGP35" s="562"/>
      <c r="KGQ35" s="562"/>
      <c r="KGR35" s="562"/>
      <c r="KGS35" s="562"/>
      <c r="KGT35" s="562"/>
      <c r="KGU35" s="562"/>
      <c r="KGV35" s="562"/>
      <c r="KGW35" s="562"/>
      <c r="KGX35" s="562"/>
      <c r="KGY35" s="562"/>
      <c r="KGZ35" s="562"/>
      <c r="KHA35" s="562"/>
      <c r="KHB35" s="562"/>
      <c r="KHC35" s="562"/>
      <c r="KHD35" s="562"/>
      <c r="KHE35" s="562"/>
      <c r="KHF35" s="562"/>
      <c r="KHG35" s="562"/>
      <c r="KHH35" s="562"/>
      <c r="KHI35" s="562"/>
      <c r="KHJ35" s="562"/>
      <c r="KHK35" s="562"/>
      <c r="KHL35" s="562"/>
      <c r="KHM35" s="562"/>
      <c r="KHN35" s="562"/>
      <c r="KHO35" s="562"/>
      <c r="KHP35" s="562"/>
      <c r="KHQ35" s="562"/>
      <c r="KHR35" s="562"/>
      <c r="KHS35" s="562"/>
      <c r="KHT35" s="562"/>
      <c r="KHU35" s="562"/>
      <c r="KHV35" s="562"/>
      <c r="KHW35" s="562"/>
      <c r="KHX35" s="562"/>
      <c r="KHY35" s="562"/>
      <c r="KHZ35" s="562"/>
      <c r="KIA35" s="562"/>
      <c r="KIB35" s="562"/>
      <c r="KIC35" s="562"/>
      <c r="KID35" s="562"/>
      <c r="KIE35" s="562"/>
      <c r="KIF35" s="562"/>
      <c r="KIG35" s="562"/>
      <c r="KIH35" s="562"/>
      <c r="KII35" s="562"/>
      <c r="KIJ35" s="562"/>
      <c r="KIK35" s="562"/>
      <c r="KIL35" s="562"/>
      <c r="KIM35" s="562"/>
      <c r="KIN35" s="562"/>
      <c r="KIO35" s="562"/>
      <c r="KIP35" s="562"/>
      <c r="KIQ35" s="562"/>
      <c r="KIR35" s="562"/>
      <c r="KIS35" s="562"/>
      <c r="KIT35" s="562"/>
      <c r="KIU35" s="562"/>
      <c r="KIV35" s="562"/>
      <c r="KIW35" s="562"/>
      <c r="KIX35" s="562"/>
      <c r="KIY35" s="562"/>
      <c r="KIZ35" s="562"/>
      <c r="KJA35" s="562"/>
      <c r="KJB35" s="562"/>
      <c r="KJC35" s="562"/>
      <c r="KJD35" s="562"/>
      <c r="KJE35" s="562"/>
      <c r="KJF35" s="562"/>
      <c r="KJG35" s="562"/>
      <c r="KJH35" s="562"/>
      <c r="KJI35" s="562"/>
      <c r="KJJ35" s="562"/>
      <c r="KJK35" s="562"/>
      <c r="KJL35" s="562"/>
      <c r="KJM35" s="562"/>
      <c r="KJN35" s="562"/>
      <c r="KJO35" s="562"/>
      <c r="KJP35" s="562"/>
      <c r="KJQ35" s="562"/>
      <c r="KJR35" s="562"/>
      <c r="KJS35" s="562"/>
      <c r="KJT35" s="562"/>
      <c r="KJU35" s="562"/>
      <c r="KJV35" s="562"/>
      <c r="KJW35" s="562"/>
      <c r="KJX35" s="562"/>
      <c r="KJY35" s="562"/>
      <c r="KJZ35" s="562"/>
      <c r="KKA35" s="562"/>
      <c r="KKB35" s="562"/>
      <c r="KKC35" s="562"/>
      <c r="KKD35" s="562"/>
      <c r="KKE35" s="562"/>
      <c r="KKF35" s="562"/>
      <c r="KKG35" s="562"/>
      <c r="KKH35" s="562"/>
      <c r="KKI35" s="562"/>
      <c r="KKJ35" s="562"/>
      <c r="KKK35" s="562"/>
      <c r="KKL35" s="562"/>
      <c r="KKM35" s="562"/>
      <c r="KKN35" s="562"/>
      <c r="KKO35" s="562"/>
      <c r="KKP35" s="562"/>
      <c r="KKQ35" s="562"/>
      <c r="KKR35" s="562"/>
      <c r="KKS35" s="562"/>
      <c r="KKT35" s="562"/>
      <c r="KKU35" s="562"/>
      <c r="KKV35" s="562"/>
      <c r="KKW35" s="562"/>
      <c r="KKX35" s="562"/>
      <c r="KKY35" s="562"/>
      <c r="KKZ35" s="562"/>
      <c r="KLA35" s="562"/>
      <c r="KLB35" s="562"/>
      <c r="KLC35" s="562"/>
      <c r="KLD35" s="562"/>
      <c r="KLE35" s="562"/>
      <c r="KLF35" s="562"/>
      <c r="KLG35" s="562"/>
      <c r="KLH35" s="562"/>
      <c r="KLI35" s="562"/>
      <c r="KLJ35" s="562"/>
      <c r="KLK35" s="562"/>
      <c r="KLL35" s="562"/>
      <c r="KLM35" s="562"/>
      <c r="KLN35" s="562"/>
      <c r="KLO35" s="562"/>
      <c r="KLP35" s="562"/>
      <c r="KLQ35" s="562"/>
      <c r="KLR35" s="562"/>
      <c r="KLS35" s="562"/>
      <c r="KLT35" s="562"/>
      <c r="KLU35" s="562"/>
      <c r="KLV35" s="562"/>
      <c r="KLW35" s="562"/>
      <c r="KLX35" s="562"/>
      <c r="KLY35" s="562"/>
      <c r="KLZ35" s="562"/>
      <c r="KMA35" s="562"/>
      <c r="KMB35" s="562"/>
      <c r="KMC35" s="562"/>
      <c r="KMD35" s="562"/>
      <c r="KME35" s="562"/>
      <c r="KMF35" s="562"/>
      <c r="KMG35" s="562"/>
      <c r="KMH35" s="562"/>
      <c r="KMI35" s="562"/>
      <c r="KMJ35" s="562"/>
      <c r="KMK35" s="562"/>
      <c r="KML35" s="562"/>
      <c r="KMM35" s="562"/>
      <c r="KMN35" s="562"/>
      <c r="KMO35" s="562"/>
      <c r="KMP35" s="562"/>
      <c r="KMQ35" s="562"/>
      <c r="KMR35" s="562"/>
      <c r="KMS35" s="562"/>
      <c r="KMT35" s="562"/>
      <c r="KMU35" s="562"/>
      <c r="KMV35" s="562"/>
      <c r="KMW35" s="562"/>
      <c r="KMX35" s="562"/>
      <c r="KMY35" s="562"/>
      <c r="KMZ35" s="562"/>
      <c r="KNA35" s="562"/>
      <c r="KNB35" s="562"/>
      <c r="KNC35" s="562"/>
      <c r="KND35" s="562"/>
      <c r="KNE35" s="562"/>
      <c r="KNF35" s="562"/>
      <c r="KNG35" s="562"/>
      <c r="KNH35" s="562"/>
      <c r="KNI35" s="562"/>
      <c r="KNJ35" s="562"/>
      <c r="KNK35" s="562"/>
      <c r="KNL35" s="562"/>
      <c r="KNM35" s="562"/>
      <c r="KNN35" s="562"/>
      <c r="KNO35" s="562"/>
      <c r="KNP35" s="562"/>
      <c r="KNQ35" s="562"/>
      <c r="KNR35" s="562"/>
      <c r="KNS35" s="562"/>
      <c r="KNT35" s="562"/>
      <c r="KNU35" s="562"/>
      <c r="KNV35" s="562"/>
      <c r="KNW35" s="562"/>
      <c r="KNX35" s="562"/>
      <c r="KNY35" s="562"/>
      <c r="KNZ35" s="562"/>
      <c r="KOA35" s="562"/>
      <c r="KOB35" s="562"/>
      <c r="KOC35" s="562"/>
      <c r="KOD35" s="562"/>
      <c r="KOE35" s="562"/>
      <c r="KOF35" s="562"/>
      <c r="KOG35" s="562"/>
      <c r="KOH35" s="562"/>
      <c r="KOI35" s="562"/>
      <c r="KOJ35" s="562"/>
      <c r="KOK35" s="562"/>
      <c r="KOL35" s="562"/>
      <c r="KOM35" s="562"/>
      <c r="KON35" s="562"/>
      <c r="KOO35" s="562"/>
      <c r="KOP35" s="562"/>
      <c r="KOQ35" s="562"/>
      <c r="KOR35" s="562"/>
      <c r="KOS35" s="562"/>
      <c r="KOT35" s="562"/>
      <c r="KOU35" s="562"/>
      <c r="KOV35" s="562"/>
      <c r="KOW35" s="562"/>
      <c r="KOX35" s="562"/>
      <c r="KOY35" s="562"/>
      <c r="KOZ35" s="562"/>
      <c r="KPA35" s="562"/>
      <c r="KPB35" s="562"/>
      <c r="KPC35" s="562"/>
      <c r="KPD35" s="562"/>
      <c r="KPE35" s="562"/>
      <c r="KPF35" s="562"/>
      <c r="KPG35" s="562"/>
      <c r="KPH35" s="562"/>
      <c r="KPI35" s="562"/>
      <c r="KPJ35" s="562"/>
      <c r="KPK35" s="562"/>
      <c r="KPL35" s="562"/>
      <c r="KPM35" s="562"/>
      <c r="KPN35" s="562"/>
      <c r="KPO35" s="562"/>
      <c r="KPP35" s="562"/>
      <c r="KPQ35" s="562"/>
      <c r="KPR35" s="562"/>
      <c r="KPS35" s="562"/>
      <c r="KPT35" s="562"/>
      <c r="KPU35" s="562"/>
      <c r="KPV35" s="562"/>
      <c r="KPW35" s="562"/>
      <c r="KPX35" s="562"/>
      <c r="KPY35" s="562"/>
      <c r="KPZ35" s="562"/>
      <c r="KQA35" s="562"/>
      <c r="KQB35" s="562"/>
      <c r="KQC35" s="562"/>
      <c r="KQD35" s="562"/>
      <c r="KQE35" s="562"/>
      <c r="KQF35" s="562"/>
      <c r="KQG35" s="562"/>
      <c r="KQH35" s="562"/>
      <c r="KQI35" s="562"/>
      <c r="KQJ35" s="562"/>
      <c r="KQK35" s="562"/>
      <c r="KQL35" s="562"/>
      <c r="KQM35" s="562"/>
      <c r="KQN35" s="562"/>
      <c r="KQO35" s="562"/>
      <c r="KQP35" s="562"/>
      <c r="KQQ35" s="562"/>
      <c r="KQR35" s="562"/>
      <c r="KQS35" s="562"/>
      <c r="KQT35" s="562"/>
      <c r="KQU35" s="562"/>
      <c r="KQV35" s="562"/>
      <c r="KQW35" s="562"/>
      <c r="KQX35" s="562"/>
      <c r="KQY35" s="562"/>
      <c r="KQZ35" s="562"/>
      <c r="KRA35" s="562"/>
      <c r="KRB35" s="562"/>
      <c r="KRC35" s="562"/>
      <c r="KRD35" s="562"/>
      <c r="KRE35" s="562"/>
      <c r="KRF35" s="562"/>
      <c r="KRG35" s="562"/>
      <c r="KRH35" s="562"/>
      <c r="KRI35" s="562"/>
      <c r="KRJ35" s="562"/>
      <c r="KRK35" s="562"/>
      <c r="KRL35" s="562"/>
      <c r="KRM35" s="562"/>
      <c r="KRN35" s="562"/>
      <c r="KRO35" s="562"/>
      <c r="KRP35" s="562"/>
      <c r="KRQ35" s="562"/>
      <c r="KRR35" s="562"/>
      <c r="KRS35" s="562"/>
      <c r="KRT35" s="562"/>
      <c r="KRU35" s="562"/>
      <c r="KRV35" s="562"/>
      <c r="KRW35" s="562"/>
      <c r="KRX35" s="562"/>
      <c r="KRY35" s="562"/>
      <c r="KRZ35" s="562"/>
      <c r="KSA35" s="562"/>
      <c r="KSB35" s="562"/>
      <c r="KSC35" s="562"/>
      <c r="KSD35" s="562"/>
      <c r="KSE35" s="562"/>
      <c r="KSF35" s="562"/>
      <c r="KSG35" s="562"/>
      <c r="KSH35" s="562"/>
      <c r="KSI35" s="562"/>
      <c r="KSJ35" s="562"/>
      <c r="KSK35" s="562"/>
      <c r="KSL35" s="562"/>
      <c r="KSM35" s="562"/>
      <c r="KSN35" s="562"/>
      <c r="KSO35" s="562"/>
      <c r="KSP35" s="562"/>
      <c r="KSQ35" s="562"/>
      <c r="KSR35" s="562"/>
      <c r="KSS35" s="562"/>
      <c r="KST35" s="562"/>
      <c r="KSU35" s="562"/>
      <c r="KSV35" s="562"/>
      <c r="KSW35" s="562"/>
      <c r="KSX35" s="562"/>
      <c r="KSY35" s="562"/>
      <c r="KSZ35" s="562"/>
      <c r="KTA35" s="562"/>
      <c r="KTB35" s="562"/>
      <c r="KTC35" s="562"/>
      <c r="KTD35" s="562"/>
      <c r="KTE35" s="562"/>
      <c r="KTF35" s="562"/>
      <c r="KTG35" s="562"/>
      <c r="KTH35" s="562"/>
      <c r="KTI35" s="562"/>
      <c r="KTJ35" s="562"/>
      <c r="KTK35" s="562"/>
      <c r="KTL35" s="562"/>
      <c r="KTM35" s="562"/>
      <c r="KTN35" s="562"/>
      <c r="KTO35" s="562"/>
      <c r="KTP35" s="562"/>
      <c r="KTQ35" s="562"/>
      <c r="KTR35" s="562"/>
      <c r="KTS35" s="562"/>
      <c r="KTT35" s="562"/>
      <c r="KTU35" s="562"/>
      <c r="KTV35" s="562"/>
      <c r="KTW35" s="562"/>
      <c r="KTX35" s="562"/>
      <c r="KTY35" s="562"/>
      <c r="KTZ35" s="562"/>
      <c r="KUA35" s="562"/>
      <c r="KUB35" s="562"/>
      <c r="KUC35" s="562"/>
      <c r="KUD35" s="562"/>
      <c r="KUE35" s="562"/>
      <c r="KUF35" s="562"/>
      <c r="KUG35" s="562"/>
      <c r="KUH35" s="562"/>
      <c r="KUI35" s="562"/>
      <c r="KUJ35" s="562"/>
      <c r="KUK35" s="562"/>
      <c r="KUL35" s="562"/>
      <c r="KUM35" s="562"/>
      <c r="KUN35" s="562"/>
      <c r="KUO35" s="562"/>
      <c r="KUP35" s="562"/>
      <c r="KUQ35" s="562"/>
      <c r="KUR35" s="562"/>
      <c r="KUS35" s="562"/>
      <c r="KUT35" s="562"/>
      <c r="KUU35" s="562"/>
      <c r="KUV35" s="562"/>
      <c r="KUW35" s="562"/>
      <c r="KUX35" s="562"/>
      <c r="KUY35" s="562"/>
      <c r="KUZ35" s="562"/>
      <c r="KVA35" s="562"/>
      <c r="KVB35" s="562"/>
      <c r="KVC35" s="562"/>
      <c r="KVD35" s="562"/>
      <c r="KVE35" s="562"/>
      <c r="KVF35" s="562"/>
      <c r="KVG35" s="562"/>
      <c r="KVH35" s="562"/>
      <c r="KVI35" s="562"/>
      <c r="KVJ35" s="562"/>
      <c r="KVK35" s="562"/>
      <c r="KVL35" s="562"/>
      <c r="KVM35" s="562"/>
      <c r="KVN35" s="562"/>
      <c r="KVO35" s="562"/>
      <c r="KVP35" s="562"/>
      <c r="KVQ35" s="562"/>
      <c r="KVR35" s="562"/>
      <c r="KVS35" s="562"/>
      <c r="KVT35" s="562"/>
      <c r="KVU35" s="562"/>
      <c r="KVV35" s="562"/>
      <c r="KVW35" s="562"/>
      <c r="KVX35" s="562"/>
      <c r="KVY35" s="562"/>
      <c r="KVZ35" s="562"/>
      <c r="KWA35" s="562"/>
      <c r="KWB35" s="562"/>
      <c r="KWC35" s="562"/>
      <c r="KWD35" s="562"/>
      <c r="KWE35" s="562"/>
      <c r="KWF35" s="562"/>
      <c r="KWG35" s="562"/>
      <c r="KWH35" s="562"/>
      <c r="KWI35" s="562"/>
      <c r="KWJ35" s="562"/>
      <c r="KWK35" s="562"/>
      <c r="KWL35" s="562"/>
      <c r="KWM35" s="562"/>
      <c r="KWN35" s="562"/>
      <c r="KWO35" s="562"/>
      <c r="KWP35" s="562"/>
      <c r="KWQ35" s="562"/>
      <c r="KWR35" s="562"/>
      <c r="KWS35" s="562"/>
      <c r="KWT35" s="562"/>
      <c r="KWU35" s="562"/>
      <c r="KWV35" s="562"/>
      <c r="KWW35" s="562"/>
      <c r="KWX35" s="562"/>
      <c r="KWY35" s="562"/>
      <c r="KWZ35" s="562"/>
      <c r="KXA35" s="562"/>
      <c r="KXB35" s="562"/>
      <c r="KXC35" s="562"/>
      <c r="KXD35" s="562"/>
      <c r="KXE35" s="562"/>
      <c r="KXF35" s="562"/>
      <c r="KXG35" s="562"/>
      <c r="KXH35" s="562"/>
      <c r="KXI35" s="562"/>
      <c r="KXJ35" s="562"/>
      <c r="KXK35" s="562"/>
      <c r="KXL35" s="562"/>
      <c r="KXM35" s="562"/>
      <c r="KXN35" s="562"/>
      <c r="KXO35" s="562"/>
      <c r="KXP35" s="562"/>
      <c r="KXQ35" s="562"/>
      <c r="KXR35" s="562"/>
      <c r="KXS35" s="562"/>
      <c r="KXT35" s="562"/>
      <c r="KXU35" s="562"/>
      <c r="KXV35" s="562"/>
      <c r="KXW35" s="562"/>
      <c r="KXX35" s="562"/>
      <c r="KXY35" s="562"/>
      <c r="KXZ35" s="562"/>
      <c r="KYA35" s="562"/>
      <c r="KYB35" s="562"/>
      <c r="KYC35" s="562"/>
      <c r="KYD35" s="562"/>
      <c r="KYE35" s="562"/>
      <c r="KYF35" s="562"/>
      <c r="KYG35" s="562"/>
      <c r="KYH35" s="562"/>
      <c r="KYI35" s="562"/>
      <c r="KYJ35" s="562"/>
      <c r="KYK35" s="562"/>
      <c r="KYL35" s="562"/>
      <c r="KYM35" s="562"/>
      <c r="KYN35" s="562"/>
      <c r="KYO35" s="562"/>
      <c r="KYP35" s="562"/>
      <c r="KYQ35" s="562"/>
      <c r="KYR35" s="562"/>
      <c r="KYS35" s="562"/>
      <c r="KYT35" s="562"/>
      <c r="KYU35" s="562"/>
      <c r="KYV35" s="562"/>
      <c r="KYW35" s="562"/>
      <c r="KYX35" s="562"/>
      <c r="KYY35" s="562"/>
      <c r="KYZ35" s="562"/>
      <c r="KZA35" s="562"/>
      <c r="KZB35" s="562"/>
      <c r="KZC35" s="562"/>
      <c r="KZD35" s="562"/>
      <c r="KZE35" s="562"/>
      <c r="KZF35" s="562"/>
      <c r="KZG35" s="562"/>
      <c r="KZH35" s="562"/>
      <c r="KZI35" s="562"/>
      <c r="KZJ35" s="562"/>
      <c r="KZK35" s="562"/>
      <c r="KZL35" s="562"/>
      <c r="KZM35" s="562"/>
      <c r="KZN35" s="562"/>
      <c r="KZO35" s="562"/>
      <c r="KZP35" s="562"/>
      <c r="KZQ35" s="562"/>
      <c r="KZR35" s="562"/>
      <c r="KZS35" s="562"/>
      <c r="KZT35" s="562"/>
      <c r="KZU35" s="562"/>
      <c r="KZV35" s="562"/>
      <c r="KZW35" s="562"/>
      <c r="KZX35" s="562"/>
      <c r="KZY35" s="562"/>
      <c r="KZZ35" s="562"/>
      <c r="LAA35" s="562"/>
      <c r="LAB35" s="562"/>
      <c r="LAC35" s="562"/>
      <c r="LAD35" s="562"/>
      <c r="LAE35" s="562"/>
      <c r="LAF35" s="562"/>
      <c r="LAG35" s="562"/>
      <c r="LAH35" s="562"/>
      <c r="LAI35" s="562"/>
      <c r="LAJ35" s="562"/>
      <c r="LAK35" s="562"/>
      <c r="LAL35" s="562"/>
      <c r="LAM35" s="562"/>
      <c r="LAN35" s="562"/>
      <c r="LAO35" s="562"/>
      <c r="LAP35" s="562"/>
      <c r="LAQ35" s="562"/>
      <c r="LAR35" s="562"/>
      <c r="LAS35" s="562"/>
      <c r="LAT35" s="562"/>
      <c r="LAU35" s="562"/>
      <c r="LAV35" s="562"/>
      <c r="LAW35" s="562"/>
      <c r="LAX35" s="562"/>
      <c r="LAY35" s="562"/>
      <c r="LAZ35" s="562"/>
      <c r="LBA35" s="562"/>
      <c r="LBB35" s="562"/>
      <c r="LBC35" s="562"/>
      <c r="LBD35" s="562"/>
      <c r="LBE35" s="562"/>
      <c r="LBF35" s="562"/>
      <c r="LBG35" s="562"/>
      <c r="LBH35" s="562"/>
      <c r="LBI35" s="562"/>
      <c r="LBJ35" s="562"/>
      <c r="LBK35" s="562"/>
      <c r="LBL35" s="562"/>
      <c r="LBM35" s="562"/>
      <c r="LBN35" s="562"/>
      <c r="LBO35" s="562"/>
      <c r="LBP35" s="562"/>
      <c r="LBQ35" s="562"/>
      <c r="LBR35" s="562"/>
      <c r="LBS35" s="562"/>
      <c r="LBT35" s="562"/>
      <c r="LBU35" s="562"/>
      <c r="LBV35" s="562"/>
      <c r="LBW35" s="562"/>
      <c r="LBX35" s="562"/>
      <c r="LBY35" s="562"/>
      <c r="LBZ35" s="562"/>
      <c r="LCA35" s="562"/>
      <c r="LCB35" s="562"/>
      <c r="LCC35" s="562"/>
      <c r="LCD35" s="562"/>
      <c r="LCE35" s="562"/>
      <c r="LCF35" s="562"/>
      <c r="LCG35" s="562"/>
      <c r="LCH35" s="562"/>
      <c r="LCI35" s="562"/>
      <c r="LCJ35" s="562"/>
      <c r="LCK35" s="562"/>
      <c r="LCL35" s="562"/>
      <c r="LCM35" s="562"/>
      <c r="LCN35" s="562"/>
      <c r="LCO35" s="562"/>
      <c r="LCP35" s="562"/>
      <c r="LCQ35" s="562"/>
      <c r="LCR35" s="562"/>
      <c r="LCS35" s="562"/>
      <c r="LCT35" s="562"/>
      <c r="LCU35" s="562"/>
      <c r="LCV35" s="562"/>
      <c r="LCW35" s="562"/>
      <c r="LCX35" s="562"/>
      <c r="LCY35" s="562"/>
      <c r="LCZ35" s="562"/>
      <c r="LDA35" s="562"/>
      <c r="LDB35" s="562"/>
      <c r="LDC35" s="562"/>
      <c r="LDD35" s="562"/>
      <c r="LDE35" s="562"/>
      <c r="LDF35" s="562"/>
      <c r="LDG35" s="562"/>
      <c r="LDH35" s="562"/>
      <c r="LDI35" s="562"/>
      <c r="LDJ35" s="562"/>
      <c r="LDK35" s="562"/>
      <c r="LDL35" s="562"/>
      <c r="LDM35" s="562"/>
      <c r="LDN35" s="562"/>
      <c r="LDO35" s="562"/>
      <c r="LDP35" s="562"/>
      <c r="LDQ35" s="562"/>
      <c r="LDR35" s="562"/>
      <c r="LDS35" s="562"/>
      <c r="LDT35" s="562"/>
      <c r="LDU35" s="562"/>
      <c r="LDV35" s="562"/>
      <c r="LDW35" s="562"/>
      <c r="LDX35" s="562"/>
      <c r="LDY35" s="562"/>
      <c r="LDZ35" s="562"/>
      <c r="LEA35" s="562"/>
      <c r="LEB35" s="562"/>
      <c r="LEC35" s="562"/>
      <c r="LED35" s="562"/>
      <c r="LEE35" s="562"/>
      <c r="LEF35" s="562"/>
      <c r="LEG35" s="562"/>
      <c r="LEH35" s="562"/>
      <c r="LEI35" s="562"/>
      <c r="LEJ35" s="562"/>
      <c r="LEK35" s="562"/>
      <c r="LEL35" s="562"/>
      <c r="LEM35" s="562"/>
      <c r="LEN35" s="562"/>
      <c r="LEO35" s="562"/>
      <c r="LEP35" s="562"/>
      <c r="LEQ35" s="562"/>
      <c r="LER35" s="562"/>
      <c r="LES35" s="562"/>
      <c r="LET35" s="562"/>
      <c r="LEU35" s="562"/>
      <c r="LEV35" s="562"/>
      <c r="LEW35" s="562"/>
      <c r="LEX35" s="562"/>
      <c r="LEY35" s="562"/>
      <c r="LEZ35" s="562"/>
      <c r="LFA35" s="562"/>
      <c r="LFB35" s="562"/>
      <c r="LFC35" s="562"/>
      <c r="LFD35" s="562"/>
      <c r="LFE35" s="562"/>
      <c r="LFF35" s="562"/>
      <c r="LFG35" s="562"/>
      <c r="LFH35" s="562"/>
      <c r="LFI35" s="562"/>
      <c r="LFJ35" s="562"/>
      <c r="LFK35" s="562"/>
      <c r="LFL35" s="562"/>
      <c r="LFM35" s="562"/>
      <c r="LFN35" s="562"/>
      <c r="LFO35" s="562"/>
      <c r="LFP35" s="562"/>
      <c r="LFQ35" s="562"/>
      <c r="LFR35" s="562"/>
      <c r="LFS35" s="562"/>
      <c r="LFT35" s="562"/>
      <c r="LFU35" s="562"/>
      <c r="LFV35" s="562"/>
      <c r="LFW35" s="562"/>
      <c r="LFX35" s="562"/>
      <c r="LFY35" s="562"/>
      <c r="LFZ35" s="562"/>
      <c r="LGA35" s="562"/>
      <c r="LGB35" s="562"/>
      <c r="LGC35" s="562"/>
      <c r="LGD35" s="562"/>
      <c r="LGE35" s="562"/>
      <c r="LGF35" s="562"/>
      <c r="LGG35" s="562"/>
      <c r="LGH35" s="562"/>
      <c r="LGI35" s="562"/>
      <c r="LGJ35" s="562"/>
      <c r="LGK35" s="562"/>
      <c r="LGL35" s="562"/>
      <c r="LGM35" s="562"/>
      <c r="LGN35" s="562"/>
      <c r="LGO35" s="562"/>
      <c r="LGP35" s="562"/>
      <c r="LGQ35" s="562"/>
      <c r="LGR35" s="562"/>
      <c r="LGS35" s="562"/>
      <c r="LGT35" s="562"/>
      <c r="LGU35" s="562"/>
      <c r="LGV35" s="562"/>
      <c r="LGW35" s="562"/>
      <c r="LGX35" s="562"/>
      <c r="LGY35" s="562"/>
      <c r="LGZ35" s="562"/>
      <c r="LHA35" s="562"/>
      <c r="LHB35" s="562"/>
      <c r="LHC35" s="562"/>
      <c r="LHD35" s="562"/>
      <c r="LHE35" s="562"/>
      <c r="LHF35" s="562"/>
      <c r="LHG35" s="562"/>
      <c r="LHH35" s="562"/>
      <c r="LHI35" s="562"/>
      <c r="LHJ35" s="562"/>
      <c r="LHK35" s="562"/>
      <c r="LHL35" s="562"/>
      <c r="LHM35" s="562"/>
      <c r="LHN35" s="562"/>
      <c r="LHO35" s="562"/>
      <c r="LHP35" s="562"/>
      <c r="LHQ35" s="562"/>
      <c r="LHR35" s="562"/>
      <c r="LHS35" s="562"/>
      <c r="LHT35" s="562"/>
      <c r="LHU35" s="562"/>
      <c r="LHV35" s="562"/>
      <c r="LHW35" s="562"/>
      <c r="LHX35" s="562"/>
      <c r="LHY35" s="562"/>
      <c r="LHZ35" s="562"/>
      <c r="LIA35" s="562"/>
      <c r="LIB35" s="562"/>
      <c r="LIC35" s="562"/>
      <c r="LID35" s="562"/>
      <c r="LIE35" s="562"/>
      <c r="LIF35" s="562"/>
      <c r="LIG35" s="562"/>
      <c r="LIH35" s="562"/>
      <c r="LII35" s="562"/>
      <c r="LIJ35" s="562"/>
      <c r="LIK35" s="562"/>
      <c r="LIL35" s="562"/>
      <c r="LIM35" s="562"/>
      <c r="LIN35" s="562"/>
      <c r="LIO35" s="562"/>
      <c r="LIP35" s="562"/>
      <c r="LIQ35" s="562"/>
      <c r="LIR35" s="562"/>
      <c r="LIS35" s="562"/>
      <c r="LIT35" s="562"/>
      <c r="LIU35" s="562"/>
      <c r="LIV35" s="562"/>
      <c r="LIW35" s="562"/>
      <c r="LIX35" s="562"/>
      <c r="LIY35" s="562"/>
      <c r="LIZ35" s="562"/>
      <c r="LJA35" s="562"/>
      <c r="LJB35" s="562"/>
      <c r="LJC35" s="562"/>
      <c r="LJD35" s="562"/>
      <c r="LJE35" s="562"/>
      <c r="LJF35" s="562"/>
      <c r="LJG35" s="562"/>
      <c r="LJH35" s="562"/>
      <c r="LJI35" s="562"/>
      <c r="LJJ35" s="562"/>
      <c r="LJK35" s="562"/>
      <c r="LJL35" s="562"/>
      <c r="LJM35" s="562"/>
      <c r="LJN35" s="562"/>
      <c r="LJO35" s="562"/>
      <c r="LJP35" s="562"/>
      <c r="LJQ35" s="562"/>
      <c r="LJR35" s="562"/>
      <c r="LJS35" s="562"/>
      <c r="LJT35" s="562"/>
      <c r="LJU35" s="562"/>
      <c r="LJV35" s="562"/>
      <c r="LJW35" s="562"/>
      <c r="LJX35" s="562"/>
      <c r="LJY35" s="562"/>
      <c r="LJZ35" s="562"/>
      <c r="LKA35" s="562"/>
      <c r="LKB35" s="562"/>
      <c r="LKC35" s="562"/>
      <c r="LKD35" s="562"/>
      <c r="LKE35" s="562"/>
      <c r="LKF35" s="562"/>
      <c r="LKG35" s="562"/>
      <c r="LKH35" s="562"/>
      <c r="LKI35" s="562"/>
      <c r="LKJ35" s="562"/>
      <c r="LKK35" s="562"/>
      <c r="LKL35" s="562"/>
      <c r="LKM35" s="562"/>
      <c r="LKN35" s="562"/>
      <c r="LKO35" s="562"/>
      <c r="LKP35" s="562"/>
      <c r="LKQ35" s="562"/>
      <c r="LKR35" s="562"/>
      <c r="LKS35" s="562"/>
      <c r="LKT35" s="562"/>
      <c r="LKU35" s="562"/>
      <c r="LKV35" s="562"/>
      <c r="LKW35" s="562"/>
      <c r="LKX35" s="562"/>
      <c r="LKY35" s="562"/>
      <c r="LKZ35" s="562"/>
      <c r="LLA35" s="562"/>
      <c r="LLB35" s="562"/>
      <c r="LLC35" s="562"/>
      <c r="LLD35" s="562"/>
      <c r="LLE35" s="562"/>
      <c r="LLF35" s="562"/>
      <c r="LLG35" s="562"/>
      <c r="LLH35" s="562"/>
      <c r="LLI35" s="562"/>
      <c r="LLJ35" s="562"/>
      <c r="LLK35" s="562"/>
      <c r="LLL35" s="562"/>
      <c r="LLM35" s="562"/>
      <c r="LLN35" s="562"/>
      <c r="LLO35" s="562"/>
      <c r="LLP35" s="562"/>
      <c r="LLQ35" s="562"/>
      <c r="LLR35" s="562"/>
      <c r="LLS35" s="562"/>
      <c r="LLT35" s="562"/>
      <c r="LLU35" s="562"/>
      <c r="LLV35" s="562"/>
      <c r="LLW35" s="562"/>
      <c r="LLX35" s="562"/>
      <c r="LLY35" s="562"/>
      <c r="LLZ35" s="562"/>
      <c r="LMA35" s="562"/>
      <c r="LMB35" s="562"/>
      <c r="LMC35" s="562"/>
      <c r="LMD35" s="562"/>
      <c r="LME35" s="562"/>
      <c r="LMF35" s="562"/>
      <c r="LMG35" s="562"/>
      <c r="LMH35" s="562"/>
      <c r="LMI35" s="562"/>
      <c r="LMJ35" s="562"/>
      <c r="LMK35" s="562"/>
      <c r="LML35" s="562"/>
      <c r="LMM35" s="562"/>
      <c r="LMN35" s="562"/>
      <c r="LMO35" s="562"/>
      <c r="LMP35" s="562"/>
      <c r="LMQ35" s="562"/>
      <c r="LMR35" s="562"/>
      <c r="LMS35" s="562"/>
      <c r="LMT35" s="562"/>
      <c r="LMU35" s="562"/>
      <c r="LMV35" s="562"/>
      <c r="LMW35" s="562"/>
      <c r="LMX35" s="562"/>
      <c r="LMY35" s="562"/>
      <c r="LMZ35" s="562"/>
      <c r="LNA35" s="562"/>
      <c r="LNB35" s="562"/>
      <c r="LNC35" s="562"/>
      <c r="LND35" s="562"/>
      <c r="LNE35" s="562"/>
      <c r="LNF35" s="562"/>
      <c r="LNG35" s="562"/>
      <c r="LNH35" s="562"/>
      <c r="LNI35" s="562"/>
      <c r="LNJ35" s="562"/>
      <c r="LNK35" s="562"/>
      <c r="LNL35" s="562"/>
      <c r="LNM35" s="562"/>
      <c r="LNN35" s="562"/>
      <c r="LNO35" s="562"/>
      <c r="LNP35" s="562"/>
      <c r="LNQ35" s="562"/>
      <c r="LNR35" s="562"/>
      <c r="LNS35" s="562"/>
      <c r="LNT35" s="562"/>
      <c r="LNU35" s="562"/>
      <c r="LNV35" s="562"/>
      <c r="LNW35" s="562"/>
      <c r="LNX35" s="562"/>
      <c r="LNY35" s="562"/>
      <c r="LNZ35" s="562"/>
      <c r="LOA35" s="562"/>
      <c r="LOB35" s="562"/>
      <c r="LOC35" s="562"/>
      <c r="LOD35" s="562"/>
      <c r="LOE35" s="562"/>
      <c r="LOF35" s="562"/>
      <c r="LOG35" s="562"/>
      <c r="LOH35" s="562"/>
      <c r="LOI35" s="562"/>
      <c r="LOJ35" s="562"/>
      <c r="LOK35" s="562"/>
      <c r="LOL35" s="562"/>
      <c r="LOM35" s="562"/>
      <c r="LON35" s="562"/>
      <c r="LOO35" s="562"/>
      <c r="LOP35" s="562"/>
      <c r="LOQ35" s="562"/>
      <c r="LOR35" s="562"/>
      <c r="LOS35" s="562"/>
      <c r="LOT35" s="562"/>
      <c r="LOU35" s="562"/>
      <c r="LOV35" s="562"/>
      <c r="LOW35" s="562"/>
      <c r="LOX35" s="562"/>
      <c r="LOY35" s="562"/>
      <c r="LOZ35" s="562"/>
      <c r="LPA35" s="562"/>
      <c r="LPB35" s="562"/>
      <c r="LPC35" s="562"/>
      <c r="LPD35" s="562"/>
      <c r="LPE35" s="562"/>
      <c r="LPF35" s="562"/>
      <c r="LPG35" s="562"/>
      <c r="LPH35" s="562"/>
      <c r="LPI35" s="562"/>
      <c r="LPJ35" s="562"/>
      <c r="LPK35" s="562"/>
      <c r="LPL35" s="562"/>
      <c r="LPM35" s="562"/>
      <c r="LPN35" s="562"/>
      <c r="LPO35" s="562"/>
      <c r="LPP35" s="562"/>
      <c r="LPQ35" s="562"/>
      <c r="LPR35" s="562"/>
      <c r="LPS35" s="562"/>
      <c r="LPT35" s="562"/>
      <c r="LPU35" s="562"/>
      <c r="LPV35" s="562"/>
      <c r="LPW35" s="562"/>
      <c r="LPX35" s="562"/>
      <c r="LPY35" s="562"/>
      <c r="LPZ35" s="562"/>
      <c r="LQA35" s="562"/>
      <c r="LQB35" s="562"/>
      <c r="LQC35" s="562"/>
      <c r="LQD35" s="562"/>
      <c r="LQE35" s="562"/>
      <c r="LQF35" s="562"/>
      <c r="LQG35" s="562"/>
      <c r="LQH35" s="562"/>
      <c r="LQI35" s="562"/>
      <c r="LQJ35" s="562"/>
      <c r="LQK35" s="562"/>
      <c r="LQL35" s="562"/>
      <c r="LQM35" s="562"/>
      <c r="LQN35" s="562"/>
      <c r="LQO35" s="562"/>
      <c r="LQP35" s="562"/>
      <c r="LQQ35" s="562"/>
      <c r="LQR35" s="562"/>
      <c r="LQS35" s="562"/>
      <c r="LQT35" s="562"/>
      <c r="LQU35" s="562"/>
      <c r="LQV35" s="562"/>
      <c r="LQW35" s="562"/>
      <c r="LQX35" s="562"/>
      <c r="LQY35" s="562"/>
      <c r="LQZ35" s="562"/>
      <c r="LRA35" s="562"/>
      <c r="LRB35" s="562"/>
      <c r="LRC35" s="562"/>
      <c r="LRD35" s="562"/>
      <c r="LRE35" s="562"/>
      <c r="LRF35" s="562"/>
      <c r="LRG35" s="562"/>
      <c r="LRH35" s="562"/>
      <c r="LRI35" s="562"/>
      <c r="LRJ35" s="562"/>
      <c r="LRK35" s="562"/>
      <c r="LRL35" s="562"/>
      <c r="LRM35" s="562"/>
      <c r="LRN35" s="562"/>
      <c r="LRO35" s="562"/>
      <c r="LRP35" s="562"/>
      <c r="LRQ35" s="562"/>
      <c r="LRR35" s="562"/>
      <c r="LRS35" s="562"/>
      <c r="LRT35" s="562"/>
      <c r="LRU35" s="562"/>
      <c r="LRV35" s="562"/>
      <c r="LRW35" s="562"/>
      <c r="LRX35" s="562"/>
      <c r="LRY35" s="562"/>
      <c r="LRZ35" s="562"/>
      <c r="LSA35" s="562"/>
      <c r="LSB35" s="562"/>
      <c r="LSC35" s="562"/>
      <c r="LSD35" s="562"/>
      <c r="LSE35" s="562"/>
      <c r="LSF35" s="562"/>
      <c r="LSG35" s="562"/>
      <c r="LSH35" s="562"/>
      <c r="LSI35" s="562"/>
      <c r="LSJ35" s="562"/>
      <c r="LSK35" s="562"/>
      <c r="LSL35" s="562"/>
      <c r="LSM35" s="562"/>
      <c r="LSN35" s="562"/>
      <c r="LSO35" s="562"/>
      <c r="LSP35" s="562"/>
      <c r="LSQ35" s="562"/>
      <c r="LSR35" s="562"/>
      <c r="LSS35" s="562"/>
      <c r="LST35" s="562"/>
      <c r="LSU35" s="562"/>
      <c r="LSV35" s="562"/>
      <c r="LSW35" s="562"/>
      <c r="LSX35" s="562"/>
      <c r="LSY35" s="562"/>
      <c r="LSZ35" s="562"/>
      <c r="LTA35" s="562"/>
      <c r="LTB35" s="562"/>
      <c r="LTC35" s="562"/>
      <c r="LTD35" s="562"/>
      <c r="LTE35" s="562"/>
      <c r="LTF35" s="562"/>
      <c r="LTG35" s="562"/>
      <c r="LTH35" s="562"/>
      <c r="LTI35" s="562"/>
      <c r="LTJ35" s="562"/>
      <c r="LTK35" s="562"/>
      <c r="LTL35" s="562"/>
      <c r="LTM35" s="562"/>
      <c r="LTN35" s="562"/>
      <c r="LTO35" s="562"/>
      <c r="LTP35" s="562"/>
      <c r="LTQ35" s="562"/>
      <c r="LTR35" s="562"/>
      <c r="LTS35" s="562"/>
      <c r="LTT35" s="562"/>
      <c r="LTU35" s="562"/>
      <c r="LTV35" s="562"/>
      <c r="LTW35" s="562"/>
      <c r="LTX35" s="562"/>
      <c r="LTY35" s="562"/>
      <c r="LTZ35" s="562"/>
      <c r="LUA35" s="562"/>
      <c r="LUB35" s="562"/>
      <c r="LUC35" s="562"/>
      <c r="LUD35" s="562"/>
      <c r="LUE35" s="562"/>
      <c r="LUF35" s="562"/>
      <c r="LUG35" s="562"/>
      <c r="LUH35" s="562"/>
      <c r="LUI35" s="562"/>
      <c r="LUJ35" s="562"/>
      <c r="LUK35" s="562"/>
      <c r="LUL35" s="562"/>
      <c r="LUM35" s="562"/>
      <c r="LUN35" s="562"/>
      <c r="LUO35" s="562"/>
      <c r="LUP35" s="562"/>
      <c r="LUQ35" s="562"/>
      <c r="LUR35" s="562"/>
      <c r="LUS35" s="562"/>
      <c r="LUT35" s="562"/>
      <c r="LUU35" s="562"/>
      <c r="LUV35" s="562"/>
      <c r="LUW35" s="562"/>
      <c r="LUX35" s="562"/>
      <c r="LUY35" s="562"/>
      <c r="LUZ35" s="562"/>
      <c r="LVA35" s="562"/>
      <c r="LVB35" s="562"/>
      <c r="LVC35" s="562"/>
      <c r="LVD35" s="562"/>
      <c r="LVE35" s="562"/>
      <c r="LVF35" s="562"/>
      <c r="LVG35" s="562"/>
      <c r="LVH35" s="562"/>
      <c r="LVI35" s="562"/>
      <c r="LVJ35" s="562"/>
      <c r="LVK35" s="562"/>
      <c r="LVL35" s="562"/>
      <c r="LVM35" s="562"/>
      <c r="LVN35" s="562"/>
      <c r="LVO35" s="562"/>
      <c r="LVP35" s="562"/>
      <c r="LVQ35" s="562"/>
      <c r="LVR35" s="562"/>
      <c r="LVS35" s="562"/>
      <c r="LVT35" s="562"/>
      <c r="LVU35" s="562"/>
      <c r="LVV35" s="562"/>
      <c r="LVW35" s="562"/>
      <c r="LVX35" s="562"/>
      <c r="LVY35" s="562"/>
      <c r="LVZ35" s="562"/>
      <c r="LWA35" s="562"/>
      <c r="LWB35" s="562"/>
      <c r="LWC35" s="562"/>
      <c r="LWD35" s="562"/>
      <c r="LWE35" s="562"/>
      <c r="LWF35" s="562"/>
      <c r="LWG35" s="562"/>
      <c r="LWH35" s="562"/>
      <c r="LWI35" s="562"/>
      <c r="LWJ35" s="562"/>
      <c r="LWK35" s="562"/>
      <c r="LWL35" s="562"/>
      <c r="LWM35" s="562"/>
      <c r="LWN35" s="562"/>
      <c r="LWO35" s="562"/>
      <c r="LWP35" s="562"/>
      <c r="LWQ35" s="562"/>
      <c r="LWR35" s="562"/>
      <c r="LWS35" s="562"/>
      <c r="LWT35" s="562"/>
      <c r="LWU35" s="562"/>
      <c r="LWV35" s="562"/>
      <c r="LWW35" s="562"/>
      <c r="LWX35" s="562"/>
      <c r="LWY35" s="562"/>
      <c r="LWZ35" s="562"/>
      <c r="LXA35" s="562"/>
      <c r="LXB35" s="562"/>
      <c r="LXC35" s="562"/>
      <c r="LXD35" s="562"/>
      <c r="LXE35" s="562"/>
      <c r="LXF35" s="562"/>
      <c r="LXG35" s="562"/>
      <c r="LXH35" s="562"/>
      <c r="LXI35" s="562"/>
      <c r="LXJ35" s="562"/>
      <c r="LXK35" s="562"/>
      <c r="LXL35" s="562"/>
      <c r="LXM35" s="562"/>
      <c r="LXN35" s="562"/>
      <c r="LXO35" s="562"/>
      <c r="LXP35" s="562"/>
      <c r="LXQ35" s="562"/>
      <c r="LXR35" s="562"/>
      <c r="LXS35" s="562"/>
      <c r="LXT35" s="562"/>
      <c r="LXU35" s="562"/>
      <c r="LXV35" s="562"/>
      <c r="LXW35" s="562"/>
      <c r="LXX35" s="562"/>
      <c r="LXY35" s="562"/>
      <c r="LXZ35" s="562"/>
      <c r="LYA35" s="562"/>
      <c r="LYB35" s="562"/>
      <c r="LYC35" s="562"/>
      <c r="LYD35" s="562"/>
      <c r="LYE35" s="562"/>
      <c r="LYF35" s="562"/>
      <c r="LYG35" s="562"/>
      <c r="LYH35" s="562"/>
      <c r="LYI35" s="562"/>
      <c r="LYJ35" s="562"/>
      <c r="LYK35" s="562"/>
      <c r="LYL35" s="562"/>
      <c r="LYM35" s="562"/>
      <c r="LYN35" s="562"/>
      <c r="LYO35" s="562"/>
      <c r="LYP35" s="562"/>
      <c r="LYQ35" s="562"/>
      <c r="LYR35" s="562"/>
      <c r="LYS35" s="562"/>
      <c r="LYT35" s="562"/>
      <c r="LYU35" s="562"/>
      <c r="LYV35" s="562"/>
      <c r="LYW35" s="562"/>
      <c r="LYX35" s="562"/>
      <c r="LYY35" s="562"/>
      <c r="LYZ35" s="562"/>
      <c r="LZA35" s="562"/>
      <c r="LZB35" s="562"/>
      <c r="LZC35" s="562"/>
      <c r="LZD35" s="562"/>
      <c r="LZE35" s="562"/>
      <c r="LZF35" s="562"/>
      <c r="LZG35" s="562"/>
      <c r="LZH35" s="562"/>
      <c r="LZI35" s="562"/>
      <c r="LZJ35" s="562"/>
      <c r="LZK35" s="562"/>
      <c r="LZL35" s="562"/>
      <c r="LZM35" s="562"/>
      <c r="LZN35" s="562"/>
      <c r="LZO35" s="562"/>
      <c r="LZP35" s="562"/>
      <c r="LZQ35" s="562"/>
      <c r="LZR35" s="562"/>
      <c r="LZS35" s="562"/>
      <c r="LZT35" s="562"/>
      <c r="LZU35" s="562"/>
      <c r="LZV35" s="562"/>
      <c r="LZW35" s="562"/>
      <c r="LZX35" s="562"/>
      <c r="LZY35" s="562"/>
      <c r="LZZ35" s="562"/>
      <c r="MAA35" s="562"/>
      <c r="MAB35" s="562"/>
      <c r="MAC35" s="562"/>
      <c r="MAD35" s="562"/>
      <c r="MAE35" s="562"/>
      <c r="MAF35" s="562"/>
      <c r="MAG35" s="562"/>
      <c r="MAH35" s="562"/>
      <c r="MAI35" s="562"/>
      <c r="MAJ35" s="562"/>
      <c r="MAK35" s="562"/>
      <c r="MAL35" s="562"/>
      <c r="MAM35" s="562"/>
      <c r="MAN35" s="562"/>
      <c r="MAO35" s="562"/>
      <c r="MAP35" s="562"/>
      <c r="MAQ35" s="562"/>
      <c r="MAR35" s="562"/>
      <c r="MAS35" s="562"/>
      <c r="MAT35" s="562"/>
      <c r="MAU35" s="562"/>
      <c r="MAV35" s="562"/>
      <c r="MAW35" s="562"/>
      <c r="MAX35" s="562"/>
      <c r="MAY35" s="562"/>
      <c r="MAZ35" s="562"/>
      <c r="MBA35" s="562"/>
      <c r="MBB35" s="562"/>
      <c r="MBC35" s="562"/>
      <c r="MBD35" s="562"/>
      <c r="MBE35" s="562"/>
      <c r="MBF35" s="562"/>
      <c r="MBG35" s="562"/>
      <c r="MBH35" s="562"/>
      <c r="MBI35" s="562"/>
      <c r="MBJ35" s="562"/>
      <c r="MBK35" s="562"/>
      <c r="MBL35" s="562"/>
      <c r="MBM35" s="562"/>
      <c r="MBN35" s="562"/>
      <c r="MBO35" s="562"/>
      <c r="MBP35" s="562"/>
      <c r="MBQ35" s="562"/>
      <c r="MBR35" s="562"/>
      <c r="MBS35" s="562"/>
      <c r="MBT35" s="562"/>
      <c r="MBU35" s="562"/>
      <c r="MBV35" s="562"/>
      <c r="MBW35" s="562"/>
      <c r="MBX35" s="562"/>
      <c r="MBY35" s="562"/>
      <c r="MBZ35" s="562"/>
      <c r="MCA35" s="562"/>
      <c r="MCB35" s="562"/>
      <c r="MCC35" s="562"/>
      <c r="MCD35" s="562"/>
      <c r="MCE35" s="562"/>
      <c r="MCF35" s="562"/>
      <c r="MCG35" s="562"/>
      <c r="MCH35" s="562"/>
      <c r="MCI35" s="562"/>
      <c r="MCJ35" s="562"/>
      <c r="MCK35" s="562"/>
      <c r="MCL35" s="562"/>
      <c r="MCM35" s="562"/>
      <c r="MCN35" s="562"/>
      <c r="MCO35" s="562"/>
      <c r="MCP35" s="562"/>
      <c r="MCQ35" s="562"/>
      <c r="MCR35" s="562"/>
      <c r="MCS35" s="562"/>
      <c r="MCT35" s="562"/>
      <c r="MCU35" s="562"/>
      <c r="MCV35" s="562"/>
      <c r="MCW35" s="562"/>
      <c r="MCX35" s="562"/>
      <c r="MCY35" s="562"/>
      <c r="MCZ35" s="562"/>
      <c r="MDA35" s="562"/>
      <c r="MDB35" s="562"/>
      <c r="MDC35" s="562"/>
      <c r="MDD35" s="562"/>
      <c r="MDE35" s="562"/>
      <c r="MDF35" s="562"/>
      <c r="MDG35" s="562"/>
      <c r="MDH35" s="562"/>
      <c r="MDI35" s="562"/>
      <c r="MDJ35" s="562"/>
      <c r="MDK35" s="562"/>
      <c r="MDL35" s="562"/>
      <c r="MDM35" s="562"/>
      <c r="MDN35" s="562"/>
      <c r="MDO35" s="562"/>
      <c r="MDP35" s="562"/>
      <c r="MDQ35" s="562"/>
      <c r="MDR35" s="562"/>
      <c r="MDS35" s="562"/>
      <c r="MDT35" s="562"/>
      <c r="MDU35" s="562"/>
      <c r="MDV35" s="562"/>
      <c r="MDW35" s="562"/>
      <c r="MDX35" s="562"/>
      <c r="MDY35" s="562"/>
      <c r="MDZ35" s="562"/>
      <c r="MEA35" s="562"/>
      <c r="MEB35" s="562"/>
      <c r="MEC35" s="562"/>
      <c r="MED35" s="562"/>
      <c r="MEE35" s="562"/>
      <c r="MEF35" s="562"/>
      <c r="MEG35" s="562"/>
      <c r="MEH35" s="562"/>
      <c r="MEI35" s="562"/>
      <c r="MEJ35" s="562"/>
      <c r="MEK35" s="562"/>
      <c r="MEL35" s="562"/>
      <c r="MEM35" s="562"/>
      <c r="MEN35" s="562"/>
      <c r="MEO35" s="562"/>
      <c r="MEP35" s="562"/>
      <c r="MEQ35" s="562"/>
      <c r="MER35" s="562"/>
      <c r="MES35" s="562"/>
      <c r="MET35" s="562"/>
      <c r="MEU35" s="562"/>
      <c r="MEV35" s="562"/>
      <c r="MEW35" s="562"/>
      <c r="MEX35" s="562"/>
      <c r="MEY35" s="562"/>
      <c r="MEZ35" s="562"/>
      <c r="MFA35" s="562"/>
      <c r="MFB35" s="562"/>
      <c r="MFC35" s="562"/>
      <c r="MFD35" s="562"/>
      <c r="MFE35" s="562"/>
      <c r="MFF35" s="562"/>
      <c r="MFG35" s="562"/>
      <c r="MFH35" s="562"/>
      <c r="MFI35" s="562"/>
      <c r="MFJ35" s="562"/>
      <c r="MFK35" s="562"/>
      <c r="MFL35" s="562"/>
      <c r="MFM35" s="562"/>
      <c r="MFN35" s="562"/>
      <c r="MFO35" s="562"/>
      <c r="MFP35" s="562"/>
      <c r="MFQ35" s="562"/>
      <c r="MFR35" s="562"/>
      <c r="MFS35" s="562"/>
      <c r="MFT35" s="562"/>
      <c r="MFU35" s="562"/>
      <c r="MFV35" s="562"/>
      <c r="MFW35" s="562"/>
      <c r="MFX35" s="562"/>
      <c r="MFY35" s="562"/>
      <c r="MFZ35" s="562"/>
      <c r="MGA35" s="562"/>
      <c r="MGB35" s="562"/>
      <c r="MGC35" s="562"/>
      <c r="MGD35" s="562"/>
      <c r="MGE35" s="562"/>
      <c r="MGF35" s="562"/>
      <c r="MGG35" s="562"/>
      <c r="MGH35" s="562"/>
      <c r="MGI35" s="562"/>
      <c r="MGJ35" s="562"/>
      <c r="MGK35" s="562"/>
      <c r="MGL35" s="562"/>
      <c r="MGM35" s="562"/>
      <c r="MGN35" s="562"/>
      <c r="MGO35" s="562"/>
      <c r="MGP35" s="562"/>
      <c r="MGQ35" s="562"/>
      <c r="MGR35" s="562"/>
      <c r="MGS35" s="562"/>
      <c r="MGT35" s="562"/>
      <c r="MGU35" s="562"/>
      <c r="MGV35" s="562"/>
      <c r="MGW35" s="562"/>
      <c r="MGX35" s="562"/>
      <c r="MGY35" s="562"/>
      <c r="MGZ35" s="562"/>
      <c r="MHA35" s="562"/>
      <c r="MHB35" s="562"/>
      <c r="MHC35" s="562"/>
      <c r="MHD35" s="562"/>
      <c r="MHE35" s="562"/>
      <c r="MHF35" s="562"/>
      <c r="MHG35" s="562"/>
      <c r="MHH35" s="562"/>
      <c r="MHI35" s="562"/>
      <c r="MHJ35" s="562"/>
      <c r="MHK35" s="562"/>
      <c r="MHL35" s="562"/>
      <c r="MHM35" s="562"/>
      <c r="MHN35" s="562"/>
      <c r="MHO35" s="562"/>
      <c r="MHP35" s="562"/>
      <c r="MHQ35" s="562"/>
      <c r="MHR35" s="562"/>
      <c r="MHS35" s="562"/>
      <c r="MHT35" s="562"/>
      <c r="MHU35" s="562"/>
      <c r="MHV35" s="562"/>
      <c r="MHW35" s="562"/>
      <c r="MHX35" s="562"/>
      <c r="MHY35" s="562"/>
      <c r="MHZ35" s="562"/>
      <c r="MIA35" s="562"/>
      <c r="MIB35" s="562"/>
      <c r="MIC35" s="562"/>
      <c r="MID35" s="562"/>
      <c r="MIE35" s="562"/>
      <c r="MIF35" s="562"/>
      <c r="MIG35" s="562"/>
      <c r="MIH35" s="562"/>
      <c r="MII35" s="562"/>
      <c r="MIJ35" s="562"/>
      <c r="MIK35" s="562"/>
      <c r="MIL35" s="562"/>
      <c r="MIM35" s="562"/>
      <c r="MIN35" s="562"/>
      <c r="MIO35" s="562"/>
      <c r="MIP35" s="562"/>
      <c r="MIQ35" s="562"/>
      <c r="MIR35" s="562"/>
      <c r="MIS35" s="562"/>
      <c r="MIT35" s="562"/>
      <c r="MIU35" s="562"/>
      <c r="MIV35" s="562"/>
      <c r="MIW35" s="562"/>
      <c r="MIX35" s="562"/>
      <c r="MIY35" s="562"/>
      <c r="MIZ35" s="562"/>
      <c r="MJA35" s="562"/>
      <c r="MJB35" s="562"/>
      <c r="MJC35" s="562"/>
      <c r="MJD35" s="562"/>
      <c r="MJE35" s="562"/>
      <c r="MJF35" s="562"/>
      <c r="MJG35" s="562"/>
      <c r="MJH35" s="562"/>
      <c r="MJI35" s="562"/>
      <c r="MJJ35" s="562"/>
      <c r="MJK35" s="562"/>
      <c r="MJL35" s="562"/>
      <c r="MJM35" s="562"/>
      <c r="MJN35" s="562"/>
      <c r="MJO35" s="562"/>
      <c r="MJP35" s="562"/>
      <c r="MJQ35" s="562"/>
      <c r="MJR35" s="562"/>
      <c r="MJS35" s="562"/>
      <c r="MJT35" s="562"/>
      <c r="MJU35" s="562"/>
      <c r="MJV35" s="562"/>
      <c r="MJW35" s="562"/>
      <c r="MJX35" s="562"/>
      <c r="MJY35" s="562"/>
      <c r="MJZ35" s="562"/>
      <c r="MKA35" s="562"/>
      <c r="MKB35" s="562"/>
      <c r="MKC35" s="562"/>
      <c r="MKD35" s="562"/>
      <c r="MKE35" s="562"/>
      <c r="MKF35" s="562"/>
      <c r="MKG35" s="562"/>
      <c r="MKH35" s="562"/>
      <c r="MKI35" s="562"/>
      <c r="MKJ35" s="562"/>
      <c r="MKK35" s="562"/>
      <c r="MKL35" s="562"/>
      <c r="MKM35" s="562"/>
      <c r="MKN35" s="562"/>
      <c r="MKO35" s="562"/>
      <c r="MKP35" s="562"/>
      <c r="MKQ35" s="562"/>
      <c r="MKR35" s="562"/>
      <c r="MKS35" s="562"/>
      <c r="MKT35" s="562"/>
      <c r="MKU35" s="562"/>
      <c r="MKV35" s="562"/>
      <c r="MKW35" s="562"/>
      <c r="MKX35" s="562"/>
      <c r="MKY35" s="562"/>
      <c r="MKZ35" s="562"/>
      <c r="MLA35" s="562"/>
      <c r="MLB35" s="562"/>
      <c r="MLC35" s="562"/>
      <c r="MLD35" s="562"/>
      <c r="MLE35" s="562"/>
      <c r="MLF35" s="562"/>
      <c r="MLG35" s="562"/>
      <c r="MLH35" s="562"/>
      <c r="MLI35" s="562"/>
      <c r="MLJ35" s="562"/>
      <c r="MLK35" s="562"/>
      <c r="MLL35" s="562"/>
      <c r="MLM35" s="562"/>
      <c r="MLN35" s="562"/>
      <c r="MLO35" s="562"/>
      <c r="MLP35" s="562"/>
      <c r="MLQ35" s="562"/>
      <c r="MLR35" s="562"/>
      <c r="MLS35" s="562"/>
      <c r="MLT35" s="562"/>
      <c r="MLU35" s="562"/>
      <c r="MLV35" s="562"/>
      <c r="MLW35" s="562"/>
      <c r="MLX35" s="562"/>
      <c r="MLY35" s="562"/>
      <c r="MLZ35" s="562"/>
      <c r="MMA35" s="562"/>
      <c r="MMB35" s="562"/>
      <c r="MMC35" s="562"/>
      <c r="MMD35" s="562"/>
      <c r="MME35" s="562"/>
      <c r="MMF35" s="562"/>
      <c r="MMG35" s="562"/>
      <c r="MMH35" s="562"/>
      <c r="MMI35" s="562"/>
      <c r="MMJ35" s="562"/>
      <c r="MMK35" s="562"/>
      <c r="MML35" s="562"/>
      <c r="MMM35" s="562"/>
      <c r="MMN35" s="562"/>
      <c r="MMO35" s="562"/>
      <c r="MMP35" s="562"/>
      <c r="MMQ35" s="562"/>
      <c r="MMR35" s="562"/>
      <c r="MMS35" s="562"/>
      <c r="MMT35" s="562"/>
      <c r="MMU35" s="562"/>
      <c r="MMV35" s="562"/>
      <c r="MMW35" s="562"/>
      <c r="MMX35" s="562"/>
      <c r="MMY35" s="562"/>
      <c r="MMZ35" s="562"/>
      <c r="MNA35" s="562"/>
      <c r="MNB35" s="562"/>
      <c r="MNC35" s="562"/>
      <c r="MND35" s="562"/>
      <c r="MNE35" s="562"/>
      <c r="MNF35" s="562"/>
      <c r="MNG35" s="562"/>
      <c r="MNH35" s="562"/>
      <c r="MNI35" s="562"/>
      <c r="MNJ35" s="562"/>
      <c r="MNK35" s="562"/>
      <c r="MNL35" s="562"/>
      <c r="MNM35" s="562"/>
      <c r="MNN35" s="562"/>
      <c r="MNO35" s="562"/>
      <c r="MNP35" s="562"/>
      <c r="MNQ35" s="562"/>
      <c r="MNR35" s="562"/>
      <c r="MNS35" s="562"/>
      <c r="MNT35" s="562"/>
      <c r="MNU35" s="562"/>
      <c r="MNV35" s="562"/>
      <c r="MNW35" s="562"/>
      <c r="MNX35" s="562"/>
      <c r="MNY35" s="562"/>
      <c r="MNZ35" s="562"/>
      <c r="MOA35" s="562"/>
      <c r="MOB35" s="562"/>
      <c r="MOC35" s="562"/>
      <c r="MOD35" s="562"/>
      <c r="MOE35" s="562"/>
      <c r="MOF35" s="562"/>
      <c r="MOG35" s="562"/>
      <c r="MOH35" s="562"/>
      <c r="MOI35" s="562"/>
      <c r="MOJ35" s="562"/>
      <c r="MOK35" s="562"/>
      <c r="MOL35" s="562"/>
      <c r="MOM35" s="562"/>
      <c r="MON35" s="562"/>
      <c r="MOO35" s="562"/>
      <c r="MOP35" s="562"/>
      <c r="MOQ35" s="562"/>
      <c r="MOR35" s="562"/>
      <c r="MOS35" s="562"/>
      <c r="MOT35" s="562"/>
      <c r="MOU35" s="562"/>
      <c r="MOV35" s="562"/>
      <c r="MOW35" s="562"/>
      <c r="MOX35" s="562"/>
      <c r="MOY35" s="562"/>
      <c r="MOZ35" s="562"/>
      <c r="MPA35" s="562"/>
      <c r="MPB35" s="562"/>
      <c r="MPC35" s="562"/>
      <c r="MPD35" s="562"/>
      <c r="MPE35" s="562"/>
      <c r="MPF35" s="562"/>
      <c r="MPG35" s="562"/>
      <c r="MPH35" s="562"/>
      <c r="MPI35" s="562"/>
      <c r="MPJ35" s="562"/>
      <c r="MPK35" s="562"/>
      <c r="MPL35" s="562"/>
      <c r="MPM35" s="562"/>
      <c r="MPN35" s="562"/>
      <c r="MPO35" s="562"/>
      <c r="MPP35" s="562"/>
      <c r="MPQ35" s="562"/>
      <c r="MPR35" s="562"/>
      <c r="MPS35" s="562"/>
      <c r="MPT35" s="562"/>
      <c r="MPU35" s="562"/>
      <c r="MPV35" s="562"/>
      <c r="MPW35" s="562"/>
      <c r="MPX35" s="562"/>
      <c r="MPY35" s="562"/>
      <c r="MPZ35" s="562"/>
      <c r="MQA35" s="562"/>
      <c r="MQB35" s="562"/>
      <c r="MQC35" s="562"/>
      <c r="MQD35" s="562"/>
      <c r="MQE35" s="562"/>
      <c r="MQF35" s="562"/>
      <c r="MQG35" s="562"/>
      <c r="MQH35" s="562"/>
      <c r="MQI35" s="562"/>
      <c r="MQJ35" s="562"/>
      <c r="MQK35" s="562"/>
      <c r="MQL35" s="562"/>
      <c r="MQM35" s="562"/>
      <c r="MQN35" s="562"/>
      <c r="MQO35" s="562"/>
      <c r="MQP35" s="562"/>
      <c r="MQQ35" s="562"/>
      <c r="MQR35" s="562"/>
      <c r="MQS35" s="562"/>
      <c r="MQT35" s="562"/>
      <c r="MQU35" s="562"/>
      <c r="MQV35" s="562"/>
      <c r="MQW35" s="562"/>
      <c r="MQX35" s="562"/>
      <c r="MQY35" s="562"/>
      <c r="MQZ35" s="562"/>
      <c r="MRA35" s="562"/>
      <c r="MRB35" s="562"/>
      <c r="MRC35" s="562"/>
      <c r="MRD35" s="562"/>
      <c r="MRE35" s="562"/>
      <c r="MRF35" s="562"/>
      <c r="MRG35" s="562"/>
      <c r="MRH35" s="562"/>
      <c r="MRI35" s="562"/>
      <c r="MRJ35" s="562"/>
      <c r="MRK35" s="562"/>
      <c r="MRL35" s="562"/>
      <c r="MRM35" s="562"/>
      <c r="MRN35" s="562"/>
      <c r="MRO35" s="562"/>
      <c r="MRP35" s="562"/>
      <c r="MRQ35" s="562"/>
      <c r="MRR35" s="562"/>
      <c r="MRS35" s="562"/>
      <c r="MRT35" s="562"/>
      <c r="MRU35" s="562"/>
      <c r="MRV35" s="562"/>
      <c r="MRW35" s="562"/>
      <c r="MRX35" s="562"/>
      <c r="MRY35" s="562"/>
      <c r="MRZ35" s="562"/>
      <c r="MSA35" s="562"/>
      <c r="MSB35" s="562"/>
      <c r="MSC35" s="562"/>
      <c r="MSD35" s="562"/>
      <c r="MSE35" s="562"/>
      <c r="MSF35" s="562"/>
      <c r="MSG35" s="562"/>
      <c r="MSH35" s="562"/>
      <c r="MSI35" s="562"/>
      <c r="MSJ35" s="562"/>
      <c r="MSK35" s="562"/>
      <c r="MSL35" s="562"/>
      <c r="MSM35" s="562"/>
      <c r="MSN35" s="562"/>
      <c r="MSO35" s="562"/>
      <c r="MSP35" s="562"/>
      <c r="MSQ35" s="562"/>
      <c r="MSR35" s="562"/>
      <c r="MSS35" s="562"/>
      <c r="MST35" s="562"/>
      <c r="MSU35" s="562"/>
      <c r="MSV35" s="562"/>
      <c r="MSW35" s="562"/>
      <c r="MSX35" s="562"/>
      <c r="MSY35" s="562"/>
      <c r="MSZ35" s="562"/>
      <c r="MTA35" s="562"/>
      <c r="MTB35" s="562"/>
      <c r="MTC35" s="562"/>
      <c r="MTD35" s="562"/>
      <c r="MTE35" s="562"/>
      <c r="MTF35" s="562"/>
      <c r="MTG35" s="562"/>
      <c r="MTH35" s="562"/>
      <c r="MTI35" s="562"/>
      <c r="MTJ35" s="562"/>
      <c r="MTK35" s="562"/>
      <c r="MTL35" s="562"/>
      <c r="MTM35" s="562"/>
      <c r="MTN35" s="562"/>
      <c r="MTO35" s="562"/>
      <c r="MTP35" s="562"/>
      <c r="MTQ35" s="562"/>
      <c r="MTR35" s="562"/>
      <c r="MTS35" s="562"/>
      <c r="MTT35" s="562"/>
      <c r="MTU35" s="562"/>
      <c r="MTV35" s="562"/>
      <c r="MTW35" s="562"/>
      <c r="MTX35" s="562"/>
      <c r="MTY35" s="562"/>
      <c r="MTZ35" s="562"/>
      <c r="MUA35" s="562"/>
      <c r="MUB35" s="562"/>
      <c r="MUC35" s="562"/>
      <c r="MUD35" s="562"/>
      <c r="MUE35" s="562"/>
      <c r="MUF35" s="562"/>
      <c r="MUG35" s="562"/>
      <c r="MUH35" s="562"/>
      <c r="MUI35" s="562"/>
      <c r="MUJ35" s="562"/>
      <c r="MUK35" s="562"/>
      <c r="MUL35" s="562"/>
      <c r="MUM35" s="562"/>
      <c r="MUN35" s="562"/>
      <c r="MUO35" s="562"/>
      <c r="MUP35" s="562"/>
      <c r="MUQ35" s="562"/>
      <c r="MUR35" s="562"/>
      <c r="MUS35" s="562"/>
      <c r="MUT35" s="562"/>
      <c r="MUU35" s="562"/>
      <c r="MUV35" s="562"/>
      <c r="MUW35" s="562"/>
      <c r="MUX35" s="562"/>
      <c r="MUY35" s="562"/>
      <c r="MUZ35" s="562"/>
      <c r="MVA35" s="562"/>
      <c r="MVB35" s="562"/>
      <c r="MVC35" s="562"/>
      <c r="MVD35" s="562"/>
      <c r="MVE35" s="562"/>
      <c r="MVF35" s="562"/>
      <c r="MVG35" s="562"/>
      <c r="MVH35" s="562"/>
      <c r="MVI35" s="562"/>
      <c r="MVJ35" s="562"/>
      <c r="MVK35" s="562"/>
      <c r="MVL35" s="562"/>
      <c r="MVM35" s="562"/>
      <c r="MVN35" s="562"/>
      <c r="MVO35" s="562"/>
      <c r="MVP35" s="562"/>
      <c r="MVQ35" s="562"/>
      <c r="MVR35" s="562"/>
      <c r="MVS35" s="562"/>
      <c r="MVT35" s="562"/>
      <c r="MVU35" s="562"/>
      <c r="MVV35" s="562"/>
      <c r="MVW35" s="562"/>
      <c r="MVX35" s="562"/>
      <c r="MVY35" s="562"/>
      <c r="MVZ35" s="562"/>
      <c r="MWA35" s="562"/>
      <c r="MWB35" s="562"/>
      <c r="MWC35" s="562"/>
      <c r="MWD35" s="562"/>
      <c r="MWE35" s="562"/>
      <c r="MWF35" s="562"/>
      <c r="MWG35" s="562"/>
      <c r="MWH35" s="562"/>
      <c r="MWI35" s="562"/>
      <c r="MWJ35" s="562"/>
      <c r="MWK35" s="562"/>
      <c r="MWL35" s="562"/>
      <c r="MWM35" s="562"/>
      <c r="MWN35" s="562"/>
      <c r="MWO35" s="562"/>
      <c r="MWP35" s="562"/>
      <c r="MWQ35" s="562"/>
      <c r="MWR35" s="562"/>
      <c r="MWS35" s="562"/>
      <c r="MWT35" s="562"/>
      <c r="MWU35" s="562"/>
      <c r="MWV35" s="562"/>
      <c r="MWW35" s="562"/>
      <c r="MWX35" s="562"/>
      <c r="MWY35" s="562"/>
      <c r="MWZ35" s="562"/>
      <c r="MXA35" s="562"/>
      <c r="MXB35" s="562"/>
      <c r="MXC35" s="562"/>
      <c r="MXD35" s="562"/>
      <c r="MXE35" s="562"/>
      <c r="MXF35" s="562"/>
      <c r="MXG35" s="562"/>
      <c r="MXH35" s="562"/>
      <c r="MXI35" s="562"/>
      <c r="MXJ35" s="562"/>
      <c r="MXK35" s="562"/>
      <c r="MXL35" s="562"/>
      <c r="MXM35" s="562"/>
      <c r="MXN35" s="562"/>
      <c r="MXO35" s="562"/>
      <c r="MXP35" s="562"/>
      <c r="MXQ35" s="562"/>
      <c r="MXR35" s="562"/>
      <c r="MXS35" s="562"/>
      <c r="MXT35" s="562"/>
      <c r="MXU35" s="562"/>
      <c r="MXV35" s="562"/>
      <c r="MXW35" s="562"/>
      <c r="MXX35" s="562"/>
      <c r="MXY35" s="562"/>
      <c r="MXZ35" s="562"/>
      <c r="MYA35" s="562"/>
      <c r="MYB35" s="562"/>
      <c r="MYC35" s="562"/>
      <c r="MYD35" s="562"/>
      <c r="MYE35" s="562"/>
      <c r="MYF35" s="562"/>
      <c r="MYG35" s="562"/>
      <c r="MYH35" s="562"/>
      <c r="MYI35" s="562"/>
      <c r="MYJ35" s="562"/>
      <c r="MYK35" s="562"/>
      <c r="MYL35" s="562"/>
      <c r="MYM35" s="562"/>
      <c r="MYN35" s="562"/>
      <c r="MYO35" s="562"/>
      <c r="MYP35" s="562"/>
      <c r="MYQ35" s="562"/>
      <c r="MYR35" s="562"/>
      <c r="MYS35" s="562"/>
      <c r="MYT35" s="562"/>
      <c r="MYU35" s="562"/>
      <c r="MYV35" s="562"/>
      <c r="MYW35" s="562"/>
      <c r="MYX35" s="562"/>
      <c r="MYY35" s="562"/>
      <c r="MYZ35" s="562"/>
      <c r="MZA35" s="562"/>
      <c r="MZB35" s="562"/>
      <c r="MZC35" s="562"/>
      <c r="MZD35" s="562"/>
      <c r="MZE35" s="562"/>
      <c r="MZF35" s="562"/>
      <c r="MZG35" s="562"/>
      <c r="MZH35" s="562"/>
      <c r="MZI35" s="562"/>
      <c r="MZJ35" s="562"/>
      <c r="MZK35" s="562"/>
      <c r="MZL35" s="562"/>
      <c r="MZM35" s="562"/>
      <c r="MZN35" s="562"/>
      <c r="MZO35" s="562"/>
      <c r="MZP35" s="562"/>
      <c r="MZQ35" s="562"/>
      <c r="MZR35" s="562"/>
      <c r="MZS35" s="562"/>
      <c r="MZT35" s="562"/>
      <c r="MZU35" s="562"/>
      <c r="MZV35" s="562"/>
      <c r="MZW35" s="562"/>
      <c r="MZX35" s="562"/>
      <c r="MZY35" s="562"/>
      <c r="MZZ35" s="562"/>
      <c r="NAA35" s="562"/>
      <c r="NAB35" s="562"/>
      <c r="NAC35" s="562"/>
      <c r="NAD35" s="562"/>
      <c r="NAE35" s="562"/>
      <c r="NAF35" s="562"/>
      <c r="NAG35" s="562"/>
      <c r="NAH35" s="562"/>
      <c r="NAI35" s="562"/>
      <c r="NAJ35" s="562"/>
      <c r="NAK35" s="562"/>
      <c r="NAL35" s="562"/>
      <c r="NAM35" s="562"/>
      <c r="NAN35" s="562"/>
      <c r="NAO35" s="562"/>
      <c r="NAP35" s="562"/>
      <c r="NAQ35" s="562"/>
      <c r="NAR35" s="562"/>
      <c r="NAS35" s="562"/>
      <c r="NAT35" s="562"/>
      <c r="NAU35" s="562"/>
      <c r="NAV35" s="562"/>
      <c r="NAW35" s="562"/>
      <c r="NAX35" s="562"/>
      <c r="NAY35" s="562"/>
      <c r="NAZ35" s="562"/>
      <c r="NBA35" s="562"/>
      <c r="NBB35" s="562"/>
      <c r="NBC35" s="562"/>
      <c r="NBD35" s="562"/>
      <c r="NBE35" s="562"/>
      <c r="NBF35" s="562"/>
      <c r="NBG35" s="562"/>
      <c r="NBH35" s="562"/>
      <c r="NBI35" s="562"/>
      <c r="NBJ35" s="562"/>
      <c r="NBK35" s="562"/>
      <c r="NBL35" s="562"/>
      <c r="NBM35" s="562"/>
      <c r="NBN35" s="562"/>
      <c r="NBO35" s="562"/>
      <c r="NBP35" s="562"/>
      <c r="NBQ35" s="562"/>
      <c r="NBR35" s="562"/>
      <c r="NBS35" s="562"/>
      <c r="NBT35" s="562"/>
      <c r="NBU35" s="562"/>
      <c r="NBV35" s="562"/>
      <c r="NBW35" s="562"/>
      <c r="NBX35" s="562"/>
      <c r="NBY35" s="562"/>
      <c r="NBZ35" s="562"/>
      <c r="NCA35" s="562"/>
      <c r="NCB35" s="562"/>
      <c r="NCC35" s="562"/>
      <c r="NCD35" s="562"/>
      <c r="NCE35" s="562"/>
      <c r="NCF35" s="562"/>
      <c r="NCG35" s="562"/>
      <c r="NCH35" s="562"/>
      <c r="NCI35" s="562"/>
      <c r="NCJ35" s="562"/>
      <c r="NCK35" s="562"/>
      <c r="NCL35" s="562"/>
      <c r="NCM35" s="562"/>
      <c r="NCN35" s="562"/>
      <c r="NCO35" s="562"/>
      <c r="NCP35" s="562"/>
      <c r="NCQ35" s="562"/>
      <c r="NCR35" s="562"/>
      <c r="NCS35" s="562"/>
      <c r="NCT35" s="562"/>
      <c r="NCU35" s="562"/>
      <c r="NCV35" s="562"/>
      <c r="NCW35" s="562"/>
      <c r="NCX35" s="562"/>
      <c r="NCY35" s="562"/>
      <c r="NCZ35" s="562"/>
      <c r="NDA35" s="562"/>
      <c r="NDB35" s="562"/>
      <c r="NDC35" s="562"/>
      <c r="NDD35" s="562"/>
      <c r="NDE35" s="562"/>
      <c r="NDF35" s="562"/>
      <c r="NDG35" s="562"/>
      <c r="NDH35" s="562"/>
      <c r="NDI35" s="562"/>
      <c r="NDJ35" s="562"/>
      <c r="NDK35" s="562"/>
      <c r="NDL35" s="562"/>
      <c r="NDM35" s="562"/>
      <c r="NDN35" s="562"/>
      <c r="NDO35" s="562"/>
      <c r="NDP35" s="562"/>
      <c r="NDQ35" s="562"/>
      <c r="NDR35" s="562"/>
      <c r="NDS35" s="562"/>
      <c r="NDT35" s="562"/>
      <c r="NDU35" s="562"/>
      <c r="NDV35" s="562"/>
      <c r="NDW35" s="562"/>
      <c r="NDX35" s="562"/>
      <c r="NDY35" s="562"/>
      <c r="NDZ35" s="562"/>
      <c r="NEA35" s="562"/>
      <c r="NEB35" s="562"/>
      <c r="NEC35" s="562"/>
      <c r="NED35" s="562"/>
      <c r="NEE35" s="562"/>
      <c r="NEF35" s="562"/>
      <c r="NEG35" s="562"/>
      <c r="NEH35" s="562"/>
      <c r="NEI35" s="562"/>
      <c r="NEJ35" s="562"/>
      <c r="NEK35" s="562"/>
      <c r="NEL35" s="562"/>
      <c r="NEM35" s="562"/>
      <c r="NEN35" s="562"/>
      <c r="NEO35" s="562"/>
      <c r="NEP35" s="562"/>
      <c r="NEQ35" s="562"/>
      <c r="NER35" s="562"/>
      <c r="NES35" s="562"/>
      <c r="NET35" s="562"/>
      <c r="NEU35" s="562"/>
      <c r="NEV35" s="562"/>
      <c r="NEW35" s="562"/>
      <c r="NEX35" s="562"/>
      <c r="NEY35" s="562"/>
      <c r="NEZ35" s="562"/>
      <c r="NFA35" s="562"/>
      <c r="NFB35" s="562"/>
      <c r="NFC35" s="562"/>
      <c r="NFD35" s="562"/>
      <c r="NFE35" s="562"/>
      <c r="NFF35" s="562"/>
      <c r="NFG35" s="562"/>
      <c r="NFH35" s="562"/>
      <c r="NFI35" s="562"/>
      <c r="NFJ35" s="562"/>
      <c r="NFK35" s="562"/>
      <c r="NFL35" s="562"/>
      <c r="NFM35" s="562"/>
      <c r="NFN35" s="562"/>
      <c r="NFO35" s="562"/>
      <c r="NFP35" s="562"/>
      <c r="NFQ35" s="562"/>
      <c r="NFR35" s="562"/>
      <c r="NFS35" s="562"/>
      <c r="NFT35" s="562"/>
      <c r="NFU35" s="562"/>
      <c r="NFV35" s="562"/>
      <c r="NFW35" s="562"/>
      <c r="NFX35" s="562"/>
      <c r="NFY35" s="562"/>
      <c r="NFZ35" s="562"/>
      <c r="NGA35" s="562"/>
      <c r="NGB35" s="562"/>
      <c r="NGC35" s="562"/>
      <c r="NGD35" s="562"/>
      <c r="NGE35" s="562"/>
      <c r="NGF35" s="562"/>
      <c r="NGG35" s="562"/>
      <c r="NGH35" s="562"/>
      <c r="NGI35" s="562"/>
      <c r="NGJ35" s="562"/>
      <c r="NGK35" s="562"/>
      <c r="NGL35" s="562"/>
      <c r="NGM35" s="562"/>
      <c r="NGN35" s="562"/>
      <c r="NGO35" s="562"/>
      <c r="NGP35" s="562"/>
      <c r="NGQ35" s="562"/>
      <c r="NGR35" s="562"/>
      <c r="NGS35" s="562"/>
      <c r="NGT35" s="562"/>
      <c r="NGU35" s="562"/>
      <c r="NGV35" s="562"/>
      <c r="NGW35" s="562"/>
      <c r="NGX35" s="562"/>
      <c r="NGY35" s="562"/>
      <c r="NGZ35" s="562"/>
      <c r="NHA35" s="562"/>
      <c r="NHB35" s="562"/>
      <c r="NHC35" s="562"/>
      <c r="NHD35" s="562"/>
      <c r="NHE35" s="562"/>
      <c r="NHF35" s="562"/>
      <c r="NHG35" s="562"/>
      <c r="NHH35" s="562"/>
      <c r="NHI35" s="562"/>
      <c r="NHJ35" s="562"/>
      <c r="NHK35" s="562"/>
      <c r="NHL35" s="562"/>
      <c r="NHM35" s="562"/>
      <c r="NHN35" s="562"/>
      <c r="NHO35" s="562"/>
      <c r="NHP35" s="562"/>
      <c r="NHQ35" s="562"/>
      <c r="NHR35" s="562"/>
      <c r="NHS35" s="562"/>
      <c r="NHT35" s="562"/>
      <c r="NHU35" s="562"/>
      <c r="NHV35" s="562"/>
      <c r="NHW35" s="562"/>
      <c r="NHX35" s="562"/>
      <c r="NHY35" s="562"/>
      <c r="NHZ35" s="562"/>
      <c r="NIA35" s="562"/>
      <c r="NIB35" s="562"/>
      <c r="NIC35" s="562"/>
      <c r="NID35" s="562"/>
      <c r="NIE35" s="562"/>
      <c r="NIF35" s="562"/>
      <c r="NIG35" s="562"/>
      <c r="NIH35" s="562"/>
      <c r="NII35" s="562"/>
      <c r="NIJ35" s="562"/>
      <c r="NIK35" s="562"/>
      <c r="NIL35" s="562"/>
      <c r="NIM35" s="562"/>
      <c r="NIN35" s="562"/>
      <c r="NIO35" s="562"/>
      <c r="NIP35" s="562"/>
      <c r="NIQ35" s="562"/>
      <c r="NIR35" s="562"/>
      <c r="NIS35" s="562"/>
      <c r="NIT35" s="562"/>
      <c r="NIU35" s="562"/>
      <c r="NIV35" s="562"/>
      <c r="NIW35" s="562"/>
      <c r="NIX35" s="562"/>
      <c r="NIY35" s="562"/>
      <c r="NIZ35" s="562"/>
      <c r="NJA35" s="562"/>
      <c r="NJB35" s="562"/>
      <c r="NJC35" s="562"/>
      <c r="NJD35" s="562"/>
      <c r="NJE35" s="562"/>
      <c r="NJF35" s="562"/>
      <c r="NJG35" s="562"/>
      <c r="NJH35" s="562"/>
      <c r="NJI35" s="562"/>
      <c r="NJJ35" s="562"/>
      <c r="NJK35" s="562"/>
      <c r="NJL35" s="562"/>
      <c r="NJM35" s="562"/>
      <c r="NJN35" s="562"/>
      <c r="NJO35" s="562"/>
      <c r="NJP35" s="562"/>
      <c r="NJQ35" s="562"/>
      <c r="NJR35" s="562"/>
      <c r="NJS35" s="562"/>
      <c r="NJT35" s="562"/>
      <c r="NJU35" s="562"/>
      <c r="NJV35" s="562"/>
      <c r="NJW35" s="562"/>
      <c r="NJX35" s="562"/>
      <c r="NJY35" s="562"/>
      <c r="NJZ35" s="562"/>
      <c r="NKA35" s="562"/>
      <c r="NKB35" s="562"/>
      <c r="NKC35" s="562"/>
      <c r="NKD35" s="562"/>
      <c r="NKE35" s="562"/>
      <c r="NKF35" s="562"/>
      <c r="NKG35" s="562"/>
      <c r="NKH35" s="562"/>
      <c r="NKI35" s="562"/>
      <c r="NKJ35" s="562"/>
      <c r="NKK35" s="562"/>
      <c r="NKL35" s="562"/>
      <c r="NKM35" s="562"/>
      <c r="NKN35" s="562"/>
      <c r="NKO35" s="562"/>
      <c r="NKP35" s="562"/>
      <c r="NKQ35" s="562"/>
      <c r="NKR35" s="562"/>
      <c r="NKS35" s="562"/>
      <c r="NKT35" s="562"/>
      <c r="NKU35" s="562"/>
      <c r="NKV35" s="562"/>
      <c r="NKW35" s="562"/>
      <c r="NKX35" s="562"/>
      <c r="NKY35" s="562"/>
      <c r="NKZ35" s="562"/>
      <c r="NLA35" s="562"/>
      <c r="NLB35" s="562"/>
      <c r="NLC35" s="562"/>
      <c r="NLD35" s="562"/>
      <c r="NLE35" s="562"/>
      <c r="NLF35" s="562"/>
      <c r="NLG35" s="562"/>
      <c r="NLH35" s="562"/>
      <c r="NLI35" s="562"/>
      <c r="NLJ35" s="562"/>
      <c r="NLK35" s="562"/>
      <c r="NLL35" s="562"/>
      <c r="NLM35" s="562"/>
      <c r="NLN35" s="562"/>
      <c r="NLO35" s="562"/>
      <c r="NLP35" s="562"/>
      <c r="NLQ35" s="562"/>
      <c r="NLR35" s="562"/>
      <c r="NLS35" s="562"/>
      <c r="NLT35" s="562"/>
      <c r="NLU35" s="562"/>
      <c r="NLV35" s="562"/>
      <c r="NLW35" s="562"/>
      <c r="NLX35" s="562"/>
      <c r="NLY35" s="562"/>
      <c r="NLZ35" s="562"/>
      <c r="NMA35" s="562"/>
      <c r="NMB35" s="562"/>
      <c r="NMC35" s="562"/>
      <c r="NMD35" s="562"/>
      <c r="NME35" s="562"/>
      <c r="NMF35" s="562"/>
      <c r="NMG35" s="562"/>
      <c r="NMH35" s="562"/>
      <c r="NMI35" s="562"/>
      <c r="NMJ35" s="562"/>
      <c r="NMK35" s="562"/>
      <c r="NML35" s="562"/>
      <c r="NMM35" s="562"/>
      <c r="NMN35" s="562"/>
      <c r="NMO35" s="562"/>
      <c r="NMP35" s="562"/>
      <c r="NMQ35" s="562"/>
      <c r="NMR35" s="562"/>
      <c r="NMS35" s="562"/>
      <c r="NMT35" s="562"/>
      <c r="NMU35" s="562"/>
      <c r="NMV35" s="562"/>
      <c r="NMW35" s="562"/>
      <c r="NMX35" s="562"/>
      <c r="NMY35" s="562"/>
      <c r="NMZ35" s="562"/>
      <c r="NNA35" s="562"/>
      <c r="NNB35" s="562"/>
      <c r="NNC35" s="562"/>
      <c r="NND35" s="562"/>
      <c r="NNE35" s="562"/>
      <c r="NNF35" s="562"/>
      <c r="NNG35" s="562"/>
      <c r="NNH35" s="562"/>
      <c r="NNI35" s="562"/>
      <c r="NNJ35" s="562"/>
      <c r="NNK35" s="562"/>
      <c r="NNL35" s="562"/>
      <c r="NNM35" s="562"/>
      <c r="NNN35" s="562"/>
      <c r="NNO35" s="562"/>
      <c r="NNP35" s="562"/>
      <c r="NNQ35" s="562"/>
      <c r="NNR35" s="562"/>
      <c r="NNS35" s="562"/>
      <c r="NNT35" s="562"/>
      <c r="NNU35" s="562"/>
      <c r="NNV35" s="562"/>
      <c r="NNW35" s="562"/>
      <c r="NNX35" s="562"/>
      <c r="NNY35" s="562"/>
      <c r="NNZ35" s="562"/>
      <c r="NOA35" s="562"/>
      <c r="NOB35" s="562"/>
      <c r="NOC35" s="562"/>
      <c r="NOD35" s="562"/>
      <c r="NOE35" s="562"/>
      <c r="NOF35" s="562"/>
      <c r="NOG35" s="562"/>
      <c r="NOH35" s="562"/>
      <c r="NOI35" s="562"/>
      <c r="NOJ35" s="562"/>
      <c r="NOK35" s="562"/>
      <c r="NOL35" s="562"/>
      <c r="NOM35" s="562"/>
      <c r="NON35" s="562"/>
      <c r="NOO35" s="562"/>
      <c r="NOP35" s="562"/>
      <c r="NOQ35" s="562"/>
      <c r="NOR35" s="562"/>
      <c r="NOS35" s="562"/>
      <c r="NOT35" s="562"/>
      <c r="NOU35" s="562"/>
      <c r="NOV35" s="562"/>
      <c r="NOW35" s="562"/>
      <c r="NOX35" s="562"/>
      <c r="NOY35" s="562"/>
      <c r="NOZ35" s="562"/>
      <c r="NPA35" s="562"/>
      <c r="NPB35" s="562"/>
      <c r="NPC35" s="562"/>
      <c r="NPD35" s="562"/>
      <c r="NPE35" s="562"/>
      <c r="NPF35" s="562"/>
      <c r="NPG35" s="562"/>
      <c r="NPH35" s="562"/>
      <c r="NPI35" s="562"/>
      <c r="NPJ35" s="562"/>
      <c r="NPK35" s="562"/>
      <c r="NPL35" s="562"/>
      <c r="NPM35" s="562"/>
      <c r="NPN35" s="562"/>
      <c r="NPO35" s="562"/>
      <c r="NPP35" s="562"/>
      <c r="NPQ35" s="562"/>
      <c r="NPR35" s="562"/>
      <c r="NPS35" s="562"/>
      <c r="NPT35" s="562"/>
      <c r="NPU35" s="562"/>
      <c r="NPV35" s="562"/>
      <c r="NPW35" s="562"/>
      <c r="NPX35" s="562"/>
      <c r="NPY35" s="562"/>
      <c r="NPZ35" s="562"/>
      <c r="NQA35" s="562"/>
      <c r="NQB35" s="562"/>
      <c r="NQC35" s="562"/>
      <c r="NQD35" s="562"/>
      <c r="NQE35" s="562"/>
      <c r="NQF35" s="562"/>
      <c r="NQG35" s="562"/>
      <c r="NQH35" s="562"/>
      <c r="NQI35" s="562"/>
      <c r="NQJ35" s="562"/>
      <c r="NQK35" s="562"/>
      <c r="NQL35" s="562"/>
      <c r="NQM35" s="562"/>
      <c r="NQN35" s="562"/>
      <c r="NQO35" s="562"/>
      <c r="NQP35" s="562"/>
      <c r="NQQ35" s="562"/>
      <c r="NQR35" s="562"/>
      <c r="NQS35" s="562"/>
      <c r="NQT35" s="562"/>
      <c r="NQU35" s="562"/>
      <c r="NQV35" s="562"/>
      <c r="NQW35" s="562"/>
      <c r="NQX35" s="562"/>
      <c r="NQY35" s="562"/>
      <c r="NQZ35" s="562"/>
      <c r="NRA35" s="562"/>
      <c r="NRB35" s="562"/>
      <c r="NRC35" s="562"/>
      <c r="NRD35" s="562"/>
      <c r="NRE35" s="562"/>
      <c r="NRF35" s="562"/>
      <c r="NRG35" s="562"/>
      <c r="NRH35" s="562"/>
      <c r="NRI35" s="562"/>
      <c r="NRJ35" s="562"/>
      <c r="NRK35" s="562"/>
      <c r="NRL35" s="562"/>
      <c r="NRM35" s="562"/>
      <c r="NRN35" s="562"/>
      <c r="NRO35" s="562"/>
      <c r="NRP35" s="562"/>
      <c r="NRQ35" s="562"/>
      <c r="NRR35" s="562"/>
      <c r="NRS35" s="562"/>
      <c r="NRT35" s="562"/>
      <c r="NRU35" s="562"/>
      <c r="NRV35" s="562"/>
      <c r="NRW35" s="562"/>
      <c r="NRX35" s="562"/>
      <c r="NRY35" s="562"/>
      <c r="NRZ35" s="562"/>
      <c r="NSA35" s="562"/>
      <c r="NSB35" s="562"/>
      <c r="NSC35" s="562"/>
      <c r="NSD35" s="562"/>
      <c r="NSE35" s="562"/>
      <c r="NSF35" s="562"/>
      <c r="NSG35" s="562"/>
      <c r="NSH35" s="562"/>
      <c r="NSI35" s="562"/>
      <c r="NSJ35" s="562"/>
      <c r="NSK35" s="562"/>
      <c r="NSL35" s="562"/>
      <c r="NSM35" s="562"/>
      <c r="NSN35" s="562"/>
      <c r="NSO35" s="562"/>
      <c r="NSP35" s="562"/>
      <c r="NSQ35" s="562"/>
      <c r="NSR35" s="562"/>
      <c r="NSS35" s="562"/>
      <c r="NST35" s="562"/>
      <c r="NSU35" s="562"/>
      <c r="NSV35" s="562"/>
      <c r="NSW35" s="562"/>
      <c r="NSX35" s="562"/>
      <c r="NSY35" s="562"/>
      <c r="NSZ35" s="562"/>
      <c r="NTA35" s="562"/>
      <c r="NTB35" s="562"/>
      <c r="NTC35" s="562"/>
      <c r="NTD35" s="562"/>
      <c r="NTE35" s="562"/>
      <c r="NTF35" s="562"/>
      <c r="NTG35" s="562"/>
      <c r="NTH35" s="562"/>
      <c r="NTI35" s="562"/>
      <c r="NTJ35" s="562"/>
      <c r="NTK35" s="562"/>
      <c r="NTL35" s="562"/>
      <c r="NTM35" s="562"/>
      <c r="NTN35" s="562"/>
      <c r="NTO35" s="562"/>
      <c r="NTP35" s="562"/>
      <c r="NTQ35" s="562"/>
      <c r="NTR35" s="562"/>
      <c r="NTS35" s="562"/>
      <c r="NTT35" s="562"/>
      <c r="NTU35" s="562"/>
      <c r="NTV35" s="562"/>
      <c r="NTW35" s="562"/>
      <c r="NTX35" s="562"/>
      <c r="NTY35" s="562"/>
      <c r="NTZ35" s="562"/>
      <c r="NUA35" s="562"/>
      <c r="NUB35" s="562"/>
      <c r="NUC35" s="562"/>
      <c r="NUD35" s="562"/>
      <c r="NUE35" s="562"/>
      <c r="NUF35" s="562"/>
      <c r="NUG35" s="562"/>
      <c r="NUH35" s="562"/>
      <c r="NUI35" s="562"/>
      <c r="NUJ35" s="562"/>
      <c r="NUK35" s="562"/>
      <c r="NUL35" s="562"/>
      <c r="NUM35" s="562"/>
      <c r="NUN35" s="562"/>
      <c r="NUO35" s="562"/>
      <c r="NUP35" s="562"/>
      <c r="NUQ35" s="562"/>
      <c r="NUR35" s="562"/>
      <c r="NUS35" s="562"/>
      <c r="NUT35" s="562"/>
      <c r="NUU35" s="562"/>
      <c r="NUV35" s="562"/>
      <c r="NUW35" s="562"/>
      <c r="NUX35" s="562"/>
      <c r="NUY35" s="562"/>
      <c r="NUZ35" s="562"/>
      <c r="NVA35" s="562"/>
      <c r="NVB35" s="562"/>
      <c r="NVC35" s="562"/>
      <c r="NVD35" s="562"/>
      <c r="NVE35" s="562"/>
      <c r="NVF35" s="562"/>
      <c r="NVG35" s="562"/>
      <c r="NVH35" s="562"/>
      <c r="NVI35" s="562"/>
      <c r="NVJ35" s="562"/>
      <c r="NVK35" s="562"/>
      <c r="NVL35" s="562"/>
      <c r="NVM35" s="562"/>
      <c r="NVN35" s="562"/>
      <c r="NVO35" s="562"/>
      <c r="NVP35" s="562"/>
      <c r="NVQ35" s="562"/>
      <c r="NVR35" s="562"/>
      <c r="NVS35" s="562"/>
      <c r="NVT35" s="562"/>
      <c r="NVU35" s="562"/>
      <c r="NVV35" s="562"/>
      <c r="NVW35" s="562"/>
      <c r="NVX35" s="562"/>
      <c r="NVY35" s="562"/>
      <c r="NVZ35" s="562"/>
      <c r="NWA35" s="562"/>
      <c r="NWB35" s="562"/>
      <c r="NWC35" s="562"/>
      <c r="NWD35" s="562"/>
      <c r="NWE35" s="562"/>
      <c r="NWF35" s="562"/>
      <c r="NWG35" s="562"/>
      <c r="NWH35" s="562"/>
      <c r="NWI35" s="562"/>
      <c r="NWJ35" s="562"/>
      <c r="NWK35" s="562"/>
      <c r="NWL35" s="562"/>
      <c r="NWM35" s="562"/>
      <c r="NWN35" s="562"/>
      <c r="NWO35" s="562"/>
      <c r="NWP35" s="562"/>
      <c r="NWQ35" s="562"/>
      <c r="NWR35" s="562"/>
      <c r="NWS35" s="562"/>
      <c r="NWT35" s="562"/>
      <c r="NWU35" s="562"/>
      <c r="NWV35" s="562"/>
      <c r="NWW35" s="562"/>
      <c r="NWX35" s="562"/>
      <c r="NWY35" s="562"/>
      <c r="NWZ35" s="562"/>
      <c r="NXA35" s="562"/>
      <c r="NXB35" s="562"/>
      <c r="NXC35" s="562"/>
      <c r="NXD35" s="562"/>
      <c r="NXE35" s="562"/>
      <c r="NXF35" s="562"/>
      <c r="NXG35" s="562"/>
      <c r="NXH35" s="562"/>
      <c r="NXI35" s="562"/>
      <c r="NXJ35" s="562"/>
      <c r="NXK35" s="562"/>
      <c r="NXL35" s="562"/>
      <c r="NXM35" s="562"/>
      <c r="NXN35" s="562"/>
      <c r="NXO35" s="562"/>
      <c r="NXP35" s="562"/>
      <c r="NXQ35" s="562"/>
      <c r="NXR35" s="562"/>
      <c r="NXS35" s="562"/>
      <c r="NXT35" s="562"/>
      <c r="NXU35" s="562"/>
      <c r="NXV35" s="562"/>
      <c r="NXW35" s="562"/>
      <c r="NXX35" s="562"/>
      <c r="NXY35" s="562"/>
      <c r="NXZ35" s="562"/>
      <c r="NYA35" s="562"/>
      <c r="NYB35" s="562"/>
      <c r="NYC35" s="562"/>
      <c r="NYD35" s="562"/>
      <c r="NYE35" s="562"/>
      <c r="NYF35" s="562"/>
      <c r="NYG35" s="562"/>
      <c r="NYH35" s="562"/>
      <c r="NYI35" s="562"/>
      <c r="NYJ35" s="562"/>
      <c r="NYK35" s="562"/>
      <c r="NYL35" s="562"/>
      <c r="NYM35" s="562"/>
      <c r="NYN35" s="562"/>
      <c r="NYO35" s="562"/>
      <c r="NYP35" s="562"/>
      <c r="NYQ35" s="562"/>
      <c r="NYR35" s="562"/>
      <c r="NYS35" s="562"/>
      <c r="NYT35" s="562"/>
      <c r="NYU35" s="562"/>
      <c r="NYV35" s="562"/>
      <c r="NYW35" s="562"/>
      <c r="NYX35" s="562"/>
      <c r="NYY35" s="562"/>
      <c r="NYZ35" s="562"/>
      <c r="NZA35" s="562"/>
      <c r="NZB35" s="562"/>
      <c r="NZC35" s="562"/>
      <c r="NZD35" s="562"/>
      <c r="NZE35" s="562"/>
      <c r="NZF35" s="562"/>
      <c r="NZG35" s="562"/>
      <c r="NZH35" s="562"/>
      <c r="NZI35" s="562"/>
      <c r="NZJ35" s="562"/>
      <c r="NZK35" s="562"/>
      <c r="NZL35" s="562"/>
      <c r="NZM35" s="562"/>
      <c r="NZN35" s="562"/>
      <c r="NZO35" s="562"/>
      <c r="NZP35" s="562"/>
      <c r="NZQ35" s="562"/>
      <c r="NZR35" s="562"/>
      <c r="NZS35" s="562"/>
      <c r="NZT35" s="562"/>
      <c r="NZU35" s="562"/>
      <c r="NZV35" s="562"/>
      <c r="NZW35" s="562"/>
      <c r="NZX35" s="562"/>
      <c r="NZY35" s="562"/>
      <c r="NZZ35" s="562"/>
      <c r="OAA35" s="562"/>
      <c r="OAB35" s="562"/>
      <c r="OAC35" s="562"/>
      <c r="OAD35" s="562"/>
      <c r="OAE35" s="562"/>
      <c r="OAF35" s="562"/>
      <c r="OAG35" s="562"/>
      <c r="OAH35" s="562"/>
      <c r="OAI35" s="562"/>
      <c r="OAJ35" s="562"/>
      <c r="OAK35" s="562"/>
      <c r="OAL35" s="562"/>
      <c r="OAM35" s="562"/>
      <c r="OAN35" s="562"/>
      <c r="OAO35" s="562"/>
      <c r="OAP35" s="562"/>
      <c r="OAQ35" s="562"/>
      <c r="OAR35" s="562"/>
      <c r="OAS35" s="562"/>
      <c r="OAT35" s="562"/>
      <c r="OAU35" s="562"/>
      <c r="OAV35" s="562"/>
      <c r="OAW35" s="562"/>
      <c r="OAX35" s="562"/>
      <c r="OAY35" s="562"/>
      <c r="OAZ35" s="562"/>
      <c r="OBA35" s="562"/>
      <c r="OBB35" s="562"/>
      <c r="OBC35" s="562"/>
      <c r="OBD35" s="562"/>
      <c r="OBE35" s="562"/>
      <c r="OBF35" s="562"/>
      <c r="OBG35" s="562"/>
      <c r="OBH35" s="562"/>
      <c r="OBI35" s="562"/>
      <c r="OBJ35" s="562"/>
      <c r="OBK35" s="562"/>
      <c r="OBL35" s="562"/>
      <c r="OBM35" s="562"/>
      <c r="OBN35" s="562"/>
      <c r="OBO35" s="562"/>
      <c r="OBP35" s="562"/>
      <c r="OBQ35" s="562"/>
      <c r="OBR35" s="562"/>
      <c r="OBS35" s="562"/>
      <c r="OBT35" s="562"/>
      <c r="OBU35" s="562"/>
      <c r="OBV35" s="562"/>
      <c r="OBW35" s="562"/>
      <c r="OBX35" s="562"/>
      <c r="OBY35" s="562"/>
      <c r="OBZ35" s="562"/>
      <c r="OCA35" s="562"/>
      <c r="OCB35" s="562"/>
      <c r="OCC35" s="562"/>
      <c r="OCD35" s="562"/>
      <c r="OCE35" s="562"/>
      <c r="OCF35" s="562"/>
      <c r="OCG35" s="562"/>
      <c r="OCH35" s="562"/>
      <c r="OCI35" s="562"/>
      <c r="OCJ35" s="562"/>
      <c r="OCK35" s="562"/>
      <c r="OCL35" s="562"/>
      <c r="OCM35" s="562"/>
      <c r="OCN35" s="562"/>
      <c r="OCO35" s="562"/>
      <c r="OCP35" s="562"/>
      <c r="OCQ35" s="562"/>
      <c r="OCR35" s="562"/>
      <c r="OCS35" s="562"/>
      <c r="OCT35" s="562"/>
      <c r="OCU35" s="562"/>
      <c r="OCV35" s="562"/>
      <c r="OCW35" s="562"/>
      <c r="OCX35" s="562"/>
      <c r="OCY35" s="562"/>
      <c r="OCZ35" s="562"/>
      <c r="ODA35" s="562"/>
      <c r="ODB35" s="562"/>
      <c r="ODC35" s="562"/>
      <c r="ODD35" s="562"/>
      <c r="ODE35" s="562"/>
      <c r="ODF35" s="562"/>
      <c r="ODG35" s="562"/>
      <c r="ODH35" s="562"/>
      <c r="ODI35" s="562"/>
      <c r="ODJ35" s="562"/>
      <c r="ODK35" s="562"/>
      <c r="ODL35" s="562"/>
      <c r="ODM35" s="562"/>
      <c r="ODN35" s="562"/>
      <c r="ODO35" s="562"/>
      <c r="ODP35" s="562"/>
      <c r="ODQ35" s="562"/>
      <c r="ODR35" s="562"/>
      <c r="ODS35" s="562"/>
      <c r="ODT35" s="562"/>
      <c r="ODU35" s="562"/>
      <c r="ODV35" s="562"/>
      <c r="ODW35" s="562"/>
      <c r="ODX35" s="562"/>
      <c r="ODY35" s="562"/>
      <c r="ODZ35" s="562"/>
      <c r="OEA35" s="562"/>
      <c r="OEB35" s="562"/>
      <c r="OEC35" s="562"/>
      <c r="OED35" s="562"/>
      <c r="OEE35" s="562"/>
      <c r="OEF35" s="562"/>
      <c r="OEG35" s="562"/>
      <c r="OEH35" s="562"/>
      <c r="OEI35" s="562"/>
      <c r="OEJ35" s="562"/>
      <c r="OEK35" s="562"/>
      <c r="OEL35" s="562"/>
      <c r="OEM35" s="562"/>
      <c r="OEN35" s="562"/>
      <c r="OEO35" s="562"/>
      <c r="OEP35" s="562"/>
      <c r="OEQ35" s="562"/>
      <c r="OER35" s="562"/>
      <c r="OES35" s="562"/>
      <c r="OET35" s="562"/>
      <c r="OEU35" s="562"/>
      <c r="OEV35" s="562"/>
      <c r="OEW35" s="562"/>
      <c r="OEX35" s="562"/>
      <c r="OEY35" s="562"/>
      <c r="OEZ35" s="562"/>
      <c r="OFA35" s="562"/>
      <c r="OFB35" s="562"/>
      <c r="OFC35" s="562"/>
      <c r="OFD35" s="562"/>
      <c r="OFE35" s="562"/>
      <c r="OFF35" s="562"/>
      <c r="OFG35" s="562"/>
      <c r="OFH35" s="562"/>
      <c r="OFI35" s="562"/>
      <c r="OFJ35" s="562"/>
      <c r="OFK35" s="562"/>
      <c r="OFL35" s="562"/>
      <c r="OFM35" s="562"/>
      <c r="OFN35" s="562"/>
      <c r="OFO35" s="562"/>
      <c r="OFP35" s="562"/>
      <c r="OFQ35" s="562"/>
      <c r="OFR35" s="562"/>
      <c r="OFS35" s="562"/>
      <c r="OFT35" s="562"/>
      <c r="OFU35" s="562"/>
      <c r="OFV35" s="562"/>
      <c r="OFW35" s="562"/>
      <c r="OFX35" s="562"/>
      <c r="OFY35" s="562"/>
      <c r="OFZ35" s="562"/>
      <c r="OGA35" s="562"/>
      <c r="OGB35" s="562"/>
      <c r="OGC35" s="562"/>
      <c r="OGD35" s="562"/>
      <c r="OGE35" s="562"/>
      <c r="OGF35" s="562"/>
      <c r="OGG35" s="562"/>
      <c r="OGH35" s="562"/>
      <c r="OGI35" s="562"/>
      <c r="OGJ35" s="562"/>
      <c r="OGK35" s="562"/>
      <c r="OGL35" s="562"/>
      <c r="OGM35" s="562"/>
      <c r="OGN35" s="562"/>
      <c r="OGO35" s="562"/>
      <c r="OGP35" s="562"/>
      <c r="OGQ35" s="562"/>
      <c r="OGR35" s="562"/>
      <c r="OGS35" s="562"/>
      <c r="OGT35" s="562"/>
      <c r="OGU35" s="562"/>
      <c r="OGV35" s="562"/>
      <c r="OGW35" s="562"/>
      <c r="OGX35" s="562"/>
      <c r="OGY35" s="562"/>
      <c r="OGZ35" s="562"/>
      <c r="OHA35" s="562"/>
      <c r="OHB35" s="562"/>
      <c r="OHC35" s="562"/>
      <c r="OHD35" s="562"/>
      <c r="OHE35" s="562"/>
      <c r="OHF35" s="562"/>
      <c r="OHG35" s="562"/>
      <c r="OHH35" s="562"/>
      <c r="OHI35" s="562"/>
      <c r="OHJ35" s="562"/>
      <c r="OHK35" s="562"/>
      <c r="OHL35" s="562"/>
      <c r="OHM35" s="562"/>
      <c r="OHN35" s="562"/>
      <c r="OHO35" s="562"/>
      <c r="OHP35" s="562"/>
      <c r="OHQ35" s="562"/>
      <c r="OHR35" s="562"/>
      <c r="OHS35" s="562"/>
      <c r="OHT35" s="562"/>
      <c r="OHU35" s="562"/>
      <c r="OHV35" s="562"/>
      <c r="OHW35" s="562"/>
      <c r="OHX35" s="562"/>
      <c r="OHY35" s="562"/>
      <c r="OHZ35" s="562"/>
      <c r="OIA35" s="562"/>
      <c r="OIB35" s="562"/>
      <c r="OIC35" s="562"/>
      <c r="OID35" s="562"/>
      <c r="OIE35" s="562"/>
      <c r="OIF35" s="562"/>
      <c r="OIG35" s="562"/>
      <c r="OIH35" s="562"/>
      <c r="OII35" s="562"/>
      <c r="OIJ35" s="562"/>
      <c r="OIK35" s="562"/>
      <c r="OIL35" s="562"/>
      <c r="OIM35" s="562"/>
      <c r="OIN35" s="562"/>
      <c r="OIO35" s="562"/>
      <c r="OIP35" s="562"/>
      <c r="OIQ35" s="562"/>
      <c r="OIR35" s="562"/>
      <c r="OIS35" s="562"/>
      <c r="OIT35" s="562"/>
      <c r="OIU35" s="562"/>
      <c r="OIV35" s="562"/>
      <c r="OIW35" s="562"/>
      <c r="OIX35" s="562"/>
      <c r="OIY35" s="562"/>
      <c r="OIZ35" s="562"/>
      <c r="OJA35" s="562"/>
      <c r="OJB35" s="562"/>
      <c r="OJC35" s="562"/>
      <c r="OJD35" s="562"/>
      <c r="OJE35" s="562"/>
      <c r="OJF35" s="562"/>
      <c r="OJG35" s="562"/>
      <c r="OJH35" s="562"/>
      <c r="OJI35" s="562"/>
      <c r="OJJ35" s="562"/>
      <c r="OJK35" s="562"/>
      <c r="OJL35" s="562"/>
      <c r="OJM35" s="562"/>
      <c r="OJN35" s="562"/>
      <c r="OJO35" s="562"/>
      <c r="OJP35" s="562"/>
      <c r="OJQ35" s="562"/>
      <c r="OJR35" s="562"/>
      <c r="OJS35" s="562"/>
      <c r="OJT35" s="562"/>
      <c r="OJU35" s="562"/>
      <c r="OJV35" s="562"/>
      <c r="OJW35" s="562"/>
      <c r="OJX35" s="562"/>
      <c r="OJY35" s="562"/>
      <c r="OJZ35" s="562"/>
      <c r="OKA35" s="562"/>
      <c r="OKB35" s="562"/>
      <c r="OKC35" s="562"/>
      <c r="OKD35" s="562"/>
      <c r="OKE35" s="562"/>
      <c r="OKF35" s="562"/>
      <c r="OKG35" s="562"/>
      <c r="OKH35" s="562"/>
      <c r="OKI35" s="562"/>
      <c r="OKJ35" s="562"/>
      <c r="OKK35" s="562"/>
      <c r="OKL35" s="562"/>
      <c r="OKM35" s="562"/>
      <c r="OKN35" s="562"/>
      <c r="OKO35" s="562"/>
      <c r="OKP35" s="562"/>
      <c r="OKQ35" s="562"/>
      <c r="OKR35" s="562"/>
      <c r="OKS35" s="562"/>
      <c r="OKT35" s="562"/>
      <c r="OKU35" s="562"/>
      <c r="OKV35" s="562"/>
      <c r="OKW35" s="562"/>
      <c r="OKX35" s="562"/>
      <c r="OKY35" s="562"/>
      <c r="OKZ35" s="562"/>
      <c r="OLA35" s="562"/>
      <c r="OLB35" s="562"/>
      <c r="OLC35" s="562"/>
      <c r="OLD35" s="562"/>
      <c r="OLE35" s="562"/>
      <c r="OLF35" s="562"/>
      <c r="OLG35" s="562"/>
      <c r="OLH35" s="562"/>
      <c r="OLI35" s="562"/>
      <c r="OLJ35" s="562"/>
      <c r="OLK35" s="562"/>
      <c r="OLL35" s="562"/>
      <c r="OLM35" s="562"/>
      <c r="OLN35" s="562"/>
      <c r="OLO35" s="562"/>
      <c r="OLP35" s="562"/>
      <c r="OLQ35" s="562"/>
      <c r="OLR35" s="562"/>
      <c r="OLS35" s="562"/>
      <c r="OLT35" s="562"/>
      <c r="OLU35" s="562"/>
      <c r="OLV35" s="562"/>
      <c r="OLW35" s="562"/>
      <c r="OLX35" s="562"/>
      <c r="OLY35" s="562"/>
      <c r="OLZ35" s="562"/>
      <c r="OMA35" s="562"/>
      <c r="OMB35" s="562"/>
      <c r="OMC35" s="562"/>
      <c r="OMD35" s="562"/>
      <c r="OME35" s="562"/>
      <c r="OMF35" s="562"/>
      <c r="OMG35" s="562"/>
      <c r="OMH35" s="562"/>
      <c r="OMI35" s="562"/>
      <c r="OMJ35" s="562"/>
      <c r="OMK35" s="562"/>
      <c r="OML35" s="562"/>
      <c r="OMM35" s="562"/>
      <c r="OMN35" s="562"/>
      <c r="OMO35" s="562"/>
      <c r="OMP35" s="562"/>
      <c r="OMQ35" s="562"/>
      <c r="OMR35" s="562"/>
      <c r="OMS35" s="562"/>
      <c r="OMT35" s="562"/>
      <c r="OMU35" s="562"/>
      <c r="OMV35" s="562"/>
      <c r="OMW35" s="562"/>
      <c r="OMX35" s="562"/>
      <c r="OMY35" s="562"/>
      <c r="OMZ35" s="562"/>
      <c r="ONA35" s="562"/>
      <c r="ONB35" s="562"/>
      <c r="ONC35" s="562"/>
      <c r="OND35" s="562"/>
      <c r="ONE35" s="562"/>
      <c r="ONF35" s="562"/>
      <c r="ONG35" s="562"/>
      <c r="ONH35" s="562"/>
      <c r="ONI35" s="562"/>
      <c r="ONJ35" s="562"/>
      <c r="ONK35" s="562"/>
      <c r="ONL35" s="562"/>
      <c r="ONM35" s="562"/>
      <c r="ONN35" s="562"/>
      <c r="ONO35" s="562"/>
      <c r="ONP35" s="562"/>
      <c r="ONQ35" s="562"/>
      <c r="ONR35" s="562"/>
      <c r="ONS35" s="562"/>
      <c r="ONT35" s="562"/>
      <c r="ONU35" s="562"/>
      <c r="ONV35" s="562"/>
      <c r="ONW35" s="562"/>
      <c r="ONX35" s="562"/>
      <c r="ONY35" s="562"/>
      <c r="ONZ35" s="562"/>
      <c r="OOA35" s="562"/>
      <c r="OOB35" s="562"/>
      <c r="OOC35" s="562"/>
      <c r="OOD35" s="562"/>
      <c r="OOE35" s="562"/>
      <c r="OOF35" s="562"/>
      <c r="OOG35" s="562"/>
      <c r="OOH35" s="562"/>
      <c r="OOI35" s="562"/>
      <c r="OOJ35" s="562"/>
      <c r="OOK35" s="562"/>
      <c r="OOL35" s="562"/>
      <c r="OOM35" s="562"/>
      <c r="OON35" s="562"/>
      <c r="OOO35" s="562"/>
      <c r="OOP35" s="562"/>
      <c r="OOQ35" s="562"/>
      <c r="OOR35" s="562"/>
      <c r="OOS35" s="562"/>
      <c r="OOT35" s="562"/>
      <c r="OOU35" s="562"/>
      <c r="OOV35" s="562"/>
      <c r="OOW35" s="562"/>
      <c r="OOX35" s="562"/>
      <c r="OOY35" s="562"/>
      <c r="OOZ35" s="562"/>
      <c r="OPA35" s="562"/>
      <c r="OPB35" s="562"/>
      <c r="OPC35" s="562"/>
      <c r="OPD35" s="562"/>
      <c r="OPE35" s="562"/>
      <c r="OPF35" s="562"/>
      <c r="OPG35" s="562"/>
      <c r="OPH35" s="562"/>
      <c r="OPI35" s="562"/>
      <c r="OPJ35" s="562"/>
      <c r="OPK35" s="562"/>
      <c r="OPL35" s="562"/>
      <c r="OPM35" s="562"/>
      <c r="OPN35" s="562"/>
      <c r="OPO35" s="562"/>
      <c r="OPP35" s="562"/>
      <c r="OPQ35" s="562"/>
      <c r="OPR35" s="562"/>
      <c r="OPS35" s="562"/>
      <c r="OPT35" s="562"/>
      <c r="OPU35" s="562"/>
      <c r="OPV35" s="562"/>
      <c r="OPW35" s="562"/>
      <c r="OPX35" s="562"/>
      <c r="OPY35" s="562"/>
      <c r="OPZ35" s="562"/>
      <c r="OQA35" s="562"/>
      <c r="OQB35" s="562"/>
      <c r="OQC35" s="562"/>
      <c r="OQD35" s="562"/>
      <c r="OQE35" s="562"/>
      <c r="OQF35" s="562"/>
      <c r="OQG35" s="562"/>
      <c r="OQH35" s="562"/>
      <c r="OQI35" s="562"/>
      <c r="OQJ35" s="562"/>
      <c r="OQK35" s="562"/>
      <c r="OQL35" s="562"/>
      <c r="OQM35" s="562"/>
      <c r="OQN35" s="562"/>
      <c r="OQO35" s="562"/>
      <c r="OQP35" s="562"/>
      <c r="OQQ35" s="562"/>
      <c r="OQR35" s="562"/>
      <c r="OQS35" s="562"/>
      <c r="OQT35" s="562"/>
      <c r="OQU35" s="562"/>
      <c r="OQV35" s="562"/>
      <c r="OQW35" s="562"/>
      <c r="OQX35" s="562"/>
      <c r="OQY35" s="562"/>
      <c r="OQZ35" s="562"/>
      <c r="ORA35" s="562"/>
      <c r="ORB35" s="562"/>
      <c r="ORC35" s="562"/>
      <c r="ORD35" s="562"/>
      <c r="ORE35" s="562"/>
      <c r="ORF35" s="562"/>
      <c r="ORG35" s="562"/>
      <c r="ORH35" s="562"/>
      <c r="ORI35" s="562"/>
      <c r="ORJ35" s="562"/>
      <c r="ORK35" s="562"/>
      <c r="ORL35" s="562"/>
      <c r="ORM35" s="562"/>
      <c r="ORN35" s="562"/>
      <c r="ORO35" s="562"/>
      <c r="ORP35" s="562"/>
      <c r="ORQ35" s="562"/>
      <c r="ORR35" s="562"/>
      <c r="ORS35" s="562"/>
      <c r="ORT35" s="562"/>
      <c r="ORU35" s="562"/>
      <c r="ORV35" s="562"/>
      <c r="ORW35" s="562"/>
      <c r="ORX35" s="562"/>
      <c r="ORY35" s="562"/>
      <c r="ORZ35" s="562"/>
      <c r="OSA35" s="562"/>
      <c r="OSB35" s="562"/>
      <c r="OSC35" s="562"/>
      <c r="OSD35" s="562"/>
      <c r="OSE35" s="562"/>
      <c r="OSF35" s="562"/>
      <c r="OSG35" s="562"/>
      <c r="OSH35" s="562"/>
      <c r="OSI35" s="562"/>
      <c r="OSJ35" s="562"/>
      <c r="OSK35" s="562"/>
      <c r="OSL35" s="562"/>
      <c r="OSM35" s="562"/>
      <c r="OSN35" s="562"/>
      <c r="OSO35" s="562"/>
      <c r="OSP35" s="562"/>
      <c r="OSQ35" s="562"/>
      <c r="OSR35" s="562"/>
      <c r="OSS35" s="562"/>
      <c r="OST35" s="562"/>
      <c r="OSU35" s="562"/>
      <c r="OSV35" s="562"/>
      <c r="OSW35" s="562"/>
      <c r="OSX35" s="562"/>
      <c r="OSY35" s="562"/>
      <c r="OSZ35" s="562"/>
      <c r="OTA35" s="562"/>
      <c r="OTB35" s="562"/>
      <c r="OTC35" s="562"/>
      <c r="OTD35" s="562"/>
      <c r="OTE35" s="562"/>
      <c r="OTF35" s="562"/>
      <c r="OTG35" s="562"/>
      <c r="OTH35" s="562"/>
      <c r="OTI35" s="562"/>
      <c r="OTJ35" s="562"/>
      <c r="OTK35" s="562"/>
      <c r="OTL35" s="562"/>
      <c r="OTM35" s="562"/>
      <c r="OTN35" s="562"/>
      <c r="OTO35" s="562"/>
      <c r="OTP35" s="562"/>
      <c r="OTQ35" s="562"/>
      <c r="OTR35" s="562"/>
      <c r="OTS35" s="562"/>
      <c r="OTT35" s="562"/>
      <c r="OTU35" s="562"/>
      <c r="OTV35" s="562"/>
      <c r="OTW35" s="562"/>
      <c r="OTX35" s="562"/>
      <c r="OTY35" s="562"/>
      <c r="OTZ35" s="562"/>
      <c r="OUA35" s="562"/>
      <c r="OUB35" s="562"/>
      <c r="OUC35" s="562"/>
      <c r="OUD35" s="562"/>
      <c r="OUE35" s="562"/>
      <c r="OUF35" s="562"/>
      <c r="OUG35" s="562"/>
      <c r="OUH35" s="562"/>
      <c r="OUI35" s="562"/>
      <c r="OUJ35" s="562"/>
      <c r="OUK35" s="562"/>
      <c r="OUL35" s="562"/>
      <c r="OUM35" s="562"/>
      <c r="OUN35" s="562"/>
      <c r="OUO35" s="562"/>
      <c r="OUP35" s="562"/>
      <c r="OUQ35" s="562"/>
      <c r="OUR35" s="562"/>
      <c r="OUS35" s="562"/>
      <c r="OUT35" s="562"/>
      <c r="OUU35" s="562"/>
      <c r="OUV35" s="562"/>
      <c r="OUW35" s="562"/>
      <c r="OUX35" s="562"/>
      <c r="OUY35" s="562"/>
      <c r="OUZ35" s="562"/>
      <c r="OVA35" s="562"/>
      <c r="OVB35" s="562"/>
      <c r="OVC35" s="562"/>
      <c r="OVD35" s="562"/>
      <c r="OVE35" s="562"/>
      <c r="OVF35" s="562"/>
      <c r="OVG35" s="562"/>
      <c r="OVH35" s="562"/>
      <c r="OVI35" s="562"/>
      <c r="OVJ35" s="562"/>
      <c r="OVK35" s="562"/>
      <c r="OVL35" s="562"/>
      <c r="OVM35" s="562"/>
      <c r="OVN35" s="562"/>
      <c r="OVO35" s="562"/>
      <c r="OVP35" s="562"/>
      <c r="OVQ35" s="562"/>
      <c r="OVR35" s="562"/>
      <c r="OVS35" s="562"/>
      <c r="OVT35" s="562"/>
      <c r="OVU35" s="562"/>
      <c r="OVV35" s="562"/>
      <c r="OVW35" s="562"/>
      <c r="OVX35" s="562"/>
      <c r="OVY35" s="562"/>
      <c r="OVZ35" s="562"/>
      <c r="OWA35" s="562"/>
      <c r="OWB35" s="562"/>
      <c r="OWC35" s="562"/>
      <c r="OWD35" s="562"/>
      <c r="OWE35" s="562"/>
      <c r="OWF35" s="562"/>
      <c r="OWG35" s="562"/>
      <c r="OWH35" s="562"/>
      <c r="OWI35" s="562"/>
      <c r="OWJ35" s="562"/>
      <c r="OWK35" s="562"/>
      <c r="OWL35" s="562"/>
      <c r="OWM35" s="562"/>
      <c r="OWN35" s="562"/>
      <c r="OWO35" s="562"/>
      <c r="OWP35" s="562"/>
      <c r="OWQ35" s="562"/>
      <c r="OWR35" s="562"/>
      <c r="OWS35" s="562"/>
      <c r="OWT35" s="562"/>
      <c r="OWU35" s="562"/>
      <c r="OWV35" s="562"/>
      <c r="OWW35" s="562"/>
      <c r="OWX35" s="562"/>
      <c r="OWY35" s="562"/>
      <c r="OWZ35" s="562"/>
      <c r="OXA35" s="562"/>
      <c r="OXB35" s="562"/>
      <c r="OXC35" s="562"/>
      <c r="OXD35" s="562"/>
      <c r="OXE35" s="562"/>
      <c r="OXF35" s="562"/>
      <c r="OXG35" s="562"/>
      <c r="OXH35" s="562"/>
      <c r="OXI35" s="562"/>
      <c r="OXJ35" s="562"/>
      <c r="OXK35" s="562"/>
      <c r="OXL35" s="562"/>
      <c r="OXM35" s="562"/>
      <c r="OXN35" s="562"/>
      <c r="OXO35" s="562"/>
      <c r="OXP35" s="562"/>
      <c r="OXQ35" s="562"/>
      <c r="OXR35" s="562"/>
      <c r="OXS35" s="562"/>
      <c r="OXT35" s="562"/>
      <c r="OXU35" s="562"/>
      <c r="OXV35" s="562"/>
      <c r="OXW35" s="562"/>
      <c r="OXX35" s="562"/>
      <c r="OXY35" s="562"/>
      <c r="OXZ35" s="562"/>
      <c r="OYA35" s="562"/>
      <c r="OYB35" s="562"/>
      <c r="OYC35" s="562"/>
      <c r="OYD35" s="562"/>
      <c r="OYE35" s="562"/>
      <c r="OYF35" s="562"/>
      <c r="OYG35" s="562"/>
      <c r="OYH35" s="562"/>
      <c r="OYI35" s="562"/>
      <c r="OYJ35" s="562"/>
      <c r="OYK35" s="562"/>
      <c r="OYL35" s="562"/>
      <c r="OYM35" s="562"/>
      <c r="OYN35" s="562"/>
      <c r="OYO35" s="562"/>
      <c r="OYP35" s="562"/>
      <c r="OYQ35" s="562"/>
      <c r="OYR35" s="562"/>
      <c r="OYS35" s="562"/>
      <c r="OYT35" s="562"/>
      <c r="OYU35" s="562"/>
      <c r="OYV35" s="562"/>
      <c r="OYW35" s="562"/>
      <c r="OYX35" s="562"/>
      <c r="OYY35" s="562"/>
      <c r="OYZ35" s="562"/>
      <c r="OZA35" s="562"/>
      <c r="OZB35" s="562"/>
      <c r="OZC35" s="562"/>
      <c r="OZD35" s="562"/>
      <c r="OZE35" s="562"/>
      <c r="OZF35" s="562"/>
      <c r="OZG35" s="562"/>
      <c r="OZH35" s="562"/>
      <c r="OZI35" s="562"/>
      <c r="OZJ35" s="562"/>
      <c r="OZK35" s="562"/>
      <c r="OZL35" s="562"/>
      <c r="OZM35" s="562"/>
      <c r="OZN35" s="562"/>
      <c r="OZO35" s="562"/>
      <c r="OZP35" s="562"/>
      <c r="OZQ35" s="562"/>
      <c r="OZR35" s="562"/>
      <c r="OZS35" s="562"/>
      <c r="OZT35" s="562"/>
      <c r="OZU35" s="562"/>
      <c r="OZV35" s="562"/>
      <c r="OZW35" s="562"/>
      <c r="OZX35" s="562"/>
      <c r="OZY35" s="562"/>
      <c r="OZZ35" s="562"/>
      <c r="PAA35" s="562"/>
      <c r="PAB35" s="562"/>
      <c r="PAC35" s="562"/>
      <c r="PAD35" s="562"/>
      <c r="PAE35" s="562"/>
      <c r="PAF35" s="562"/>
      <c r="PAG35" s="562"/>
      <c r="PAH35" s="562"/>
      <c r="PAI35" s="562"/>
      <c r="PAJ35" s="562"/>
      <c r="PAK35" s="562"/>
      <c r="PAL35" s="562"/>
      <c r="PAM35" s="562"/>
      <c r="PAN35" s="562"/>
      <c r="PAO35" s="562"/>
      <c r="PAP35" s="562"/>
      <c r="PAQ35" s="562"/>
      <c r="PAR35" s="562"/>
      <c r="PAS35" s="562"/>
      <c r="PAT35" s="562"/>
      <c r="PAU35" s="562"/>
      <c r="PAV35" s="562"/>
      <c r="PAW35" s="562"/>
      <c r="PAX35" s="562"/>
      <c r="PAY35" s="562"/>
      <c r="PAZ35" s="562"/>
      <c r="PBA35" s="562"/>
      <c r="PBB35" s="562"/>
      <c r="PBC35" s="562"/>
      <c r="PBD35" s="562"/>
      <c r="PBE35" s="562"/>
      <c r="PBF35" s="562"/>
      <c r="PBG35" s="562"/>
      <c r="PBH35" s="562"/>
      <c r="PBI35" s="562"/>
      <c r="PBJ35" s="562"/>
      <c r="PBK35" s="562"/>
      <c r="PBL35" s="562"/>
      <c r="PBM35" s="562"/>
      <c r="PBN35" s="562"/>
      <c r="PBO35" s="562"/>
      <c r="PBP35" s="562"/>
      <c r="PBQ35" s="562"/>
      <c r="PBR35" s="562"/>
      <c r="PBS35" s="562"/>
      <c r="PBT35" s="562"/>
      <c r="PBU35" s="562"/>
      <c r="PBV35" s="562"/>
      <c r="PBW35" s="562"/>
      <c r="PBX35" s="562"/>
      <c r="PBY35" s="562"/>
      <c r="PBZ35" s="562"/>
      <c r="PCA35" s="562"/>
      <c r="PCB35" s="562"/>
      <c r="PCC35" s="562"/>
      <c r="PCD35" s="562"/>
      <c r="PCE35" s="562"/>
      <c r="PCF35" s="562"/>
      <c r="PCG35" s="562"/>
      <c r="PCH35" s="562"/>
      <c r="PCI35" s="562"/>
      <c r="PCJ35" s="562"/>
      <c r="PCK35" s="562"/>
      <c r="PCL35" s="562"/>
      <c r="PCM35" s="562"/>
      <c r="PCN35" s="562"/>
      <c r="PCO35" s="562"/>
      <c r="PCP35" s="562"/>
      <c r="PCQ35" s="562"/>
      <c r="PCR35" s="562"/>
      <c r="PCS35" s="562"/>
      <c r="PCT35" s="562"/>
      <c r="PCU35" s="562"/>
      <c r="PCV35" s="562"/>
      <c r="PCW35" s="562"/>
      <c r="PCX35" s="562"/>
      <c r="PCY35" s="562"/>
      <c r="PCZ35" s="562"/>
      <c r="PDA35" s="562"/>
      <c r="PDB35" s="562"/>
      <c r="PDC35" s="562"/>
      <c r="PDD35" s="562"/>
      <c r="PDE35" s="562"/>
      <c r="PDF35" s="562"/>
      <c r="PDG35" s="562"/>
      <c r="PDH35" s="562"/>
      <c r="PDI35" s="562"/>
      <c r="PDJ35" s="562"/>
      <c r="PDK35" s="562"/>
      <c r="PDL35" s="562"/>
      <c r="PDM35" s="562"/>
      <c r="PDN35" s="562"/>
      <c r="PDO35" s="562"/>
      <c r="PDP35" s="562"/>
      <c r="PDQ35" s="562"/>
      <c r="PDR35" s="562"/>
      <c r="PDS35" s="562"/>
      <c r="PDT35" s="562"/>
      <c r="PDU35" s="562"/>
      <c r="PDV35" s="562"/>
      <c r="PDW35" s="562"/>
      <c r="PDX35" s="562"/>
      <c r="PDY35" s="562"/>
      <c r="PDZ35" s="562"/>
      <c r="PEA35" s="562"/>
      <c r="PEB35" s="562"/>
      <c r="PEC35" s="562"/>
      <c r="PED35" s="562"/>
      <c r="PEE35" s="562"/>
      <c r="PEF35" s="562"/>
      <c r="PEG35" s="562"/>
      <c r="PEH35" s="562"/>
      <c r="PEI35" s="562"/>
      <c r="PEJ35" s="562"/>
      <c r="PEK35" s="562"/>
      <c r="PEL35" s="562"/>
      <c r="PEM35" s="562"/>
      <c r="PEN35" s="562"/>
      <c r="PEO35" s="562"/>
      <c r="PEP35" s="562"/>
      <c r="PEQ35" s="562"/>
      <c r="PER35" s="562"/>
      <c r="PES35" s="562"/>
      <c r="PET35" s="562"/>
      <c r="PEU35" s="562"/>
      <c r="PEV35" s="562"/>
      <c r="PEW35" s="562"/>
      <c r="PEX35" s="562"/>
      <c r="PEY35" s="562"/>
      <c r="PEZ35" s="562"/>
      <c r="PFA35" s="562"/>
      <c r="PFB35" s="562"/>
      <c r="PFC35" s="562"/>
      <c r="PFD35" s="562"/>
      <c r="PFE35" s="562"/>
      <c r="PFF35" s="562"/>
      <c r="PFG35" s="562"/>
      <c r="PFH35" s="562"/>
      <c r="PFI35" s="562"/>
      <c r="PFJ35" s="562"/>
      <c r="PFK35" s="562"/>
      <c r="PFL35" s="562"/>
      <c r="PFM35" s="562"/>
      <c r="PFN35" s="562"/>
      <c r="PFO35" s="562"/>
      <c r="PFP35" s="562"/>
      <c r="PFQ35" s="562"/>
      <c r="PFR35" s="562"/>
      <c r="PFS35" s="562"/>
      <c r="PFT35" s="562"/>
      <c r="PFU35" s="562"/>
      <c r="PFV35" s="562"/>
      <c r="PFW35" s="562"/>
      <c r="PFX35" s="562"/>
      <c r="PFY35" s="562"/>
      <c r="PFZ35" s="562"/>
      <c r="PGA35" s="562"/>
      <c r="PGB35" s="562"/>
      <c r="PGC35" s="562"/>
      <c r="PGD35" s="562"/>
      <c r="PGE35" s="562"/>
      <c r="PGF35" s="562"/>
      <c r="PGG35" s="562"/>
      <c r="PGH35" s="562"/>
      <c r="PGI35" s="562"/>
      <c r="PGJ35" s="562"/>
      <c r="PGK35" s="562"/>
      <c r="PGL35" s="562"/>
      <c r="PGM35" s="562"/>
      <c r="PGN35" s="562"/>
      <c r="PGO35" s="562"/>
      <c r="PGP35" s="562"/>
      <c r="PGQ35" s="562"/>
      <c r="PGR35" s="562"/>
      <c r="PGS35" s="562"/>
      <c r="PGT35" s="562"/>
      <c r="PGU35" s="562"/>
      <c r="PGV35" s="562"/>
      <c r="PGW35" s="562"/>
      <c r="PGX35" s="562"/>
      <c r="PGY35" s="562"/>
      <c r="PGZ35" s="562"/>
      <c r="PHA35" s="562"/>
      <c r="PHB35" s="562"/>
      <c r="PHC35" s="562"/>
      <c r="PHD35" s="562"/>
      <c r="PHE35" s="562"/>
      <c r="PHF35" s="562"/>
      <c r="PHG35" s="562"/>
      <c r="PHH35" s="562"/>
      <c r="PHI35" s="562"/>
      <c r="PHJ35" s="562"/>
      <c r="PHK35" s="562"/>
      <c r="PHL35" s="562"/>
      <c r="PHM35" s="562"/>
      <c r="PHN35" s="562"/>
      <c r="PHO35" s="562"/>
      <c r="PHP35" s="562"/>
      <c r="PHQ35" s="562"/>
      <c r="PHR35" s="562"/>
      <c r="PHS35" s="562"/>
      <c r="PHT35" s="562"/>
      <c r="PHU35" s="562"/>
      <c r="PHV35" s="562"/>
      <c r="PHW35" s="562"/>
      <c r="PHX35" s="562"/>
      <c r="PHY35" s="562"/>
      <c r="PHZ35" s="562"/>
      <c r="PIA35" s="562"/>
      <c r="PIB35" s="562"/>
      <c r="PIC35" s="562"/>
      <c r="PID35" s="562"/>
      <c r="PIE35" s="562"/>
      <c r="PIF35" s="562"/>
      <c r="PIG35" s="562"/>
      <c r="PIH35" s="562"/>
      <c r="PII35" s="562"/>
      <c r="PIJ35" s="562"/>
      <c r="PIK35" s="562"/>
      <c r="PIL35" s="562"/>
      <c r="PIM35" s="562"/>
      <c r="PIN35" s="562"/>
      <c r="PIO35" s="562"/>
      <c r="PIP35" s="562"/>
      <c r="PIQ35" s="562"/>
      <c r="PIR35" s="562"/>
      <c r="PIS35" s="562"/>
      <c r="PIT35" s="562"/>
      <c r="PIU35" s="562"/>
      <c r="PIV35" s="562"/>
      <c r="PIW35" s="562"/>
      <c r="PIX35" s="562"/>
      <c r="PIY35" s="562"/>
      <c r="PIZ35" s="562"/>
      <c r="PJA35" s="562"/>
      <c r="PJB35" s="562"/>
      <c r="PJC35" s="562"/>
      <c r="PJD35" s="562"/>
      <c r="PJE35" s="562"/>
      <c r="PJF35" s="562"/>
      <c r="PJG35" s="562"/>
      <c r="PJH35" s="562"/>
      <c r="PJI35" s="562"/>
      <c r="PJJ35" s="562"/>
      <c r="PJK35" s="562"/>
      <c r="PJL35" s="562"/>
      <c r="PJM35" s="562"/>
      <c r="PJN35" s="562"/>
      <c r="PJO35" s="562"/>
      <c r="PJP35" s="562"/>
      <c r="PJQ35" s="562"/>
      <c r="PJR35" s="562"/>
      <c r="PJS35" s="562"/>
      <c r="PJT35" s="562"/>
      <c r="PJU35" s="562"/>
      <c r="PJV35" s="562"/>
      <c r="PJW35" s="562"/>
      <c r="PJX35" s="562"/>
      <c r="PJY35" s="562"/>
      <c r="PJZ35" s="562"/>
      <c r="PKA35" s="562"/>
      <c r="PKB35" s="562"/>
      <c r="PKC35" s="562"/>
      <c r="PKD35" s="562"/>
      <c r="PKE35" s="562"/>
      <c r="PKF35" s="562"/>
      <c r="PKG35" s="562"/>
      <c r="PKH35" s="562"/>
      <c r="PKI35" s="562"/>
      <c r="PKJ35" s="562"/>
      <c r="PKK35" s="562"/>
      <c r="PKL35" s="562"/>
      <c r="PKM35" s="562"/>
      <c r="PKN35" s="562"/>
      <c r="PKO35" s="562"/>
      <c r="PKP35" s="562"/>
      <c r="PKQ35" s="562"/>
      <c r="PKR35" s="562"/>
      <c r="PKS35" s="562"/>
      <c r="PKT35" s="562"/>
      <c r="PKU35" s="562"/>
      <c r="PKV35" s="562"/>
      <c r="PKW35" s="562"/>
      <c r="PKX35" s="562"/>
      <c r="PKY35" s="562"/>
      <c r="PKZ35" s="562"/>
      <c r="PLA35" s="562"/>
      <c r="PLB35" s="562"/>
      <c r="PLC35" s="562"/>
      <c r="PLD35" s="562"/>
      <c r="PLE35" s="562"/>
      <c r="PLF35" s="562"/>
      <c r="PLG35" s="562"/>
      <c r="PLH35" s="562"/>
      <c r="PLI35" s="562"/>
      <c r="PLJ35" s="562"/>
      <c r="PLK35" s="562"/>
      <c r="PLL35" s="562"/>
      <c r="PLM35" s="562"/>
      <c r="PLN35" s="562"/>
      <c r="PLO35" s="562"/>
      <c r="PLP35" s="562"/>
      <c r="PLQ35" s="562"/>
      <c r="PLR35" s="562"/>
      <c r="PLS35" s="562"/>
      <c r="PLT35" s="562"/>
      <c r="PLU35" s="562"/>
      <c r="PLV35" s="562"/>
      <c r="PLW35" s="562"/>
      <c r="PLX35" s="562"/>
      <c r="PLY35" s="562"/>
      <c r="PLZ35" s="562"/>
      <c r="PMA35" s="562"/>
      <c r="PMB35" s="562"/>
      <c r="PMC35" s="562"/>
      <c r="PMD35" s="562"/>
      <c r="PME35" s="562"/>
      <c r="PMF35" s="562"/>
      <c r="PMG35" s="562"/>
      <c r="PMH35" s="562"/>
      <c r="PMI35" s="562"/>
      <c r="PMJ35" s="562"/>
      <c r="PMK35" s="562"/>
      <c r="PML35" s="562"/>
      <c r="PMM35" s="562"/>
      <c r="PMN35" s="562"/>
      <c r="PMO35" s="562"/>
      <c r="PMP35" s="562"/>
      <c r="PMQ35" s="562"/>
      <c r="PMR35" s="562"/>
      <c r="PMS35" s="562"/>
      <c r="PMT35" s="562"/>
      <c r="PMU35" s="562"/>
      <c r="PMV35" s="562"/>
      <c r="PMW35" s="562"/>
      <c r="PMX35" s="562"/>
      <c r="PMY35" s="562"/>
      <c r="PMZ35" s="562"/>
      <c r="PNA35" s="562"/>
      <c r="PNB35" s="562"/>
      <c r="PNC35" s="562"/>
      <c r="PND35" s="562"/>
      <c r="PNE35" s="562"/>
      <c r="PNF35" s="562"/>
      <c r="PNG35" s="562"/>
      <c r="PNH35" s="562"/>
      <c r="PNI35" s="562"/>
      <c r="PNJ35" s="562"/>
      <c r="PNK35" s="562"/>
      <c r="PNL35" s="562"/>
      <c r="PNM35" s="562"/>
      <c r="PNN35" s="562"/>
      <c r="PNO35" s="562"/>
      <c r="PNP35" s="562"/>
      <c r="PNQ35" s="562"/>
      <c r="PNR35" s="562"/>
      <c r="PNS35" s="562"/>
      <c r="PNT35" s="562"/>
      <c r="PNU35" s="562"/>
      <c r="PNV35" s="562"/>
      <c r="PNW35" s="562"/>
      <c r="PNX35" s="562"/>
      <c r="PNY35" s="562"/>
      <c r="PNZ35" s="562"/>
      <c r="POA35" s="562"/>
      <c r="POB35" s="562"/>
      <c r="POC35" s="562"/>
      <c r="POD35" s="562"/>
      <c r="POE35" s="562"/>
      <c r="POF35" s="562"/>
      <c r="POG35" s="562"/>
      <c r="POH35" s="562"/>
      <c r="POI35" s="562"/>
      <c r="POJ35" s="562"/>
      <c r="POK35" s="562"/>
      <c r="POL35" s="562"/>
      <c r="POM35" s="562"/>
      <c r="PON35" s="562"/>
      <c r="POO35" s="562"/>
      <c r="POP35" s="562"/>
      <c r="POQ35" s="562"/>
      <c r="POR35" s="562"/>
      <c r="POS35" s="562"/>
      <c r="POT35" s="562"/>
      <c r="POU35" s="562"/>
      <c r="POV35" s="562"/>
      <c r="POW35" s="562"/>
      <c r="POX35" s="562"/>
      <c r="POY35" s="562"/>
      <c r="POZ35" s="562"/>
      <c r="PPA35" s="562"/>
      <c r="PPB35" s="562"/>
      <c r="PPC35" s="562"/>
      <c r="PPD35" s="562"/>
      <c r="PPE35" s="562"/>
      <c r="PPF35" s="562"/>
      <c r="PPG35" s="562"/>
      <c r="PPH35" s="562"/>
      <c r="PPI35" s="562"/>
      <c r="PPJ35" s="562"/>
      <c r="PPK35" s="562"/>
      <c r="PPL35" s="562"/>
      <c r="PPM35" s="562"/>
      <c r="PPN35" s="562"/>
      <c r="PPO35" s="562"/>
      <c r="PPP35" s="562"/>
      <c r="PPQ35" s="562"/>
      <c r="PPR35" s="562"/>
      <c r="PPS35" s="562"/>
      <c r="PPT35" s="562"/>
      <c r="PPU35" s="562"/>
      <c r="PPV35" s="562"/>
      <c r="PPW35" s="562"/>
      <c r="PPX35" s="562"/>
      <c r="PPY35" s="562"/>
      <c r="PPZ35" s="562"/>
      <c r="PQA35" s="562"/>
      <c r="PQB35" s="562"/>
      <c r="PQC35" s="562"/>
      <c r="PQD35" s="562"/>
      <c r="PQE35" s="562"/>
      <c r="PQF35" s="562"/>
      <c r="PQG35" s="562"/>
      <c r="PQH35" s="562"/>
      <c r="PQI35" s="562"/>
      <c r="PQJ35" s="562"/>
      <c r="PQK35" s="562"/>
      <c r="PQL35" s="562"/>
      <c r="PQM35" s="562"/>
      <c r="PQN35" s="562"/>
      <c r="PQO35" s="562"/>
      <c r="PQP35" s="562"/>
      <c r="PQQ35" s="562"/>
      <c r="PQR35" s="562"/>
      <c r="PQS35" s="562"/>
      <c r="PQT35" s="562"/>
      <c r="PQU35" s="562"/>
      <c r="PQV35" s="562"/>
      <c r="PQW35" s="562"/>
      <c r="PQX35" s="562"/>
      <c r="PQY35" s="562"/>
      <c r="PQZ35" s="562"/>
      <c r="PRA35" s="562"/>
      <c r="PRB35" s="562"/>
      <c r="PRC35" s="562"/>
      <c r="PRD35" s="562"/>
      <c r="PRE35" s="562"/>
      <c r="PRF35" s="562"/>
      <c r="PRG35" s="562"/>
      <c r="PRH35" s="562"/>
      <c r="PRI35" s="562"/>
      <c r="PRJ35" s="562"/>
      <c r="PRK35" s="562"/>
      <c r="PRL35" s="562"/>
      <c r="PRM35" s="562"/>
      <c r="PRN35" s="562"/>
      <c r="PRO35" s="562"/>
      <c r="PRP35" s="562"/>
      <c r="PRQ35" s="562"/>
      <c r="PRR35" s="562"/>
      <c r="PRS35" s="562"/>
      <c r="PRT35" s="562"/>
      <c r="PRU35" s="562"/>
      <c r="PRV35" s="562"/>
      <c r="PRW35" s="562"/>
      <c r="PRX35" s="562"/>
      <c r="PRY35" s="562"/>
      <c r="PRZ35" s="562"/>
      <c r="PSA35" s="562"/>
      <c r="PSB35" s="562"/>
      <c r="PSC35" s="562"/>
      <c r="PSD35" s="562"/>
      <c r="PSE35" s="562"/>
      <c r="PSF35" s="562"/>
      <c r="PSG35" s="562"/>
      <c r="PSH35" s="562"/>
      <c r="PSI35" s="562"/>
      <c r="PSJ35" s="562"/>
      <c r="PSK35" s="562"/>
      <c r="PSL35" s="562"/>
      <c r="PSM35" s="562"/>
      <c r="PSN35" s="562"/>
      <c r="PSO35" s="562"/>
      <c r="PSP35" s="562"/>
      <c r="PSQ35" s="562"/>
      <c r="PSR35" s="562"/>
      <c r="PSS35" s="562"/>
      <c r="PST35" s="562"/>
      <c r="PSU35" s="562"/>
      <c r="PSV35" s="562"/>
      <c r="PSW35" s="562"/>
      <c r="PSX35" s="562"/>
      <c r="PSY35" s="562"/>
      <c r="PSZ35" s="562"/>
      <c r="PTA35" s="562"/>
      <c r="PTB35" s="562"/>
      <c r="PTC35" s="562"/>
      <c r="PTD35" s="562"/>
      <c r="PTE35" s="562"/>
      <c r="PTF35" s="562"/>
      <c r="PTG35" s="562"/>
      <c r="PTH35" s="562"/>
      <c r="PTI35" s="562"/>
      <c r="PTJ35" s="562"/>
      <c r="PTK35" s="562"/>
      <c r="PTL35" s="562"/>
      <c r="PTM35" s="562"/>
      <c r="PTN35" s="562"/>
      <c r="PTO35" s="562"/>
      <c r="PTP35" s="562"/>
      <c r="PTQ35" s="562"/>
      <c r="PTR35" s="562"/>
      <c r="PTS35" s="562"/>
      <c r="PTT35" s="562"/>
      <c r="PTU35" s="562"/>
      <c r="PTV35" s="562"/>
      <c r="PTW35" s="562"/>
      <c r="PTX35" s="562"/>
      <c r="PTY35" s="562"/>
      <c r="PTZ35" s="562"/>
      <c r="PUA35" s="562"/>
      <c r="PUB35" s="562"/>
      <c r="PUC35" s="562"/>
      <c r="PUD35" s="562"/>
      <c r="PUE35" s="562"/>
      <c r="PUF35" s="562"/>
      <c r="PUG35" s="562"/>
      <c r="PUH35" s="562"/>
      <c r="PUI35" s="562"/>
      <c r="PUJ35" s="562"/>
      <c r="PUK35" s="562"/>
      <c r="PUL35" s="562"/>
      <c r="PUM35" s="562"/>
      <c r="PUN35" s="562"/>
      <c r="PUO35" s="562"/>
      <c r="PUP35" s="562"/>
      <c r="PUQ35" s="562"/>
      <c r="PUR35" s="562"/>
      <c r="PUS35" s="562"/>
      <c r="PUT35" s="562"/>
      <c r="PUU35" s="562"/>
      <c r="PUV35" s="562"/>
      <c r="PUW35" s="562"/>
      <c r="PUX35" s="562"/>
      <c r="PUY35" s="562"/>
      <c r="PUZ35" s="562"/>
      <c r="PVA35" s="562"/>
      <c r="PVB35" s="562"/>
      <c r="PVC35" s="562"/>
      <c r="PVD35" s="562"/>
      <c r="PVE35" s="562"/>
      <c r="PVF35" s="562"/>
      <c r="PVG35" s="562"/>
      <c r="PVH35" s="562"/>
      <c r="PVI35" s="562"/>
      <c r="PVJ35" s="562"/>
      <c r="PVK35" s="562"/>
      <c r="PVL35" s="562"/>
      <c r="PVM35" s="562"/>
      <c r="PVN35" s="562"/>
      <c r="PVO35" s="562"/>
      <c r="PVP35" s="562"/>
      <c r="PVQ35" s="562"/>
      <c r="PVR35" s="562"/>
      <c r="PVS35" s="562"/>
      <c r="PVT35" s="562"/>
      <c r="PVU35" s="562"/>
      <c r="PVV35" s="562"/>
      <c r="PVW35" s="562"/>
      <c r="PVX35" s="562"/>
      <c r="PVY35" s="562"/>
      <c r="PVZ35" s="562"/>
      <c r="PWA35" s="562"/>
      <c r="PWB35" s="562"/>
      <c r="PWC35" s="562"/>
      <c r="PWD35" s="562"/>
      <c r="PWE35" s="562"/>
      <c r="PWF35" s="562"/>
      <c r="PWG35" s="562"/>
      <c r="PWH35" s="562"/>
      <c r="PWI35" s="562"/>
      <c r="PWJ35" s="562"/>
      <c r="PWK35" s="562"/>
      <c r="PWL35" s="562"/>
      <c r="PWM35" s="562"/>
      <c r="PWN35" s="562"/>
      <c r="PWO35" s="562"/>
      <c r="PWP35" s="562"/>
      <c r="PWQ35" s="562"/>
      <c r="PWR35" s="562"/>
      <c r="PWS35" s="562"/>
      <c r="PWT35" s="562"/>
      <c r="PWU35" s="562"/>
      <c r="PWV35" s="562"/>
      <c r="PWW35" s="562"/>
      <c r="PWX35" s="562"/>
      <c r="PWY35" s="562"/>
      <c r="PWZ35" s="562"/>
      <c r="PXA35" s="562"/>
      <c r="PXB35" s="562"/>
      <c r="PXC35" s="562"/>
      <c r="PXD35" s="562"/>
      <c r="PXE35" s="562"/>
      <c r="PXF35" s="562"/>
      <c r="PXG35" s="562"/>
      <c r="PXH35" s="562"/>
      <c r="PXI35" s="562"/>
      <c r="PXJ35" s="562"/>
      <c r="PXK35" s="562"/>
      <c r="PXL35" s="562"/>
      <c r="PXM35" s="562"/>
      <c r="PXN35" s="562"/>
      <c r="PXO35" s="562"/>
      <c r="PXP35" s="562"/>
      <c r="PXQ35" s="562"/>
      <c r="PXR35" s="562"/>
      <c r="PXS35" s="562"/>
      <c r="PXT35" s="562"/>
      <c r="PXU35" s="562"/>
      <c r="PXV35" s="562"/>
      <c r="PXW35" s="562"/>
      <c r="PXX35" s="562"/>
      <c r="PXY35" s="562"/>
      <c r="PXZ35" s="562"/>
      <c r="PYA35" s="562"/>
      <c r="PYB35" s="562"/>
      <c r="PYC35" s="562"/>
      <c r="PYD35" s="562"/>
      <c r="PYE35" s="562"/>
      <c r="PYF35" s="562"/>
      <c r="PYG35" s="562"/>
      <c r="PYH35" s="562"/>
      <c r="PYI35" s="562"/>
      <c r="PYJ35" s="562"/>
      <c r="PYK35" s="562"/>
      <c r="PYL35" s="562"/>
      <c r="PYM35" s="562"/>
      <c r="PYN35" s="562"/>
      <c r="PYO35" s="562"/>
      <c r="PYP35" s="562"/>
      <c r="PYQ35" s="562"/>
      <c r="PYR35" s="562"/>
      <c r="PYS35" s="562"/>
      <c r="PYT35" s="562"/>
      <c r="PYU35" s="562"/>
      <c r="PYV35" s="562"/>
      <c r="PYW35" s="562"/>
      <c r="PYX35" s="562"/>
      <c r="PYY35" s="562"/>
      <c r="PYZ35" s="562"/>
      <c r="PZA35" s="562"/>
      <c r="PZB35" s="562"/>
      <c r="PZC35" s="562"/>
      <c r="PZD35" s="562"/>
      <c r="PZE35" s="562"/>
      <c r="PZF35" s="562"/>
      <c r="PZG35" s="562"/>
      <c r="PZH35" s="562"/>
      <c r="PZI35" s="562"/>
      <c r="PZJ35" s="562"/>
      <c r="PZK35" s="562"/>
      <c r="PZL35" s="562"/>
      <c r="PZM35" s="562"/>
      <c r="PZN35" s="562"/>
      <c r="PZO35" s="562"/>
      <c r="PZP35" s="562"/>
      <c r="PZQ35" s="562"/>
      <c r="PZR35" s="562"/>
      <c r="PZS35" s="562"/>
      <c r="PZT35" s="562"/>
      <c r="PZU35" s="562"/>
      <c r="PZV35" s="562"/>
      <c r="PZW35" s="562"/>
      <c r="PZX35" s="562"/>
      <c r="PZY35" s="562"/>
      <c r="PZZ35" s="562"/>
      <c r="QAA35" s="562"/>
      <c r="QAB35" s="562"/>
      <c r="QAC35" s="562"/>
      <c r="QAD35" s="562"/>
      <c r="QAE35" s="562"/>
      <c r="QAF35" s="562"/>
      <c r="QAG35" s="562"/>
      <c r="QAH35" s="562"/>
      <c r="QAI35" s="562"/>
      <c r="QAJ35" s="562"/>
      <c r="QAK35" s="562"/>
      <c r="QAL35" s="562"/>
      <c r="QAM35" s="562"/>
      <c r="QAN35" s="562"/>
      <c r="QAO35" s="562"/>
      <c r="QAP35" s="562"/>
      <c r="QAQ35" s="562"/>
      <c r="QAR35" s="562"/>
      <c r="QAS35" s="562"/>
      <c r="QAT35" s="562"/>
      <c r="QAU35" s="562"/>
      <c r="QAV35" s="562"/>
      <c r="QAW35" s="562"/>
      <c r="QAX35" s="562"/>
      <c r="QAY35" s="562"/>
      <c r="QAZ35" s="562"/>
      <c r="QBA35" s="562"/>
      <c r="QBB35" s="562"/>
      <c r="QBC35" s="562"/>
      <c r="QBD35" s="562"/>
      <c r="QBE35" s="562"/>
      <c r="QBF35" s="562"/>
      <c r="QBG35" s="562"/>
      <c r="QBH35" s="562"/>
      <c r="QBI35" s="562"/>
      <c r="QBJ35" s="562"/>
      <c r="QBK35" s="562"/>
      <c r="QBL35" s="562"/>
      <c r="QBM35" s="562"/>
      <c r="QBN35" s="562"/>
      <c r="QBO35" s="562"/>
      <c r="QBP35" s="562"/>
      <c r="QBQ35" s="562"/>
      <c r="QBR35" s="562"/>
      <c r="QBS35" s="562"/>
      <c r="QBT35" s="562"/>
      <c r="QBU35" s="562"/>
      <c r="QBV35" s="562"/>
      <c r="QBW35" s="562"/>
      <c r="QBX35" s="562"/>
      <c r="QBY35" s="562"/>
      <c r="QBZ35" s="562"/>
      <c r="QCA35" s="562"/>
      <c r="QCB35" s="562"/>
      <c r="QCC35" s="562"/>
      <c r="QCD35" s="562"/>
      <c r="QCE35" s="562"/>
      <c r="QCF35" s="562"/>
      <c r="QCG35" s="562"/>
      <c r="QCH35" s="562"/>
      <c r="QCI35" s="562"/>
      <c r="QCJ35" s="562"/>
      <c r="QCK35" s="562"/>
      <c r="QCL35" s="562"/>
      <c r="QCM35" s="562"/>
      <c r="QCN35" s="562"/>
      <c r="QCO35" s="562"/>
      <c r="QCP35" s="562"/>
      <c r="QCQ35" s="562"/>
      <c r="QCR35" s="562"/>
      <c r="QCS35" s="562"/>
      <c r="QCT35" s="562"/>
      <c r="QCU35" s="562"/>
      <c r="QCV35" s="562"/>
      <c r="QCW35" s="562"/>
      <c r="QCX35" s="562"/>
      <c r="QCY35" s="562"/>
      <c r="QCZ35" s="562"/>
      <c r="QDA35" s="562"/>
      <c r="QDB35" s="562"/>
      <c r="QDC35" s="562"/>
      <c r="QDD35" s="562"/>
      <c r="QDE35" s="562"/>
      <c r="QDF35" s="562"/>
      <c r="QDG35" s="562"/>
      <c r="QDH35" s="562"/>
      <c r="QDI35" s="562"/>
      <c r="QDJ35" s="562"/>
      <c r="QDK35" s="562"/>
      <c r="QDL35" s="562"/>
      <c r="QDM35" s="562"/>
      <c r="QDN35" s="562"/>
      <c r="QDO35" s="562"/>
      <c r="QDP35" s="562"/>
      <c r="QDQ35" s="562"/>
      <c r="QDR35" s="562"/>
      <c r="QDS35" s="562"/>
      <c r="QDT35" s="562"/>
      <c r="QDU35" s="562"/>
      <c r="QDV35" s="562"/>
      <c r="QDW35" s="562"/>
      <c r="QDX35" s="562"/>
      <c r="QDY35" s="562"/>
      <c r="QDZ35" s="562"/>
      <c r="QEA35" s="562"/>
      <c r="QEB35" s="562"/>
      <c r="QEC35" s="562"/>
      <c r="QED35" s="562"/>
      <c r="QEE35" s="562"/>
      <c r="QEF35" s="562"/>
      <c r="QEG35" s="562"/>
      <c r="QEH35" s="562"/>
      <c r="QEI35" s="562"/>
      <c r="QEJ35" s="562"/>
      <c r="QEK35" s="562"/>
      <c r="QEL35" s="562"/>
      <c r="QEM35" s="562"/>
      <c r="QEN35" s="562"/>
      <c r="QEO35" s="562"/>
      <c r="QEP35" s="562"/>
      <c r="QEQ35" s="562"/>
      <c r="QER35" s="562"/>
      <c r="QES35" s="562"/>
      <c r="QET35" s="562"/>
      <c r="QEU35" s="562"/>
      <c r="QEV35" s="562"/>
      <c r="QEW35" s="562"/>
      <c r="QEX35" s="562"/>
      <c r="QEY35" s="562"/>
      <c r="QEZ35" s="562"/>
      <c r="QFA35" s="562"/>
      <c r="QFB35" s="562"/>
      <c r="QFC35" s="562"/>
      <c r="QFD35" s="562"/>
      <c r="QFE35" s="562"/>
      <c r="QFF35" s="562"/>
      <c r="QFG35" s="562"/>
      <c r="QFH35" s="562"/>
      <c r="QFI35" s="562"/>
      <c r="QFJ35" s="562"/>
      <c r="QFK35" s="562"/>
      <c r="QFL35" s="562"/>
      <c r="QFM35" s="562"/>
      <c r="QFN35" s="562"/>
      <c r="QFO35" s="562"/>
      <c r="QFP35" s="562"/>
      <c r="QFQ35" s="562"/>
      <c r="QFR35" s="562"/>
      <c r="QFS35" s="562"/>
      <c r="QFT35" s="562"/>
      <c r="QFU35" s="562"/>
      <c r="QFV35" s="562"/>
      <c r="QFW35" s="562"/>
      <c r="QFX35" s="562"/>
      <c r="QFY35" s="562"/>
      <c r="QFZ35" s="562"/>
      <c r="QGA35" s="562"/>
      <c r="QGB35" s="562"/>
      <c r="QGC35" s="562"/>
      <c r="QGD35" s="562"/>
      <c r="QGE35" s="562"/>
      <c r="QGF35" s="562"/>
      <c r="QGG35" s="562"/>
      <c r="QGH35" s="562"/>
      <c r="QGI35" s="562"/>
      <c r="QGJ35" s="562"/>
      <c r="QGK35" s="562"/>
      <c r="QGL35" s="562"/>
      <c r="QGM35" s="562"/>
      <c r="QGN35" s="562"/>
      <c r="QGO35" s="562"/>
      <c r="QGP35" s="562"/>
      <c r="QGQ35" s="562"/>
      <c r="QGR35" s="562"/>
      <c r="QGS35" s="562"/>
      <c r="QGT35" s="562"/>
      <c r="QGU35" s="562"/>
      <c r="QGV35" s="562"/>
      <c r="QGW35" s="562"/>
      <c r="QGX35" s="562"/>
      <c r="QGY35" s="562"/>
      <c r="QGZ35" s="562"/>
      <c r="QHA35" s="562"/>
      <c r="QHB35" s="562"/>
      <c r="QHC35" s="562"/>
      <c r="QHD35" s="562"/>
      <c r="QHE35" s="562"/>
      <c r="QHF35" s="562"/>
      <c r="QHG35" s="562"/>
      <c r="QHH35" s="562"/>
      <c r="QHI35" s="562"/>
      <c r="QHJ35" s="562"/>
      <c r="QHK35" s="562"/>
      <c r="QHL35" s="562"/>
      <c r="QHM35" s="562"/>
      <c r="QHN35" s="562"/>
      <c r="QHO35" s="562"/>
      <c r="QHP35" s="562"/>
      <c r="QHQ35" s="562"/>
      <c r="QHR35" s="562"/>
      <c r="QHS35" s="562"/>
      <c r="QHT35" s="562"/>
      <c r="QHU35" s="562"/>
      <c r="QHV35" s="562"/>
      <c r="QHW35" s="562"/>
      <c r="QHX35" s="562"/>
      <c r="QHY35" s="562"/>
      <c r="QHZ35" s="562"/>
      <c r="QIA35" s="562"/>
      <c r="QIB35" s="562"/>
      <c r="QIC35" s="562"/>
      <c r="QID35" s="562"/>
      <c r="QIE35" s="562"/>
      <c r="QIF35" s="562"/>
      <c r="QIG35" s="562"/>
      <c r="QIH35" s="562"/>
      <c r="QII35" s="562"/>
      <c r="QIJ35" s="562"/>
      <c r="QIK35" s="562"/>
      <c r="QIL35" s="562"/>
      <c r="QIM35" s="562"/>
      <c r="QIN35" s="562"/>
      <c r="QIO35" s="562"/>
      <c r="QIP35" s="562"/>
      <c r="QIQ35" s="562"/>
      <c r="QIR35" s="562"/>
      <c r="QIS35" s="562"/>
      <c r="QIT35" s="562"/>
      <c r="QIU35" s="562"/>
      <c r="QIV35" s="562"/>
      <c r="QIW35" s="562"/>
      <c r="QIX35" s="562"/>
      <c r="QIY35" s="562"/>
      <c r="QIZ35" s="562"/>
      <c r="QJA35" s="562"/>
      <c r="QJB35" s="562"/>
      <c r="QJC35" s="562"/>
      <c r="QJD35" s="562"/>
      <c r="QJE35" s="562"/>
      <c r="QJF35" s="562"/>
      <c r="QJG35" s="562"/>
      <c r="QJH35" s="562"/>
      <c r="QJI35" s="562"/>
      <c r="QJJ35" s="562"/>
      <c r="QJK35" s="562"/>
      <c r="QJL35" s="562"/>
      <c r="QJM35" s="562"/>
      <c r="QJN35" s="562"/>
      <c r="QJO35" s="562"/>
      <c r="QJP35" s="562"/>
      <c r="QJQ35" s="562"/>
      <c r="QJR35" s="562"/>
      <c r="QJS35" s="562"/>
      <c r="QJT35" s="562"/>
      <c r="QJU35" s="562"/>
      <c r="QJV35" s="562"/>
      <c r="QJW35" s="562"/>
      <c r="QJX35" s="562"/>
      <c r="QJY35" s="562"/>
      <c r="QJZ35" s="562"/>
      <c r="QKA35" s="562"/>
      <c r="QKB35" s="562"/>
      <c r="QKC35" s="562"/>
      <c r="QKD35" s="562"/>
      <c r="QKE35" s="562"/>
      <c r="QKF35" s="562"/>
      <c r="QKG35" s="562"/>
      <c r="QKH35" s="562"/>
      <c r="QKI35" s="562"/>
      <c r="QKJ35" s="562"/>
      <c r="QKK35" s="562"/>
      <c r="QKL35" s="562"/>
      <c r="QKM35" s="562"/>
      <c r="QKN35" s="562"/>
      <c r="QKO35" s="562"/>
      <c r="QKP35" s="562"/>
      <c r="QKQ35" s="562"/>
      <c r="QKR35" s="562"/>
      <c r="QKS35" s="562"/>
      <c r="QKT35" s="562"/>
      <c r="QKU35" s="562"/>
      <c r="QKV35" s="562"/>
      <c r="QKW35" s="562"/>
      <c r="QKX35" s="562"/>
      <c r="QKY35" s="562"/>
      <c r="QKZ35" s="562"/>
      <c r="QLA35" s="562"/>
      <c r="QLB35" s="562"/>
      <c r="QLC35" s="562"/>
      <c r="QLD35" s="562"/>
      <c r="QLE35" s="562"/>
      <c r="QLF35" s="562"/>
      <c r="QLG35" s="562"/>
      <c r="QLH35" s="562"/>
      <c r="QLI35" s="562"/>
      <c r="QLJ35" s="562"/>
      <c r="QLK35" s="562"/>
      <c r="QLL35" s="562"/>
      <c r="QLM35" s="562"/>
      <c r="QLN35" s="562"/>
      <c r="QLO35" s="562"/>
      <c r="QLP35" s="562"/>
      <c r="QLQ35" s="562"/>
      <c r="QLR35" s="562"/>
      <c r="QLS35" s="562"/>
      <c r="QLT35" s="562"/>
      <c r="QLU35" s="562"/>
      <c r="QLV35" s="562"/>
      <c r="QLW35" s="562"/>
      <c r="QLX35" s="562"/>
      <c r="QLY35" s="562"/>
      <c r="QLZ35" s="562"/>
      <c r="QMA35" s="562"/>
      <c r="QMB35" s="562"/>
      <c r="QMC35" s="562"/>
      <c r="QMD35" s="562"/>
      <c r="QME35" s="562"/>
      <c r="QMF35" s="562"/>
      <c r="QMG35" s="562"/>
      <c r="QMH35" s="562"/>
      <c r="QMI35" s="562"/>
      <c r="QMJ35" s="562"/>
      <c r="QMK35" s="562"/>
      <c r="QML35" s="562"/>
      <c r="QMM35" s="562"/>
      <c r="QMN35" s="562"/>
      <c r="QMO35" s="562"/>
      <c r="QMP35" s="562"/>
      <c r="QMQ35" s="562"/>
      <c r="QMR35" s="562"/>
      <c r="QMS35" s="562"/>
      <c r="QMT35" s="562"/>
      <c r="QMU35" s="562"/>
      <c r="QMV35" s="562"/>
      <c r="QMW35" s="562"/>
      <c r="QMX35" s="562"/>
      <c r="QMY35" s="562"/>
      <c r="QMZ35" s="562"/>
      <c r="QNA35" s="562"/>
      <c r="QNB35" s="562"/>
      <c r="QNC35" s="562"/>
      <c r="QND35" s="562"/>
      <c r="QNE35" s="562"/>
      <c r="QNF35" s="562"/>
      <c r="QNG35" s="562"/>
      <c r="QNH35" s="562"/>
      <c r="QNI35" s="562"/>
      <c r="QNJ35" s="562"/>
      <c r="QNK35" s="562"/>
      <c r="QNL35" s="562"/>
      <c r="QNM35" s="562"/>
      <c r="QNN35" s="562"/>
      <c r="QNO35" s="562"/>
      <c r="QNP35" s="562"/>
      <c r="QNQ35" s="562"/>
      <c r="QNR35" s="562"/>
      <c r="QNS35" s="562"/>
      <c r="QNT35" s="562"/>
      <c r="QNU35" s="562"/>
      <c r="QNV35" s="562"/>
      <c r="QNW35" s="562"/>
      <c r="QNX35" s="562"/>
      <c r="QNY35" s="562"/>
      <c r="QNZ35" s="562"/>
      <c r="QOA35" s="562"/>
      <c r="QOB35" s="562"/>
      <c r="QOC35" s="562"/>
      <c r="QOD35" s="562"/>
      <c r="QOE35" s="562"/>
      <c r="QOF35" s="562"/>
      <c r="QOG35" s="562"/>
      <c r="QOH35" s="562"/>
      <c r="QOI35" s="562"/>
      <c r="QOJ35" s="562"/>
      <c r="QOK35" s="562"/>
      <c r="QOL35" s="562"/>
      <c r="QOM35" s="562"/>
      <c r="QON35" s="562"/>
      <c r="QOO35" s="562"/>
      <c r="QOP35" s="562"/>
      <c r="QOQ35" s="562"/>
      <c r="QOR35" s="562"/>
      <c r="QOS35" s="562"/>
      <c r="QOT35" s="562"/>
      <c r="QOU35" s="562"/>
      <c r="QOV35" s="562"/>
      <c r="QOW35" s="562"/>
      <c r="QOX35" s="562"/>
      <c r="QOY35" s="562"/>
      <c r="QOZ35" s="562"/>
      <c r="QPA35" s="562"/>
      <c r="QPB35" s="562"/>
      <c r="QPC35" s="562"/>
      <c r="QPD35" s="562"/>
      <c r="QPE35" s="562"/>
      <c r="QPF35" s="562"/>
      <c r="QPG35" s="562"/>
      <c r="QPH35" s="562"/>
      <c r="QPI35" s="562"/>
      <c r="QPJ35" s="562"/>
      <c r="QPK35" s="562"/>
      <c r="QPL35" s="562"/>
      <c r="QPM35" s="562"/>
      <c r="QPN35" s="562"/>
      <c r="QPO35" s="562"/>
      <c r="QPP35" s="562"/>
      <c r="QPQ35" s="562"/>
      <c r="QPR35" s="562"/>
      <c r="QPS35" s="562"/>
      <c r="QPT35" s="562"/>
      <c r="QPU35" s="562"/>
      <c r="QPV35" s="562"/>
      <c r="QPW35" s="562"/>
      <c r="QPX35" s="562"/>
      <c r="QPY35" s="562"/>
      <c r="QPZ35" s="562"/>
      <c r="QQA35" s="562"/>
      <c r="QQB35" s="562"/>
      <c r="QQC35" s="562"/>
      <c r="QQD35" s="562"/>
      <c r="QQE35" s="562"/>
      <c r="QQF35" s="562"/>
      <c r="QQG35" s="562"/>
      <c r="QQH35" s="562"/>
      <c r="QQI35" s="562"/>
      <c r="QQJ35" s="562"/>
      <c r="QQK35" s="562"/>
      <c r="QQL35" s="562"/>
      <c r="QQM35" s="562"/>
      <c r="QQN35" s="562"/>
      <c r="QQO35" s="562"/>
      <c r="QQP35" s="562"/>
      <c r="QQQ35" s="562"/>
      <c r="QQR35" s="562"/>
      <c r="QQS35" s="562"/>
      <c r="QQT35" s="562"/>
      <c r="QQU35" s="562"/>
      <c r="QQV35" s="562"/>
      <c r="QQW35" s="562"/>
      <c r="QQX35" s="562"/>
      <c r="QQY35" s="562"/>
      <c r="QQZ35" s="562"/>
      <c r="QRA35" s="562"/>
      <c r="QRB35" s="562"/>
      <c r="QRC35" s="562"/>
      <c r="QRD35" s="562"/>
      <c r="QRE35" s="562"/>
      <c r="QRF35" s="562"/>
      <c r="QRG35" s="562"/>
      <c r="QRH35" s="562"/>
      <c r="QRI35" s="562"/>
      <c r="QRJ35" s="562"/>
      <c r="QRK35" s="562"/>
      <c r="QRL35" s="562"/>
      <c r="QRM35" s="562"/>
      <c r="QRN35" s="562"/>
      <c r="QRO35" s="562"/>
      <c r="QRP35" s="562"/>
      <c r="QRQ35" s="562"/>
      <c r="QRR35" s="562"/>
      <c r="QRS35" s="562"/>
      <c r="QRT35" s="562"/>
      <c r="QRU35" s="562"/>
      <c r="QRV35" s="562"/>
      <c r="QRW35" s="562"/>
      <c r="QRX35" s="562"/>
      <c r="QRY35" s="562"/>
      <c r="QRZ35" s="562"/>
      <c r="QSA35" s="562"/>
      <c r="QSB35" s="562"/>
      <c r="QSC35" s="562"/>
      <c r="QSD35" s="562"/>
      <c r="QSE35" s="562"/>
      <c r="QSF35" s="562"/>
      <c r="QSG35" s="562"/>
      <c r="QSH35" s="562"/>
      <c r="QSI35" s="562"/>
      <c r="QSJ35" s="562"/>
      <c r="QSK35" s="562"/>
      <c r="QSL35" s="562"/>
      <c r="QSM35" s="562"/>
      <c r="QSN35" s="562"/>
      <c r="QSO35" s="562"/>
      <c r="QSP35" s="562"/>
      <c r="QSQ35" s="562"/>
      <c r="QSR35" s="562"/>
      <c r="QSS35" s="562"/>
      <c r="QST35" s="562"/>
      <c r="QSU35" s="562"/>
      <c r="QSV35" s="562"/>
      <c r="QSW35" s="562"/>
      <c r="QSX35" s="562"/>
      <c r="QSY35" s="562"/>
      <c r="QSZ35" s="562"/>
      <c r="QTA35" s="562"/>
      <c r="QTB35" s="562"/>
      <c r="QTC35" s="562"/>
      <c r="QTD35" s="562"/>
      <c r="QTE35" s="562"/>
      <c r="QTF35" s="562"/>
      <c r="QTG35" s="562"/>
      <c r="QTH35" s="562"/>
      <c r="QTI35" s="562"/>
      <c r="QTJ35" s="562"/>
      <c r="QTK35" s="562"/>
      <c r="QTL35" s="562"/>
      <c r="QTM35" s="562"/>
      <c r="QTN35" s="562"/>
      <c r="QTO35" s="562"/>
      <c r="QTP35" s="562"/>
      <c r="QTQ35" s="562"/>
      <c r="QTR35" s="562"/>
      <c r="QTS35" s="562"/>
      <c r="QTT35" s="562"/>
      <c r="QTU35" s="562"/>
      <c r="QTV35" s="562"/>
      <c r="QTW35" s="562"/>
      <c r="QTX35" s="562"/>
      <c r="QTY35" s="562"/>
      <c r="QTZ35" s="562"/>
      <c r="QUA35" s="562"/>
      <c r="QUB35" s="562"/>
      <c r="QUC35" s="562"/>
      <c r="QUD35" s="562"/>
      <c r="QUE35" s="562"/>
      <c r="QUF35" s="562"/>
      <c r="QUG35" s="562"/>
      <c r="QUH35" s="562"/>
      <c r="QUI35" s="562"/>
      <c r="QUJ35" s="562"/>
      <c r="QUK35" s="562"/>
      <c r="QUL35" s="562"/>
      <c r="QUM35" s="562"/>
      <c r="QUN35" s="562"/>
      <c r="QUO35" s="562"/>
      <c r="QUP35" s="562"/>
      <c r="QUQ35" s="562"/>
      <c r="QUR35" s="562"/>
      <c r="QUS35" s="562"/>
      <c r="QUT35" s="562"/>
      <c r="QUU35" s="562"/>
      <c r="QUV35" s="562"/>
      <c r="QUW35" s="562"/>
      <c r="QUX35" s="562"/>
      <c r="QUY35" s="562"/>
      <c r="QUZ35" s="562"/>
      <c r="QVA35" s="562"/>
      <c r="QVB35" s="562"/>
      <c r="QVC35" s="562"/>
      <c r="QVD35" s="562"/>
      <c r="QVE35" s="562"/>
      <c r="QVF35" s="562"/>
      <c r="QVG35" s="562"/>
      <c r="QVH35" s="562"/>
      <c r="QVI35" s="562"/>
      <c r="QVJ35" s="562"/>
      <c r="QVK35" s="562"/>
      <c r="QVL35" s="562"/>
      <c r="QVM35" s="562"/>
      <c r="QVN35" s="562"/>
      <c r="QVO35" s="562"/>
      <c r="QVP35" s="562"/>
      <c r="QVQ35" s="562"/>
      <c r="QVR35" s="562"/>
      <c r="QVS35" s="562"/>
      <c r="QVT35" s="562"/>
      <c r="QVU35" s="562"/>
      <c r="QVV35" s="562"/>
      <c r="QVW35" s="562"/>
      <c r="QVX35" s="562"/>
      <c r="QVY35" s="562"/>
      <c r="QVZ35" s="562"/>
      <c r="QWA35" s="562"/>
      <c r="QWB35" s="562"/>
      <c r="QWC35" s="562"/>
      <c r="QWD35" s="562"/>
      <c r="QWE35" s="562"/>
      <c r="QWF35" s="562"/>
      <c r="QWG35" s="562"/>
      <c r="QWH35" s="562"/>
      <c r="QWI35" s="562"/>
      <c r="QWJ35" s="562"/>
      <c r="QWK35" s="562"/>
      <c r="QWL35" s="562"/>
      <c r="QWM35" s="562"/>
      <c r="QWN35" s="562"/>
      <c r="QWO35" s="562"/>
      <c r="QWP35" s="562"/>
      <c r="QWQ35" s="562"/>
      <c r="QWR35" s="562"/>
      <c r="QWS35" s="562"/>
      <c r="QWT35" s="562"/>
      <c r="QWU35" s="562"/>
      <c r="QWV35" s="562"/>
      <c r="QWW35" s="562"/>
      <c r="QWX35" s="562"/>
      <c r="QWY35" s="562"/>
      <c r="QWZ35" s="562"/>
      <c r="QXA35" s="562"/>
      <c r="QXB35" s="562"/>
      <c r="QXC35" s="562"/>
      <c r="QXD35" s="562"/>
      <c r="QXE35" s="562"/>
      <c r="QXF35" s="562"/>
      <c r="QXG35" s="562"/>
      <c r="QXH35" s="562"/>
      <c r="QXI35" s="562"/>
      <c r="QXJ35" s="562"/>
      <c r="QXK35" s="562"/>
      <c r="QXL35" s="562"/>
      <c r="QXM35" s="562"/>
      <c r="QXN35" s="562"/>
      <c r="QXO35" s="562"/>
      <c r="QXP35" s="562"/>
      <c r="QXQ35" s="562"/>
      <c r="QXR35" s="562"/>
      <c r="QXS35" s="562"/>
      <c r="QXT35" s="562"/>
      <c r="QXU35" s="562"/>
      <c r="QXV35" s="562"/>
      <c r="QXW35" s="562"/>
      <c r="QXX35" s="562"/>
      <c r="QXY35" s="562"/>
      <c r="QXZ35" s="562"/>
      <c r="QYA35" s="562"/>
      <c r="QYB35" s="562"/>
      <c r="QYC35" s="562"/>
      <c r="QYD35" s="562"/>
      <c r="QYE35" s="562"/>
      <c r="QYF35" s="562"/>
      <c r="QYG35" s="562"/>
      <c r="QYH35" s="562"/>
      <c r="QYI35" s="562"/>
      <c r="QYJ35" s="562"/>
      <c r="QYK35" s="562"/>
      <c r="QYL35" s="562"/>
      <c r="QYM35" s="562"/>
      <c r="QYN35" s="562"/>
      <c r="QYO35" s="562"/>
      <c r="QYP35" s="562"/>
      <c r="QYQ35" s="562"/>
      <c r="QYR35" s="562"/>
      <c r="QYS35" s="562"/>
      <c r="QYT35" s="562"/>
      <c r="QYU35" s="562"/>
      <c r="QYV35" s="562"/>
      <c r="QYW35" s="562"/>
      <c r="QYX35" s="562"/>
      <c r="QYY35" s="562"/>
      <c r="QYZ35" s="562"/>
      <c r="QZA35" s="562"/>
      <c r="QZB35" s="562"/>
      <c r="QZC35" s="562"/>
      <c r="QZD35" s="562"/>
      <c r="QZE35" s="562"/>
      <c r="QZF35" s="562"/>
      <c r="QZG35" s="562"/>
      <c r="QZH35" s="562"/>
      <c r="QZI35" s="562"/>
      <c r="QZJ35" s="562"/>
      <c r="QZK35" s="562"/>
      <c r="QZL35" s="562"/>
      <c r="QZM35" s="562"/>
      <c r="QZN35" s="562"/>
      <c r="QZO35" s="562"/>
      <c r="QZP35" s="562"/>
      <c r="QZQ35" s="562"/>
      <c r="QZR35" s="562"/>
      <c r="QZS35" s="562"/>
      <c r="QZT35" s="562"/>
      <c r="QZU35" s="562"/>
      <c r="QZV35" s="562"/>
      <c r="QZW35" s="562"/>
      <c r="QZX35" s="562"/>
      <c r="QZY35" s="562"/>
      <c r="QZZ35" s="562"/>
      <c r="RAA35" s="562"/>
      <c r="RAB35" s="562"/>
      <c r="RAC35" s="562"/>
      <c r="RAD35" s="562"/>
      <c r="RAE35" s="562"/>
      <c r="RAF35" s="562"/>
      <c r="RAG35" s="562"/>
      <c r="RAH35" s="562"/>
      <c r="RAI35" s="562"/>
      <c r="RAJ35" s="562"/>
      <c r="RAK35" s="562"/>
      <c r="RAL35" s="562"/>
      <c r="RAM35" s="562"/>
      <c r="RAN35" s="562"/>
      <c r="RAO35" s="562"/>
      <c r="RAP35" s="562"/>
      <c r="RAQ35" s="562"/>
      <c r="RAR35" s="562"/>
      <c r="RAS35" s="562"/>
      <c r="RAT35" s="562"/>
      <c r="RAU35" s="562"/>
      <c r="RAV35" s="562"/>
      <c r="RAW35" s="562"/>
      <c r="RAX35" s="562"/>
      <c r="RAY35" s="562"/>
      <c r="RAZ35" s="562"/>
      <c r="RBA35" s="562"/>
      <c r="RBB35" s="562"/>
      <c r="RBC35" s="562"/>
      <c r="RBD35" s="562"/>
      <c r="RBE35" s="562"/>
      <c r="RBF35" s="562"/>
      <c r="RBG35" s="562"/>
      <c r="RBH35" s="562"/>
      <c r="RBI35" s="562"/>
      <c r="RBJ35" s="562"/>
      <c r="RBK35" s="562"/>
      <c r="RBL35" s="562"/>
      <c r="RBM35" s="562"/>
      <c r="RBN35" s="562"/>
      <c r="RBO35" s="562"/>
      <c r="RBP35" s="562"/>
      <c r="RBQ35" s="562"/>
      <c r="RBR35" s="562"/>
      <c r="RBS35" s="562"/>
      <c r="RBT35" s="562"/>
      <c r="RBU35" s="562"/>
      <c r="RBV35" s="562"/>
      <c r="RBW35" s="562"/>
      <c r="RBX35" s="562"/>
      <c r="RBY35" s="562"/>
      <c r="RBZ35" s="562"/>
      <c r="RCA35" s="562"/>
      <c r="RCB35" s="562"/>
      <c r="RCC35" s="562"/>
      <c r="RCD35" s="562"/>
      <c r="RCE35" s="562"/>
      <c r="RCF35" s="562"/>
      <c r="RCG35" s="562"/>
      <c r="RCH35" s="562"/>
      <c r="RCI35" s="562"/>
      <c r="RCJ35" s="562"/>
      <c r="RCK35" s="562"/>
      <c r="RCL35" s="562"/>
      <c r="RCM35" s="562"/>
      <c r="RCN35" s="562"/>
      <c r="RCO35" s="562"/>
      <c r="RCP35" s="562"/>
      <c r="RCQ35" s="562"/>
      <c r="RCR35" s="562"/>
      <c r="RCS35" s="562"/>
      <c r="RCT35" s="562"/>
      <c r="RCU35" s="562"/>
      <c r="RCV35" s="562"/>
      <c r="RCW35" s="562"/>
      <c r="RCX35" s="562"/>
      <c r="RCY35" s="562"/>
      <c r="RCZ35" s="562"/>
      <c r="RDA35" s="562"/>
      <c r="RDB35" s="562"/>
      <c r="RDC35" s="562"/>
      <c r="RDD35" s="562"/>
      <c r="RDE35" s="562"/>
      <c r="RDF35" s="562"/>
      <c r="RDG35" s="562"/>
      <c r="RDH35" s="562"/>
      <c r="RDI35" s="562"/>
      <c r="RDJ35" s="562"/>
      <c r="RDK35" s="562"/>
      <c r="RDL35" s="562"/>
      <c r="RDM35" s="562"/>
      <c r="RDN35" s="562"/>
      <c r="RDO35" s="562"/>
      <c r="RDP35" s="562"/>
      <c r="RDQ35" s="562"/>
      <c r="RDR35" s="562"/>
      <c r="RDS35" s="562"/>
      <c r="RDT35" s="562"/>
      <c r="RDU35" s="562"/>
      <c r="RDV35" s="562"/>
      <c r="RDW35" s="562"/>
      <c r="RDX35" s="562"/>
      <c r="RDY35" s="562"/>
      <c r="RDZ35" s="562"/>
      <c r="REA35" s="562"/>
      <c r="REB35" s="562"/>
      <c r="REC35" s="562"/>
      <c r="RED35" s="562"/>
      <c r="REE35" s="562"/>
      <c r="REF35" s="562"/>
      <c r="REG35" s="562"/>
      <c r="REH35" s="562"/>
      <c r="REI35" s="562"/>
      <c r="REJ35" s="562"/>
      <c r="REK35" s="562"/>
      <c r="REL35" s="562"/>
      <c r="REM35" s="562"/>
      <c r="REN35" s="562"/>
      <c r="REO35" s="562"/>
      <c r="REP35" s="562"/>
      <c r="REQ35" s="562"/>
      <c r="RER35" s="562"/>
      <c r="RES35" s="562"/>
      <c r="RET35" s="562"/>
      <c r="REU35" s="562"/>
      <c r="REV35" s="562"/>
      <c r="REW35" s="562"/>
      <c r="REX35" s="562"/>
      <c r="REY35" s="562"/>
      <c r="REZ35" s="562"/>
      <c r="RFA35" s="562"/>
      <c r="RFB35" s="562"/>
      <c r="RFC35" s="562"/>
      <c r="RFD35" s="562"/>
      <c r="RFE35" s="562"/>
      <c r="RFF35" s="562"/>
      <c r="RFG35" s="562"/>
      <c r="RFH35" s="562"/>
      <c r="RFI35" s="562"/>
      <c r="RFJ35" s="562"/>
      <c r="RFK35" s="562"/>
      <c r="RFL35" s="562"/>
      <c r="RFM35" s="562"/>
      <c r="RFN35" s="562"/>
      <c r="RFO35" s="562"/>
      <c r="RFP35" s="562"/>
      <c r="RFQ35" s="562"/>
      <c r="RFR35" s="562"/>
      <c r="RFS35" s="562"/>
      <c r="RFT35" s="562"/>
      <c r="RFU35" s="562"/>
      <c r="RFV35" s="562"/>
      <c r="RFW35" s="562"/>
      <c r="RFX35" s="562"/>
      <c r="RFY35" s="562"/>
      <c r="RFZ35" s="562"/>
      <c r="RGA35" s="562"/>
      <c r="RGB35" s="562"/>
      <c r="RGC35" s="562"/>
      <c r="RGD35" s="562"/>
      <c r="RGE35" s="562"/>
      <c r="RGF35" s="562"/>
      <c r="RGG35" s="562"/>
      <c r="RGH35" s="562"/>
      <c r="RGI35" s="562"/>
      <c r="RGJ35" s="562"/>
      <c r="RGK35" s="562"/>
      <c r="RGL35" s="562"/>
      <c r="RGM35" s="562"/>
      <c r="RGN35" s="562"/>
      <c r="RGO35" s="562"/>
      <c r="RGP35" s="562"/>
      <c r="RGQ35" s="562"/>
      <c r="RGR35" s="562"/>
      <c r="RGS35" s="562"/>
      <c r="RGT35" s="562"/>
      <c r="RGU35" s="562"/>
      <c r="RGV35" s="562"/>
      <c r="RGW35" s="562"/>
      <c r="RGX35" s="562"/>
      <c r="RGY35" s="562"/>
      <c r="RGZ35" s="562"/>
      <c r="RHA35" s="562"/>
      <c r="RHB35" s="562"/>
      <c r="RHC35" s="562"/>
      <c r="RHD35" s="562"/>
      <c r="RHE35" s="562"/>
      <c r="RHF35" s="562"/>
      <c r="RHG35" s="562"/>
      <c r="RHH35" s="562"/>
      <c r="RHI35" s="562"/>
      <c r="RHJ35" s="562"/>
      <c r="RHK35" s="562"/>
      <c r="RHL35" s="562"/>
      <c r="RHM35" s="562"/>
      <c r="RHN35" s="562"/>
      <c r="RHO35" s="562"/>
      <c r="RHP35" s="562"/>
      <c r="RHQ35" s="562"/>
      <c r="RHR35" s="562"/>
      <c r="RHS35" s="562"/>
      <c r="RHT35" s="562"/>
      <c r="RHU35" s="562"/>
      <c r="RHV35" s="562"/>
      <c r="RHW35" s="562"/>
      <c r="RHX35" s="562"/>
      <c r="RHY35" s="562"/>
      <c r="RHZ35" s="562"/>
      <c r="RIA35" s="562"/>
      <c r="RIB35" s="562"/>
      <c r="RIC35" s="562"/>
      <c r="RID35" s="562"/>
      <c r="RIE35" s="562"/>
      <c r="RIF35" s="562"/>
      <c r="RIG35" s="562"/>
      <c r="RIH35" s="562"/>
      <c r="RII35" s="562"/>
      <c r="RIJ35" s="562"/>
      <c r="RIK35" s="562"/>
      <c r="RIL35" s="562"/>
      <c r="RIM35" s="562"/>
      <c r="RIN35" s="562"/>
      <c r="RIO35" s="562"/>
      <c r="RIP35" s="562"/>
      <c r="RIQ35" s="562"/>
      <c r="RIR35" s="562"/>
      <c r="RIS35" s="562"/>
      <c r="RIT35" s="562"/>
      <c r="RIU35" s="562"/>
      <c r="RIV35" s="562"/>
      <c r="RIW35" s="562"/>
      <c r="RIX35" s="562"/>
      <c r="RIY35" s="562"/>
      <c r="RIZ35" s="562"/>
      <c r="RJA35" s="562"/>
      <c r="RJB35" s="562"/>
      <c r="RJC35" s="562"/>
      <c r="RJD35" s="562"/>
      <c r="RJE35" s="562"/>
      <c r="RJF35" s="562"/>
      <c r="RJG35" s="562"/>
      <c r="RJH35" s="562"/>
      <c r="RJI35" s="562"/>
      <c r="RJJ35" s="562"/>
      <c r="RJK35" s="562"/>
      <c r="RJL35" s="562"/>
      <c r="RJM35" s="562"/>
      <c r="RJN35" s="562"/>
      <c r="RJO35" s="562"/>
      <c r="RJP35" s="562"/>
      <c r="RJQ35" s="562"/>
      <c r="RJR35" s="562"/>
      <c r="RJS35" s="562"/>
      <c r="RJT35" s="562"/>
      <c r="RJU35" s="562"/>
      <c r="RJV35" s="562"/>
      <c r="RJW35" s="562"/>
      <c r="RJX35" s="562"/>
      <c r="RJY35" s="562"/>
      <c r="RJZ35" s="562"/>
      <c r="RKA35" s="562"/>
      <c r="RKB35" s="562"/>
      <c r="RKC35" s="562"/>
      <c r="RKD35" s="562"/>
      <c r="RKE35" s="562"/>
      <c r="RKF35" s="562"/>
      <c r="RKG35" s="562"/>
      <c r="RKH35" s="562"/>
      <c r="RKI35" s="562"/>
      <c r="RKJ35" s="562"/>
      <c r="RKK35" s="562"/>
      <c r="RKL35" s="562"/>
      <c r="RKM35" s="562"/>
      <c r="RKN35" s="562"/>
      <c r="RKO35" s="562"/>
      <c r="RKP35" s="562"/>
      <c r="RKQ35" s="562"/>
      <c r="RKR35" s="562"/>
      <c r="RKS35" s="562"/>
      <c r="RKT35" s="562"/>
      <c r="RKU35" s="562"/>
      <c r="RKV35" s="562"/>
      <c r="RKW35" s="562"/>
      <c r="RKX35" s="562"/>
      <c r="RKY35" s="562"/>
      <c r="RKZ35" s="562"/>
      <c r="RLA35" s="562"/>
      <c r="RLB35" s="562"/>
      <c r="RLC35" s="562"/>
      <c r="RLD35" s="562"/>
      <c r="RLE35" s="562"/>
      <c r="RLF35" s="562"/>
      <c r="RLG35" s="562"/>
      <c r="RLH35" s="562"/>
      <c r="RLI35" s="562"/>
      <c r="RLJ35" s="562"/>
      <c r="RLK35" s="562"/>
      <c r="RLL35" s="562"/>
      <c r="RLM35" s="562"/>
      <c r="RLN35" s="562"/>
      <c r="RLO35" s="562"/>
      <c r="RLP35" s="562"/>
      <c r="RLQ35" s="562"/>
      <c r="RLR35" s="562"/>
      <c r="RLS35" s="562"/>
      <c r="RLT35" s="562"/>
      <c r="RLU35" s="562"/>
      <c r="RLV35" s="562"/>
      <c r="RLW35" s="562"/>
      <c r="RLX35" s="562"/>
      <c r="RLY35" s="562"/>
      <c r="RLZ35" s="562"/>
      <c r="RMA35" s="562"/>
      <c r="RMB35" s="562"/>
      <c r="RMC35" s="562"/>
      <c r="RMD35" s="562"/>
      <c r="RME35" s="562"/>
      <c r="RMF35" s="562"/>
      <c r="RMG35" s="562"/>
      <c r="RMH35" s="562"/>
      <c r="RMI35" s="562"/>
      <c r="RMJ35" s="562"/>
      <c r="RMK35" s="562"/>
      <c r="RML35" s="562"/>
      <c r="RMM35" s="562"/>
      <c r="RMN35" s="562"/>
      <c r="RMO35" s="562"/>
      <c r="RMP35" s="562"/>
      <c r="RMQ35" s="562"/>
      <c r="RMR35" s="562"/>
      <c r="RMS35" s="562"/>
      <c r="RMT35" s="562"/>
      <c r="RMU35" s="562"/>
      <c r="RMV35" s="562"/>
      <c r="RMW35" s="562"/>
      <c r="RMX35" s="562"/>
      <c r="RMY35" s="562"/>
      <c r="RMZ35" s="562"/>
      <c r="RNA35" s="562"/>
      <c r="RNB35" s="562"/>
      <c r="RNC35" s="562"/>
      <c r="RND35" s="562"/>
      <c r="RNE35" s="562"/>
      <c r="RNF35" s="562"/>
      <c r="RNG35" s="562"/>
      <c r="RNH35" s="562"/>
      <c r="RNI35" s="562"/>
      <c r="RNJ35" s="562"/>
      <c r="RNK35" s="562"/>
      <c r="RNL35" s="562"/>
      <c r="RNM35" s="562"/>
      <c r="RNN35" s="562"/>
      <c r="RNO35" s="562"/>
      <c r="RNP35" s="562"/>
      <c r="RNQ35" s="562"/>
      <c r="RNR35" s="562"/>
      <c r="RNS35" s="562"/>
      <c r="RNT35" s="562"/>
      <c r="RNU35" s="562"/>
      <c r="RNV35" s="562"/>
      <c r="RNW35" s="562"/>
      <c r="RNX35" s="562"/>
      <c r="RNY35" s="562"/>
      <c r="RNZ35" s="562"/>
      <c r="ROA35" s="562"/>
      <c r="ROB35" s="562"/>
      <c r="ROC35" s="562"/>
      <c r="ROD35" s="562"/>
      <c r="ROE35" s="562"/>
      <c r="ROF35" s="562"/>
      <c r="ROG35" s="562"/>
      <c r="ROH35" s="562"/>
      <c r="ROI35" s="562"/>
      <c r="ROJ35" s="562"/>
      <c r="ROK35" s="562"/>
      <c r="ROL35" s="562"/>
      <c r="ROM35" s="562"/>
      <c r="RON35" s="562"/>
      <c r="ROO35" s="562"/>
      <c r="ROP35" s="562"/>
      <c r="ROQ35" s="562"/>
      <c r="ROR35" s="562"/>
      <c r="ROS35" s="562"/>
      <c r="ROT35" s="562"/>
      <c r="ROU35" s="562"/>
      <c r="ROV35" s="562"/>
      <c r="ROW35" s="562"/>
      <c r="ROX35" s="562"/>
      <c r="ROY35" s="562"/>
      <c r="ROZ35" s="562"/>
      <c r="RPA35" s="562"/>
      <c r="RPB35" s="562"/>
      <c r="RPC35" s="562"/>
      <c r="RPD35" s="562"/>
      <c r="RPE35" s="562"/>
      <c r="RPF35" s="562"/>
      <c r="RPG35" s="562"/>
      <c r="RPH35" s="562"/>
      <c r="RPI35" s="562"/>
      <c r="RPJ35" s="562"/>
      <c r="RPK35" s="562"/>
      <c r="RPL35" s="562"/>
      <c r="RPM35" s="562"/>
      <c r="RPN35" s="562"/>
      <c r="RPO35" s="562"/>
      <c r="RPP35" s="562"/>
      <c r="RPQ35" s="562"/>
      <c r="RPR35" s="562"/>
      <c r="RPS35" s="562"/>
      <c r="RPT35" s="562"/>
      <c r="RPU35" s="562"/>
      <c r="RPV35" s="562"/>
      <c r="RPW35" s="562"/>
      <c r="RPX35" s="562"/>
      <c r="RPY35" s="562"/>
      <c r="RPZ35" s="562"/>
      <c r="RQA35" s="562"/>
      <c r="RQB35" s="562"/>
      <c r="RQC35" s="562"/>
      <c r="RQD35" s="562"/>
      <c r="RQE35" s="562"/>
      <c r="RQF35" s="562"/>
      <c r="RQG35" s="562"/>
      <c r="RQH35" s="562"/>
      <c r="RQI35" s="562"/>
      <c r="RQJ35" s="562"/>
      <c r="RQK35" s="562"/>
      <c r="RQL35" s="562"/>
      <c r="RQM35" s="562"/>
      <c r="RQN35" s="562"/>
      <c r="RQO35" s="562"/>
      <c r="RQP35" s="562"/>
      <c r="RQQ35" s="562"/>
      <c r="RQR35" s="562"/>
      <c r="RQS35" s="562"/>
      <c r="RQT35" s="562"/>
      <c r="RQU35" s="562"/>
      <c r="RQV35" s="562"/>
      <c r="RQW35" s="562"/>
      <c r="RQX35" s="562"/>
      <c r="RQY35" s="562"/>
      <c r="RQZ35" s="562"/>
      <c r="RRA35" s="562"/>
      <c r="RRB35" s="562"/>
      <c r="RRC35" s="562"/>
      <c r="RRD35" s="562"/>
      <c r="RRE35" s="562"/>
      <c r="RRF35" s="562"/>
      <c r="RRG35" s="562"/>
      <c r="RRH35" s="562"/>
      <c r="RRI35" s="562"/>
      <c r="RRJ35" s="562"/>
      <c r="RRK35" s="562"/>
      <c r="RRL35" s="562"/>
      <c r="RRM35" s="562"/>
      <c r="RRN35" s="562"/>
      <c r="RRO35" s="562"/>
      <c r="RRP35" s="562"/>
      <c r="RRQ35" s="562"/>
      <c r="RRR35" s="562"/>
      <c r="RRS35" s="562"/>
      <c r="RRT35" s="562"/>
      <c r="RRU35" s="562"/>
      <c r="RRV35" s="562"/>
      <c r="RRW35" s="562"/>
      <c r="RRX35" s="562"/>
      <c r="RRY35" s="562"/>
      <c r="RRZ35" s="562"/>
      <c r="RSA35" s="562"/>
      <c r="RSB35" s="562"/>
      <c r="RSC35" s="562"/>
      <c r="RSD35" s="562"/>
      <c r="RSE35" s="562"/>
      <c r="RSF35" s="562"/>
      <c r="RSG35" s="562"/>
      <c r="RSH35" s="562"/>
      <c r="RSI35" s="562"/>
      <c r="RSJ35" s="562"/>
      <c r="RSK35" s="562"/>
      <c r="RSL35" s="562"/>
      <c r="RSM35" s="562"/>
      <c r="RSN35" s="562"/>
      <c r="RSO35" s="562"/>
      <c r="RSP35" s="562"/>
      <c r="RSQ35" s="562"/>
      <c r="RSR35" s="562"/>
      <c r="RSS35" s="562"/>
      <c r="RST35" s="562"/>
      <c r="RSU35" s="562"/>
      <c r="RSV35" s="562"/>
      <c r="RSW35" s="562"/>
      <c r="RSX35" s="562"/>
      <c r="RSY35" s="562"/>
      <c r="RSZ35" s="562"/>
      <c r="RTA35" s="562"/>
      <c r="RTB35" s="562"/>
      <c r="RTC35" s="562"/>
      <c r="RTD35" s="562"/>
      <c r="RTE35" s="562"/>
      <c r="RTF35" s="562"/>
      <c r="RTG35" s="562"/>
      <c r="RTH35" s="562"/>
      <c r="RTI35" s="562"/>
      <c r="RTJ35" s="562"/>
      <c r="RTK35" s="562"/>
      <c r="RTL35" s="562"/>
      <c r="RTM35" s="562"/>
      <c r="RTN35" s="562"/>
      <c r="RTO35" s="562"/>
      <c r="RTP35" s="562"/>
      <c r="RTQ35" s="562"/>
      <c r="RTR35" s="562"/>
      <c r="RTS35" s="562"/>
      <c r="RTT35" s="562"/>
      <c r="RTU35" s="562"/>
      <c r="RTV35" s="562"/>
      <c r="RTW35" s="562"/>
      <c r="RTX35" s="562"/>
      <c r="RTY35" s="562"/>
      <c r="RTZ35" s="562"/>
      <c r="RUA35" s="562"/>
      <c r="RUB35" s="562"/>
      <c r="RUC35" s="562"/>
      <c r="RUD35" s="562"/>
      <c r="RUE35" s="562"/>
      <c r="RUF35" s="562"/>
      <c r="RUG35" s="562"/>
      <c r="RUH35" s="562"/>
      <c r="RUI35" s="562"/>
      <c r="RUJ35" s="562"/>
      <c r="RUK35" s="562"/>
      <c r="RUL35" s="562"/>
      <c r="RUM35" s="562"/>
      <c r="RUN35" s="562"/>
      <c r="RUO35" s="562"/>
      <c r="RUP35" s="562"/>
      <c r="RUQ35" s="562"/>
      <c r="RUR35" s="562"/>
      <c r="RUS35" s="562"/>
      <c r="RUT35" s="562"/>
      <c r="RUU35" s="562"/>
      <c r="RUV35" s="562"/>
      <c r="RUW35" s="562"/>
      <c r="RUX35" s="562"/>
      <c r="RUY35" s="562"/>
      <c r="RUZ35" s="562"/>
      <c r="RVA35" s="562"/>
      <c r="RVB35" s="562"/>
      <c r="RVC35" s="562"/>
      <c r="RVD35" s="562"/>
      <c r="RVE35" s="562"/>
      <c r="RVF35" s="562"/>
      <c r="RVG35" s="562"/>
      <c r="RVH35" s="562"/>
      <c r="RVI35" s="562"/>
      <c r="RVJ35" s="562"/>
      <c r="RVK35" s="562"/>
      <c r="RVL35" s="562"/>
      <c r="RVM35" s="562"/>
      <c r="RVN35" s="562"/>
      <c r="RVO35" s="562"/>
      <c r="RVP35" s="562"/>
      <c r="RVQ35" s="562"/>
      <c r="RVR35" s="562"/>
      <c r="RVS35" s="562"/>
      <c r="RVT35" s="562"/>
      <c r="RVU35" s="562"/>
      <c r="RVV35" s="562"/>
      <c r="RVW35" s="562"/>
      <c r="RVX35" s="562"/>
      <c r="RVY35" s="562"/>
      <c r="RVZ35" s="562"/>
      <c r="RWA35" s="562"/>
      <c r="RWB35" s="562"/>
      <c r="RWC35" s="562"/>
      <c r="RWD35" s="562"/>
      <c r="RWE35" s="562"/>
      <c r="RWF35" s="562"/>
      <c r="RWG35" s="562"/>
      <c r="RWH35" s="562"/>
      <c r="RWI35" s="562"/>
      <c r="RWJ35" s="562"/>
      <c r="RWK35" s="562"/>
      <c r="RWL35" s="562"/>
      <c r="RWM35" s="562"/>
      <c r="RWN35" s="562"/>
      <c r="RWO35" s="562"/>
      <c r="RWP35" s="562"/>
      <c r="RWQ35" s="562"/>
      <c r="RWR35" s="562"/>
      <c r="RWS35" s="562"/>
      <c r="RWT35" s="562"/>
      <c r="RWU35" s="562"/>
      <c r="RWV35" s="562"/>
      <c r="RWW35" s="562"/>
      <c r="RWX35" s="562"/>
      <c r="RWY35" s="562"/>
      <c r="RWZ35" s="562"/>
      <c r="RXA35" s="562"/>
      <c r="RXB35" s="562"/>
      <c r="RXC35" s="562"/>
      <c r="RXD35" s="562"/>
      <c r="RXE35" s="562"/>
      <c r="RXF35" s="562"/>
      <c r="RXG35" s="562"/>
      <c r="RXH35" s="562"/>
      <c r="RXI35" s="562"/>
      <c r="RXJ35" s="562"/>
      <c r="RXK35" s="562"/>
      <c r="RXL35" s="562"/>
      <c r="RXM35" s="562"/>
      <c r="RXN35" s="562"/>
      <c r="RXO35" s="562"/>
      <c r="RXP35" s="562"/>
      <c r="RXQ35" s="562"/>
      <c r="RXR35" s="562"/>
      <c r="RXS35" s="562"/>
      <c r="RXT35" s="562"/>
      <c r="RXU35" s="562"/>
      <c r="RXV35" s="562"/>
      <c r="RXW35" s="562"/>
      <c r="RXX35" s="562"/>
      <c r="RXY35" s="562"/>
      <c r="RXZ35" s="562"/>
      <c r="RYA35" s="562"/>
      <c r="RYB35" s="562"/>
      <c r="RYC35" s="562"/>
      <c r="RYD35" s="562"/>
      <c r="RYE35" s="562"/>
      <c r="RYF35" s="562"/>
      <c r="RYG35" s="562"/>
      <c r="RYH35" s="562"/>
      <c r="RYI35" s="562"/>
      <c r="RYJ35" s="562"/>
      <c r="RYK35" s="562"/>
      <c r="RYL35" s="562"/>
      <c r="RYM35" s="562"/>
      <c r="RYN35" s="562"/>
      <c r="RYO35" s="562"/>
      <c r="RYP35" s="562"/>
      <c r="RYQ35" s="562"/>
      <c r="RYR35" s="562"/>
      <c r="RYS35" s="562"/>
      <c r="RYT35" s="562"/>
      <c r="RYU35" s="562"/>
      <c r="RYV35" s="562"/>
      <c r="RYW35" s="562"/>
      <c r="RYX35" s="562"/>
      <c r="RYY35" s="562"/>
      <c r="RYZ35" s="562"/>
      <c r="RZA35" s="562"/>
      <c r="RZB35" s="562"/>
      <c r="RZC35" s="562"/>
      <c r="RZD35" s="562"/>
      <c r="RZE35" s="562"/>
      <c r="RZF35" s="562"/>
      <c r="RZG35" s="562"/>
      <c r="RZH35" s="562"/>
      <c r="RZI35" s="562"/>
      <c r="RZJ35" s="562"/>
      <c r="RZK35" s="562"/>
      <c r="RZL35" s="562"/>
      <c r="RZM35" s="562"/>
      <c r="RZN35" s="562"/>
      <c r="RZO35" s="562"/>
      <c r="RZP35" s="562"/>
      <c r="RZQ35" s="562"/>
      <c r="RZR35" s="562"/>
      <c r="RZS35" s="562"/>
      <c r="RZT35" s="562"/>
      <c r="RZU35" s="562"/>
      <c r="RZV35" s="562"/>
      <c r="RZW35" s="562"/>
      <c r="RZX35" s="562"/>
      <c r="RZY35" s="562"/>
      <c r="RZZ35" s="562"/>
      <c r="SAA35" s="562"/>
      <c r="SAB35" s="562"/>
      <c r="SAC35" s="562"/>
      <c r="SAD35" s="562"/>
      <c r="SAE35" s="562"/>
      <c r="SAF35" s="562"/>
      <c r="SAG35" s="562"/>
      <c r="SAH35" s="562"/>
      <c r="SAI35" s="562"/>
      <c r="SAJ35" s="562"/>
      <c r="SAK35" s="562"/>
      <c r="SAL35" s="562"/>
      <c r="SAM35" s="562"/>
      <c r="SAN35" s="562"/>
      <c r="SAO35" s="562"/>
      <c r="SAP35" s="562"/>
      <c r="SAQ35" s="562"/>
      <c r="SAR35" s="562"/>
      <c r="SAS35" s="562"/>
      <c r="SAT35" s="562"/>
      <c r="SAU35" s="562"/>
      <c r="SAV35" s="562"/>
      <c r="SAW35" s="562"/>
      <c r="SAX35" s="562"/>
      <c r="SAY35" s="562"/>
      <c r="SAZ35" s="562"/>
      <c r="SBA35" s="562"/>
      <c r="SBB35" s="562"/>
      <c r="SBC35" s="562"/>
      <c r="SBD35" s="562"/>
      <c r="SBE35" s="562"/>
      <c r="SBF35" s="562"/>
      <c r="SBG35" s="562"/>
      <c r="SBH35" s="562"/>
      <c r="SBI35" s="562"/>
      <c r="SBJ35" s="562"/>
      <c r="SBK35" s="562"/>
      <c r="SBL35" s="562"/>
      <c r="SBM35" s="562"/>
      <c r="SBN35" s="562"/>
      <c r="SBO35" s="562"/>
      <c r="SBP35" s="562"/>
      <c r="SBQ35" s="562"/>
      <c r="SBR35" s="562"/>
      <c r="SBS35" s="562"/>
      <c r="SBT35" s="562"/>
      <c r="SBU35" s="562"/>
      <c r="SBV35" s="562"/>
      <c r="SBW35" s="562"/>
      <c r="SBX35" s="562"/>
      <c r="SBY35" s="562"/>
      <c r="SBZ35" s="562"/>
      <c r="SCA35" s="562"/>
      <c r="SCB35" s="562"/>
      <c r="SCC35" s="562"/>
      <c r="SCD35" s="562"/>
      <c r="SCE35" s="562"/>
      <c r="SCF35" s="562"/>
      <c r="SCG35" s="562"/>
      <c r="SCH35" s="562"/>
      <c r="SCI35" s="562"/>
      <c r="SCJ35" s="562"/>
      <c r="SCK35" s="562"/>
      <c r="SCL35" s="562"/>
      <c r="SCM35" s="562"/>
      <c r="SCN35" s="562"/>
      <c r="SCO35" s="562"/>
      <c r="SCP35" s="562"/>
      <c r="SCQ35" s="562"/>
      <c r="SCR35" s="562"/>
      <c r="SCS35" s="562"/>
      <c r="SCT35" s="562"/>
      <c r="SCU35" s="562"/>
      <c r="SCV35" s="562"/>
      <c r="SCW35" s="562"/>
      <c r="SCX35" s="562"/>
      <c r="SCY35" s="562"/>
      <c r="SCZ35" s="562"/>
      <c r="SDA35" s="562"/>
      <c r="SDB35" s="562"/>
      <c r="SDC35" s="562"/>
      <c r="SDD35" s="562"/>
      <c r="SDE35" s="562"/>
      <c r="SDF35" s="562"/>
      <c r="SDG35" s="562"/>
      <c r="SDH35" s="562"/>
      <c r="SDI35" s="562"/>
      <c r="SDJ35" s="562"/>
      <c r="SDK35" s="562"/>
      <c r="SDL35" s="562"/>
      <c r="SDM35" s="562"/>
      <c r="SDN35" s="562"/>
      <c r="SDO35" s="562"/>
      <c r="SDP35" s="562"/>
      <c r="SDQ35" s="562"/>
      <c r="SDR35" s="562"/>
      <c r="SDS35" s="562"/>
      <c r="SDT35" s="562"/>
      <c r="SDU35" s="562"/>
      <c r="SDV35" s="562"/>
      <c r="SDW35" s="562"/>
      <c r="SDX35" s="562"/>
      <c r="SDY35" s="562"/>
      <c r="SDZ35" s="562"/>
      <c r="SEA35" s="562"/>
      <c r="SEB35" s="562"/>
      <c r="SEC35" s="562"/>
      <c r="SED35" s="562"/>
      <c r="SEE35" s="562"/>
      <c r="SEF35" s="562"/>
      <c r="SEG35" s="562"/>
      <c r="SEH35" s="562"/>
      <c r="SEI35" s="562"/>
      <c r="SEJ35" s="562"/>
      <c r="SEK35" s="562"/>
      <c r="SEL35" s="562"/>
      <c r="SEM35" s="562"/>
      <c r="SEN35" s="562"/>
      <c r="SEO35" s="562"/>
      <c r="SEP35" s="562"/>
      <c r="SEQ35" s="562"/>
      <c r="SER35" s="562"/>
      <c r="SES35" s="562"/>
      <c r="SET35" s="562"/>
      <c r="SEU35" s="562"/>
      <c r="SEV35" s="562"/>
      <c r="SEW35" s="562"/>
      <c r="SEX35" s="562"/>
      <c r="SEY35" s="562"/>
      <c r="SEZ35" s="562"/>
      <c r="SFA35" s="562"/>
      <c r="SFB35" s="562"/>
      <c r="SFC35" s="562"/>
      <c r="SFD35" s="562"/>
      <c r="SFE35" s="562"/>
      <c r="SFF35" s="562"/>
      <c r="SFG35" s="562"/>
      <c r="SFH35" s="562"/>
      <c r="SFI35" s="562"/>
      <c r="SFJ35" s="562"/>
      <c r="SFK35" s="562"/>
      <c r="SFL35" s="562"/>
      <c r="SFM35" s="562"/>
      <c r="SFN35" s="562"/>
      <c r="SFO35" s="562"/>
      <c r="SFP35" s="562"/>
      <c r="SFQ35" s="562"/>
      <c r="SFR35" s="562"/>
      <c r="SFS35" s="562"/>
      <c r="SFT35" s="562"/>
      <c r="SFU35" s="562"/>
      <c r="SFV35" s="562"/>
      <c r="SFW35" s="562"/>
      <c r="SFX35" s="562"/>
      <c r="SFY35" s="562"/>
      <c r="SFZ35" s="562"/>
      <c r="SGA35" s="562"/>
      <c r="SGB35" s="562"/>
      <c r="SGC35" s="562"/>
      <c r="SGD35" s="562"/>
      <c r="SGE35" s="562"/>
      <c r="SGF35" s="562"/>
      <c r="SGG35" s="562"/>
      <c r="SGH35" s="562"/>
      <c r="SGI35" s="562"/>
      <c r="SGJ35" s="562"/>
      <c r="SGK35" s="562"/>
      <c r="SGL35" s="562"/>
      <c r="SGM35" s="562"/>
      <c r="SGN35" s="562"/>
      <c r="SGO35" s="562"/>
      <c r="SGP35" s="562"/>
      <c r="SGQ35" s="562"/>
      <c r="SGR35" s="562"/>
      <c r="SGS35" s="562"/>
      <c r="SGT35" s="562"/>
      <c r="SGU35" s="562"/>
      <c r="SGV35" s="562"/>
      <c r="SGW35" s="562"/>
      <c r="SGX35" s="562"/>
      <c r="SGY35" s="562"/>
      <c r="SGZ35" s="562"/>
      <c r="SHA35" s="562"/>
      <c r="SHB35" s="562"/>
      <c r="SHC35" s="562"/>
      <c r="SHD35" s="562"/>
      <c r="SHE35" s="562"/>
      <c r="SHF35" s="562"/>
      <c r="SHG35" s="562"/>
      <c r="SHH35" s="562"/>
      <c r="SHI35" s="562"/>
      <c r="SHJ35" s="562"/>
      <c r="SHK35" s="562"/>
      <c r="SHL35" s="562"/>
      <c r="SHM35" s="562"/>
      <c r="SHN35" s="562"/>
      <c r="SHO35" s="562"/>
      <c r="SHP35" s="562"/>
      <c r="SHQ35" s="562"/>
      <c r="SHR35" s="562"/>
      <c r="SHS35" s="562"/>
      <c r="SHT35" s="562"/>
      <c r="SHU35" s="562"/>
      <c r="SHV35" s="562"/>
      <c r="SHW35" s="562"/>
      <c r="SHX35" s="562"/>
      <c r="SHY35" s="562"/>
      <c r="SHZ35" s="562"/>
      <c r="SIA35" s="562"/>
      <c r="SIB35" s="562"/>
      <c r="SIC35" s="562"/>
      <c r="SID35" s="562"/>
      <c r="SIE35" s="562"/>
      <c r="SIF35" s="562"/>
      <c r="SIG35" s="562"/>
      <c r="SIH35" s="562"/>
      <c r="SII35" s="562"/>
      <c r="SIJ35" s="562"/>
      <c r="SIK35" s="562"/>
      <c r="SIL35" s="562"/>
      <c r="SIM35" s="562"/>
      <c r="SIN35" s="562"/>
      <c r="SIO35" s="562"/>
      <c r="SIP35" s="562"/>
      <c r="SIQ35" s="562"/>
      <c r="SIR35" s="562"/>
      <c r="SIS35" s="562"/>
      <c r="SIT35" s="562"/>
      <c r="SIU35" s="562"/>
      <c r="SIV35" s="562"/>
      <c r="SIW35" s="562"/>
      <c r="SIX35" s="562"/>
      <c r="SIY35" s="562"/>
      <c r="SIZ35" s="562"/>
      <c r="SJA35" s="562"/>
      <c r="SJB35" s="562"/>
      <c r="SJC35" s="562"/>
      <c r="SJD35" s="562"/>
      <c r="SJE35" s="562"/>
      <c r="SJF35" s="562"/>
      <c r="SJG35" s="562"/>
      <c r="SJH35" s="562"/>
      <c r="SJI35" s="562"/>
      <c r="SJJ35" s="562"/>
      <c r="SJK35" s="562"/>
      <c r="SJL35" s="562"/>
      <c r="SJM35" s="562"/>
      <c r="SJN35" s="562"/>
      <c r="SJO35" s="562"/>
      <c r="SJP35" s="562"/>
      <c r="SJQ35" s="562"/>
      <c r="SJR35" s="562"/>
      <c r="SJS35" s="562"/>
      <c r="SJT35" s="562"/>
      <c r="SJU35" s="562"/>
      <c r="SJV35" s="562"/>
      <c r="SJW35" s="562"/>
      <c r="SJX35" s="562"/>
      <c r="SJY35" s="562"/>
      <c r="SJZ35" s="562"/>
      <c r="SKA35" s="562"/>
      <c r="SKB35" s="562"/>
      <c r="SKC35" s="562"/>
      <c r="SKD35" s="562"/>
      <c r="SKE35" s="562"/>
      <c r="SKF35" s="562"/>
      <c r="SKG35" s="562"/>
      <c r="SKH35" s="562"/>
      <c r="SKI35" s="562"/>
      <c r="SKJ35" s="562"/>
      <c r="SKK35" s="562"/>
      <c r="SKL35" s="562"/>
      <c r="SKM35" s="562"/>
      <c r="SKN35" s="562"/>
      <c r="SKO35" s="562"/>
      <c r="SKP35" s="562"/>
      <c r="SKQ35" s="562"/>
      <c r="SKR35" s="562"/>
      <c r="SKS35" s="562"/>
      <c r="SKT35" s="562"/>
      <c r="SKU35" s="562"/>
      <c r="SKV35" s="562"/>
      <c r="SKW35" s="562"/>
      <c r="SKX35" s="562"/>
      <c r="SKY35" s="562"/>
      <c r="SKZ35" s="562"/>
      <c r="SLA35" s="562"/>
      <c r="SLB35" s="562"/>
      <c r="SLC35" s="562"/>
      <c r="SLD35" s="562"/>
      <c r="SLE35" s="562"/>
      <c r="SLF35" s="562"/>
      <c r="SLG35" s="562"/>
      <c r="SLH35" s="562"/>
      <c r="SLI35" s="562"/>
      <c r="SLJ35" s="562"/>
      <c r="SLK35" s="562"/>
      <c r="SLL35" s="562"/>
      <c r="SLM35" s="562"/>
      <c r="SLN35" s="562"/>
      <c r="SLO35" s="562"/>
      <c r="SLP35" s="562"/>
      <c r="SLQ35" s="562"/>
      <c r="SLR35" s="562"/>
      <c r="SLS35" s="562"/>
      <c r="SLT35" s="562"/>
      <c r="SLU35" s="562"/>
      <c r="SLV35" s="562"/>
      <c r="SLW35" s="562"/>
      <c r="SLX35" s="562"/>
      <c r="SLY35" s="562"/>
      <c r="SLZ35" s="562"/>
      <c r="SMA35" s="562"/>
      <c r="SMB35" s="562"/>
      <c r="SMC35" s="562"/>
      <c r="SMD35" s="562"/>
      <c r="SME35" s="562"/>
      <c r="SMF35" s="562"/>
      <c r="SMG35" s="562"/>
      <c r="SMH35" s="562"/>
      <c r="SMI35" s="562"/>
      <c r="SMJ35" s="562"/>
      <c r="SMK35" s="562"/>
      <c r="SML35" s="562"/>
      <c r="SMM35" s="562"/>
      <c r="SMN35" s="562"/>
      <c r="SMO35" s="562"/>
      <c r="SMP35" s="562"/>
      <c r="SMQ35" s="562"/>
      <c r="SMR35" s="562"/>
      <c r="SMS35" s="562"/>
      <c r="SMT35" s="562"/>
      <c r="SMU35" s="562"/>
      <c r="SMV35" s="562"/>
      <c r="SMW35" s="562"/>
      <c r="SMX35" s="562"/>
      <c r="SMY35" s="562"/>
      <c r="SMZ35" s="562"/>
      <c r="SNA35" s="562"/>
      <c r="SNB35" s="562"/>
      <c r="SNC35" s="562"/>
      <c r="SND35" s="562"/>
      <c r="SNE35" s="562"/>
      <c r="SNF35" s="562"/>
      <c r="SNG35" s="562"/>
      <c r="SNH35" s="562"/>
      <c r="SNI35" s="562"/>
      <c r="SNJ35" s="562"/>
      <c r="SNK35" s="562"/>
      <c r="SNL35" s="562"/>
      <c r="SNM35" s="562"/>
      <c r="SNN35" s="562"/>
      <c r="SNO35" s="562"/>
      <c r="SNP35" s="562"/>
      <c r="SNQ35" s="562"/>
      <c r="SNR35" s="562"/>
      <c r="SNS35" s="562"/>
      <c r="SNT35" s="562"/>
      <c r="SNU35" s="562"/>
      <c r="SNV35" s="562"/>
      <c r="SNW35" s="562"/>
      <c r="SNX35" s="562"/>
      <c r="SNY35" s="562"/>
      <c r="SNZ35" s="562"/>
      <c r="SOA35" s="562"/>
      <c r="SOB35" s="562"/>
      <c r="SOC35" s="562"/>
      <c r="SOD35" s="562"/>
      <c r="SOE35" s="562"/>
      <c r="SOF35" s="562"/>
      <c r="SOG35" s="562"/>
      <c r="SOH35" s="562"/>
      <c r="SOI35" s="562"/>
      <c r="SOJ35" s="562"/>
      <c r="SOK35" s="562"/>
      <c r="SOL35" s="562"/>
      <c r="SOM35" s="562"/>
      <c r="SON35" s="562"/>
      <c r="SOO35" s="562"/>
      <c r="SOP35" s="562"/>
      <c r="SOQ35" s="562"/>
      <c r="SOR35" s="562"/>
      <c r="SOS35" s="562"/>
      <c r="SOT35" s="562"/>
      <c r="SOU35" s="562"/>
      <c r="SOV35" s="562"/>
      <c r="SOW35" s="562"/>
      <c r="SOX35" s="562"/>
      <c r="SOY35" s="562"/>
      <c r="SOZ35" s="562"/>
      <c r="SPA35" s="562"/>
      <c r="SPB35" s="562"/>
      <c r="SPC35" s="562"/>
      <c r="SPD35" s="562"/>
      <c r="SPE35" s="562"/>
      <c r="SPF35" s="562"/>
      <c r="SPG35" s="562"/>
      <c r="SPH35" s="562"/>
      <c r="SPI35" s="562"/>
      <c r="SPJ35" s="562"/>
      <c r="SPK35" s="562"/>
      <c r="SPL35" s="562"/>
      <c r="SPM35" s="562"/>
      <c r="SPN35" s="562"/>
      <c r="SPO35" s="562"/>
      <c r="SPP35" s="562"/>
      <c r="SPQ35" s="562"/>
      <c r="SPR35" s="562"/>
      <c r="SPS35" s="562"/>
      <c r="SPT35" s="562"/>
      <c r="SPU35" s="562"/>
      <c r="SPV35" s="562"/>
      <c r="SPW35" s="562"/>
      <c r="SPX35" s="562"/>
      <c r="SPY35" s="562"/>
      <c r="SPZ35" s="562"/>
      <c r="SQA35" s="562"/>
      <c r="SQB35" s="562"/>
      <c r="SQC35" s="562"/>
      <c r="SQD35" s="562"/>
      <c r="SQE35" s="562"/>
      <c r="SQF35" s="562"/>
      <c r="SQG35" s="562"/>
      <c r="SQH35" s="562"/>
      <c r="SQI35" s="562"/>
      <c r="SQJ35" s="562"/>
      <c r="SQK35" s="562"/>
      <c r="SQL35" s="562"/>
      <c r="SQM35" s="562"/>
      <c r="SQN35" s="562"/>
      <c r="SQO35" s="562"/>
      <c r="SQP35" s="562"/>
      <c r="SQQ35" s="562"/>
      <c r="SQR35" s="562"/>
      <c r="SQS35" s="562"/>
      <c r="SQT35" s="562"/>
      <c r="SQU35" s="562"/>
      <c r="SQV35" s="562"/>
      <c r="SQW35" s="562"/>
      <c r="SQX35" s="562"/>
      <c r="SQY35" s="562"/>
      <c r="SQZ35" s="562"/>
      <c r="SRA35" s="562"/>
      <c r="SRB35" s="562"/>
      <c r="SRC35" s="562"/>
      <c r="SRD35" s="562"/>
      <c r="SRE35" s="562"/>
      <c r="SRF35" s="562"/>
      <c r="SRG35" s="562"/>
      <c r="SRH35" s="562"/>
      <c r="SRI35" s="562"/>
      <c r="SRJ35" s="562"/>
      <c r="SRK35" s="562"/>
      <c r="SRL35" s="562"/>
      <c r="SRM35" s="562"/>
      <c r="SRN35" s="562"/>
      <c r="SRO35" s="562"/>
      <c r="SRP35" s="562"/>
      <c r="SRQ35" s="562"/>
      <c r="SRR35" s="562"/>
      <c r="SRS35" s="562"/>
      <c r="SRT35" s="562"/>
      <c r="SRU35" s="562"/>
      <c r="SRV35" s="562"/>
      <c r="SRW35" s="562"/>
      <c r="SRX35" s="562"/>
      <c r="SRY35" s="562"/>
      <c r="SRZ35" s="562"/>
      <c r="SSA35" s="562"/>
      <c r="SSB35" s="562"/>
      <c r="SSC35" s="562"/>
      <c r="SSD35" s="562"/>
      <c r="SSE35" s="562"/>
      <c r="SSF35" s="562"/>
      <c r="SSG35" s="562"/>
      <c r="SSH35" s="562"/>
      <c r="SSI35" s="562"/>
      <c r="SSJ35" s="562"/>
      <c r="SSK35" s="562"/>
      <c r="SSL35" s="562"/>
      <c r="SSM35" s="562"/>
      <c r="SSN35" s="562"/>
      <c r="SSO35" s="562"/>
      <c r="SSP35" s="562"/>
      <c r="SSQ35" s="562"/>
      <c r="SSR35" s="562"/>
      <c r="SSS35" s="562"/>
      <c r="SST35" s="562"/>
      <c r="SSU35" s="562"/>
      <c r="SSV35" s="562"/>
      <c r="SSW35" s="562"/>
      <c r="SSX35" s="562"/>
      <c r="SSY35" s="562"/>
      <c r="SSZ35" s="562"/>
      <c r="STA35" s="562"/>
      <c r="STB35" s="562"/>
      <c r="STC35" s="562"/>
      <c r="STD35" s="562"/>
      <c r="STE35" s="562"/>
      <c r="STF35" s="562"/>
      <c r="STG35" s="562"/>
      <c r="STH35" s="562"/>
      <c r="STI35" s="562"/>
      <c r="STJ35" s="562"/>
      <c r="STK35" s="562"/>
      <c r="STL35" s="562"/>
      <c r="STM35" s="562"/>
      <c r="STN35" s="562"/>
      <c r="STO35" s="562"/>
      <c r="STP35" s="562"/>
      <c r="STQ35" s="562"/>
      <c r="STR35" s="562"/>
      <c r="STS35" s="562"/>
      <c r="STT35" s="562"/>
      <c r="STU35" s="562"/>
      <c r="STV35" s="562"/>
      <c r="STW35" s="562"/>
      <c r="STX35" s="562"/>
      <c r="STY35" s="562"/>
      <c r="STZ35" s="562"/>
      <c r="SUA35" s="562"/>
      <c r="SUB35" s="562"/>
      <c r="SUC35" s="562"/>
      <c r="SUD35" s="562"/>
      <c r="SUE35" s="562"/>
      <c r="SUF35" s="562"/>
      <c r="SUG35" s="562"/>
      <c r="SUH35" s="562"/>
      <c r="SUI35" s="562"/>
      <c r="SUJ35" s="562"/>
      <c r="SUK35" s="562"/>
      <c r="SUL35" s="562"/>
      <c r="SUM35" s="562"/>
      <c r="SUN35" s="562"/>
      <c r="SUO35" s="562"/>
      <c r="SUP35" s="562"/>
      <c r="SUQ35" s="562"/>
      <c r="SUR35" s="562"/>
      <c r="SUS35" s="562"/>
      <c r="SUT35" s="562"/>
      <c r="SUU35" s="562"/>
      <c r="SUV35" s="562"/>
      <c r="SUW35" s="562"/>
      <c r="SUX35" s="562"/>
      <c r="SUY35" s="562"/>
      <c r="SUZ35" s="562"/>
      <c r="SVA35" s="562"/>
      <c r="SVB35" s="562"/>
      <c r="SVC35" s="562"/>
      <c r="SVD35" s="562"/>
      <c r="SVE35" s="562"/>
      <c r="SVF35" s="562"/>
      <c r="SVG35" s="562"/>
      <c r="SVH35" s="562"/>
      <c r="SVI35" s="562"/>
      <c r="SVJ35" s="562"/>
      <c r="SVK35" s="562"/>
      <c r="SVL35" s="562"/>
      <c r="SVM35" s="562"/>
      <c r="SVN35" s="562"/>
      <c r="SVO35" s="562"/>
      <c r="SVP35" s="562"/>
      <c r="SVQ35" s="562"/>
      <c r="SVR35" s="562"/>
      <c r="SVS35" s="562"/>
      <c r="SVT35" s="562"/>
      <c r="SVU35" s="562"/>
      <c r="SVV35" s="562"/>
      <c r="SVW35" s="562"/>
      <c r="SVX35" s="562"/>
      <c r="SVY35" s="562"/>
      <c r="SVZ35" s="562"/>
      <c r="SWA35" s="562"/>
      <c r="SWB35" s="562"/>
      <c r="SWC35" s="562"/>
      <c r="SWD35" s="562"/>
      <c r="SWE35" s="562"/>
      <c r="SWF35" s="562"/>
      <c r="SWG35" s="562"/>
      <c r="SWH35" s="562"/>
      <c r="SWI35" s="562"/>
      <c r="SWJ35" s="562"/>
      <c r="SWK35" s="562"/>
      <c r="SWL35" s="562"/>
      <c r="SWM35" s="562"/>
      <c r="SWN35" s="562"/>
      <c r="SWO35" s="562"/>
      <c r="SWP35" s="562"/>
      <c r="SWQ35" s="562"/>
      <c r="SWR35" s="562"/>
      <c r="SWS35" s="562"/>
      <c r="SWT35" s="562"/>
      <c r="SWU35" s="562"/>
      <c r="SWV35" s="562"/>
      <c r="SWW35" s="562"/>
      <c r="SWX35" s="562"/>
      <c r="SWY35" s="562"/>
      <c r="SWZ35" s="562"/>
      <c r="SXA35" s="562"/>
      <c r="SXB35" s="562"/>
      <c r="SXC35" s="562"/>
      <c r="SXD35" s="562"/>
      <c r="SXE35" s="562"/>
      <c r="SXF35" s="562"/>
      <c r="SXG35" s="562"/>
      <c r="SXH35" s="562"/>
      <c r="SXI35" s="562"/>
      <c r="SXJ35" s="562"/>
      <c r="SXK35" s="562"/>
      <c r="SXL35" s="562"/>
      <c r="SXM35" s="562"/>
      <c r="SXN35" s="562"/>
      <c r="SXO35" s="562"/>
      <c r="SXP35" s="562"/>
      <c r="SXQ35" s="562"/>
      <c r="SXR35" s="562"/>
      <c r="SXS35" s="562"/>
      <c r="SXT35" s="562"/>
      <c r="SXU35" s="562"/>
      <c r="SXV35" s="562"/>
      <c r="SXW35" s="562"/>
      <c r="SXX35" s="562"/>
      <c r="SXY35" s="562"/>
      <c r="SXZ35" s="562"/>
      <c r="SYA35" s="562"/>
      <c r="SYB35" s="562"/>
      <c r="SYC35" s="562"/>
      <c r="SYD35" s="562"/>
      <c r="SYE35" s="562"/>
      <c r="SYF35" s="562"/>
      <c r="SYG35" s="562"/>
      <c r="SYH35" s="562"/>
      <c r="SYI35" s="562"/>
      <c r="SYJ35" s="562"/>
      <c r="SYK35" s="562"/>
      <c r="SYL35" s="562"/>
      <c r="SYM35" s="562"/>
      <c r="SYN35" s="562"/>
      <c r="SYO35" s="562"/>
      <c r="SYP35" s="562"/>
      <c r="SYQ35" s="562"/>
      <c r="SYR35" s="562"/>
      <c r="SYS35" s="562"/>
      <c r="SYT35" s="562"/>
      <c r="SYU35" s="562"/>
      <c r="SYV35" s="562"/>
      <c r="SYW35" s="562"/>
      <c r="SYX35" s="562"/>
      <c r="SYY35" s="562"/>
      <c r="SYZ35" s="562"/>
      <c r="SZA35" s="562"/>
      <c r="SZB35" s="562"/>
      <c r="SZC35" s="562"/>
      <c r="SZD35" s="562"/>
      <c r="SZE35" s="562"/>
      <c r="SZF35" s="562"/>
      <c r="SZG35" s="562"/>
      <c r="SZH35" s="562"/>
      <c r="SZI35" s="562"/>
      <c r="SZJ35" s="562"/>
      <c r="SZK35" s="562"/>
      <c r="SZL35" s="562"/>
      <c r="SZM35" s="562"/>
      <c r="SZN35" s="562"/>
      <c r="SZO35" s="562"/>
      <c r="SZP35" s="562"/>
      <c r="SZQ35" s="562"/>
      <c r="SZR35" s="562"/>
      <c r="SZS35" s="562"/>
      <c r="SZT35" s="562"/>
      <c r="SZU35" s="562"/>
      <c r="SZV35" s="562"/>
      <c r="SZW35" s="562"/>
      <c r="SZX35" s="562"/>
      <c r="SZY35" s="562"/>
      <c r="SZZ35" s="562"/>
      <c r="TAA35" s="562"/>
      <c r="TAB35" s="562"/>
      <c r="TAC35" s="562"/>
      <c r="TAD35" s="562"/>
      <c r="TAE35" s="562"/>
      <c r="TAF35" s="562"/>
      <c r="TAG35" s="562"/>
      <c r="TAH35" s="562"/>
      <c r="TAI35" s="562"/>
      <c r="TAJ35" s="562"/>
      <c r="TAK35" s="562"/>
      <c r="TAL35" s="562"/>
      <c r="TAM35" s="562"/>
      <c r="TAN35" s="562"/>
      <c r="TAO35" s="562"/>
      <c r="TAP35" s="562"/>
      <c r="TAQ35" s="562"/>
      <c r="TAR35" s="562"/>
      <c r="TAS35" s="562"/>
      <c r="TAT35" s="562"/>
      <c r="TAU35" s="562"/>
      <c r="TAV35" s="562"/>
      <c r="TAW35" s="562"/>
      <c r="TAX35" s="562"/>
      <c r="TAY35" s="562"/>
      <c r="TAZ35" s="562"/>
      <c r="TBA35" s="562"/>
      <c r="TBB35" s="562"/>
      <c r="TBC35" s="562"/>
      <c r="TBD35" s="562"/>
      <c r="TBE35" s="562"/>
      <c r="TBF35" s="562"/>
      <c r="TBG35" s="562"/>
      <c r="TBH35" s="562"/>
      <c r="TBI35" s="562"/>
      <c r="TBJ35" s="562"/>
      <c r="TBK35" s="562"/>
      <c r="TBL35" s="562"/>
      <c r="TBM35" s="562"/>
      <c r="TBN35" s="562"/>
      <c r="TBO35" s="562"/>
      <c r="TBP35" s="562"/>
      <c r="TBQ35" s="562"/>
      <c r="TBR35" s="562"/>
      <c r="TBS35" s="562"/>
      <c r="TBT35" s="562"/>
      <c r="TBU35" s="562"/>
      <c r="TBV35" s="562"/>
      <c r="TBW35" s="562"/>
      <c r="TBX35" s="562"/>
      <c r="TBY35" s="562"/>
      <c r="TBZ35" s="562"/>
      <c r="TCA35" s="562"/>
      <c r="TCB35" s="562"/>
      <c r="TCC35" s="562"/>
      <c r="TCD35" s="562"/>
      <c r="TCE35" s="562"/>
      <c r="TCF35" s="562"/>
      <c r="TCG35" s="562"/>
      <c r="TCH35" s="562"/>
      <c r="TCI35" s="562"/>
      <c r="TCJ35" s="562"/>
      <c r="TCK35" s="562"/>
      <c r="TCL35" s="562"/>
      <c r="TCM35" s="562"/>
      <c r="TCN35" s="562"/>
      <c r="TCO35" s="562"/>
      <c r="TCP35" s="562"/>
      <c r="TCQ35" s="562"/>
      <c r="TCR35" s="562"/>
      <c r="TCS35" s="562"/>
      <c r="TCT35" s="562"/>
      <c r="TCU35" s="562"/>
      <c r="TCV35" s="562"/>
      <c r="TCW35" s="562"/>
      <c r="TCX35" s="562"/>
      <c r="TCY35" s="562"/>
      <c r="TCZ35" s="562"/>
      <c r="TDA35" s="562"/>
      <c r="TDB35" s="562"/>
      <c r="TDC35" s="562"/>
      <c r="TDD35" s="562"/>
      <c r="TDE35" s="562"/>
      <c r="TDF35" s="562"/>
      <c r="TDG35" s="562"/>
      <c r="TDH35" s="562"/>
      <c r="TDI35" s="562"/>
      <c r="TDJ35" s="562"/>
      <c r="TDK35" s="562"/>
      <c r="TDL35" s="562"/>
      <c r="TDM35" s="562"/>
      <c r="TDN35" s="562"/>
      <c r="TDO35" s="562"/>
      <c r="TDP35" s="562"/>
      <c r="TDQ35" s="562"/>
      <c r="TDR35" s="562"/>
      <c r="TDS35" s="562"/>
      <c r="TDT35" s="562"/>
      <c r="TDU35" s="562"/>
      <c r="TDV35" s="562"/>
      <c r="TDW35" s="562"/>
      <c r="TDX35" s="562"/>
      <c r="TDY35" s="562"/>
      <c r="TDZ35" s="562"/>
      <c r="TEA35" s="562"/>
      <c r="TEB35" s="562"/>
      <c r="TEC35" s="562"/>
      <c r="TED35" s="562"/>
      <c r="TEE35" s="562"/>
      <c r="TEF35" s="562"/>
      <c r="TEG35" s="562"/>
      <c r="TEH35" s="562"/>
      <c r="TEI35" s="562"/>
      <c r="TEJ35" s="562"/>
      <c r="TEK35" s="562"/>
      <c r="TEL35" s="562"/>
      <c r="TEM35" s="562"/>
      <c r="TEN35" s="562"/>
      <c r="TEO35" s="562"/>
      <c r="TEP35" s="562"/>
      <c r="TEQ35" s="562"/>
      <c r="TER35" s="562"/>
      <c r="TES35" s="562"/>
      <c r="TET35" s="562"/>
      <c r="TEU35" s="562"/>
      <c r="TEV35" s="562"/>
      <c r="TEW35" s="562"/>
      <c r="TEX35" s="562"/>
      <c r="TEY35" s="562"/>
      <c r="TEZ35" s="562"/>
      <c r="TFA35" s="562"/>
      <c r="TFB35" s="562"/>
      <c r="TFC35" s="562"/>
      <c r="TFD35" s="562"/>
      <c r="TFE35" s="562"/>
      <c r="TFF35" s="562"/>
      <c r="TFG35" s="562"/>
      <c r="TFH35" s="562"/>
      <c r="TFI35" s="562"/>
      <c r="TFJ35" s="562"/>
      <c r="TFK35" s="562"/>
      <c r="TFL35" s="562"/>
      <c r="TFM35" s="562"/>
      <c r="TFN35" s="562"/>
      <c r="TFO35" s="562"/>
      <c r="TFP35" s="562"/>
      <c r="TFQ35" s="562"/>
      <c r="TFR35" s="562"/>
      <c r="TFS35" s="562"/>
      <c r="TFT35" s="562"/>
      <c r="TFU35" s="562"/>
      <c r="TFV35" s="562"/>
      <c r="TFW35" s="562"/>
      <c r="TFX35" s="562"/>
      <c r="TFY35" s="562"/>
      <c r="TFZ35" s="562"/>
      <c r="TGA35" s="562"/>
      <c r="TGB35" s="562"/>
      <c r="TGC35" s="562"/>
      <c r="TGD35" s="562"/>
      <c r="TGE35" s="562"/>
      <c r="TGF35" s="562"/>
      <c r="TGG35" s="562"/>
      <c r="TGH35" s="562"/>
      <c r="TGI35" s="562"/>
      <c r="TGJ35" s="562"/>
      <c r="TGK35" s="562"/>
      <c r="TGL35" s="562"/>
      <c r="TGM35" s="562"/>
      <c r="TGN35" s="562"/>
      <c r="TGO35" s="562"/>
      <c r="TGP35" s="562"/>
      <c r="TGQ35" s="562"/>
      <c r="TGR35" s="562"/>
      <c r="TGS35" s="562"/>
      <c r="TGT35" s="562"/>
      <c r="TGU35" s="562"/>
      <c r="TGV35" s="562"/>
      <c r="TGW35" s="562"/>
      <c r="TGX35" s="562"/>
      <c r="TGY35" s="562"/>
      <c r="TGZ35" s="562"/>
      <c r="THA35" s="562"/>
      <c r="THB35" s="562"/>
      <c r="THC35" s="562"/>
      <c r="THD35" s="562"/>
      <c r="THE35" s="562"/>
      <c r="THF35" s="562"/>
      <c r="THG35" s="562"/>
      <c r="THH35" s="562"/>
      <c r="THI35" s="562"/>
      <c r="THJ35" s="562"/>
      <c r="THK35" s="562"/>
      <c r="THL35" s="562"/>
      <c r="THM35" s="562"/>
      <c r="THN35" s="562"/>
      <c r="THO35" s="562"/>
      <c r="THP35" s="562"/>
      <c r="THQ35" s="562"/>
      <c r="THR35" s="562"/>
      <c r="THS35" s="562"/>
      <c r="THT35" s="562"/>
      <c r="THU35" s="562"/>
      <c r="THV35" s="562"/>
      <c r="THW35" s="562"/>
      <c r="THX35" s="562"/>
      <c r="THY35" s="562"/>
      <c r="THZ35" s="562"/>
      <c r="TIA35" s="562"/>
      <c r="TIB35" s="562"/>
      <c r="TIC35" s="562"/>
      <c r="TID35" s="562"/>
      <c r="TIE35" s="562"/>
      <c r="TIF35" s="562"/>
      <c r="TIG35" s="562"/>
      <c r="TIH35" s="562"/>
      <c r="TII35" s="562"/>
      <c r="TIJ35" s="562"/>
      <c r="TIK35" s="562"/>
      <c r="TIL35" s="562"/>
      <c r="TIM35" s="562"/>
      <c r="TIN35" s="562"/>
      <c r="TIO35" s="562"/>
      <c r="TIP35" s="562"/>
      <c r="TIQ35" s="562"/>
      <c r="TIR35" s="562"/>
      <c r="TIS35" s="562"/>
      <c r="TIT35" s="562"/>
      <c r="TIU35" s="562"/>
      <c r="TIV35" s="562"/>
      <c r="TIW35" s="562"/>
      <c r="TIX35" s="562"/>
      <c r="TIY35" s="562"/>
      <c r="TIZ35" s="562"/>
      <c r="TJA35" s="562"/>
      <c r="TJB35" s="562"/>
      <c r="TJC35" s="562"/>
      <c r="TJD35" s="562"/>
      <c r="TJE35" s="562"/>
      <c r="TJF35" s="562"/>
      <c r="TJG35" s="562"/>
      <c r="TJH35" s="562"/>
      <c r="TJI35" s="562"/>
      <c r="TJJ35" s="562"/>
      <c r="TJK35" s="562"/>
      <c r="TJL35" s="562"/>
      <c r="TJM35" s="562"/>
      <c r="TJN35" s="562"/>
      <c r="TJO35" s="562"/>
      <c r="TJP35" s="562"/>
      <c r="TJQ35" s="562"/>
      <c r="TJR35" s="562"/>
      <c r="TJS35" s="562"/>
      <c r="TJT35" s="562"/>
      <c r="TJU35" s="562"/>
      <c r="TJV35" s="562"/>
      <c r="TJW35" s="562"/>
      <c r="TJX35" s="562"/>
      <c r="TJY35" s="562"/>
      <c r="TJZ35" s="562"/>
      <c r="TKA35" s="562"/>
      <c r="TKB35" s="562"/>
      <c r="TKC35" s="562"/>
      <c r="TKD35" s="562"/>
      <c r="TKE35" s="562"/>
      <c r="TKF35" s="562"/>
      <c r="TKG35" s="562"/>
      <c r="TKH35" s="562"/>
      <c r="TKI35" s="562"/>
      <c r="TKJ35" s="562"/>
      <c r="TKK35" s="562"/>
      <c r="TKL35" s="562"/>
      <c r="TKM35" s="562"/>
      <c r="TKN35" s="562"/>
      <c r="TKO35" s="562"/>
      <c r="TKP35" s="562"/>
      <c r="TKQ35" s="562"/>
      <c r="TKR35" s="562"/>
      <c r="TKS35" s="562"/>
      <c r="TKT35" s="562"/>
      <c r="TKU35" s="562"/>
      <c r="TKV35" s="562"/>
      <c r="TKW35" s="562"/>
      <c r="TKX35" s="562"/>
      <c r="TKY35" s="562"/>
      <c r="TKZ35" s="562"/>
      <c r="TLA35" s="562"/>
      <c r="TLB35" s="562"/>
      <c r="TLC35" s="562"/>
      <c r="TLD35" s="562"/>
      <c r="TLE35" s="562"/>
      <c r="TLF35" s="562"/>
      <c r="TLG35" s="562"/>
      <c r="TLH35" s="562"/>
      <c r="TLI35" s="562"/>
      <c r="TLJ35" s="562"/>
      <c r="TLK35" s="562"/>
      <c r="TLL35" s="562"/>
      <c r="TLM35" s="562"/>
      <c r="TLN35" s="562"/>
      <c r="TLO35" s="562"/>
      <c r="TLP35" s="562"/>
      <c r="TLQ35" s="562"/>
      <c r="TLR35" s="562"/>
      <c r="TLS35" s="562"/>
      <c r="TLT35" s="562"/>
      <c r="TLU35" s="562"/>
      <c r="TLV35" s="562"/>
      <c r="TLW35" s="562"/>
      <c r="TLX35" s="562"/>
      <c r="TLY35" s="562"/>
      <c r="TLZ35" s="562"/>
      <c r="TMA35" s="562"/>
      <c r="TMB35" s="562"/>
      <c r="TMC35" s="562"/>
      <c r="TMD35" s="562"/>
      <c r="TME35" s="562"/>
      <c r="TMF35" s="562"/>
      <c r="TMG35" s="562"/>
      <c r="TMH35" s="562"/>
      <c r="TMI35" s="562"/>
      <c r="TMJ35" s="562"/>
      <c r="TMK35" s="562"/>
      <c r="TML35" s="562"/>
      <c r="TMM35" s="562"/>
      <c r="TMN35" s="562"/>
      <c r="TMO35" s="562"/>
      <c r="TMP35" s="562"/>
      <c r="TMQ35" s="562"/>
      <c r="TMR35" s="562"/>
      <c r="TMS35" s="562"/>
      <c r="TMT35" s="562"/>
      <c r="TMU35" s="562"/>
      <c r="TMV35" s="562"/>
      <c r="TMW35" s="562"/>
      <c r="TMX35" s="562"/>
      <c r="TMY35" s="562"/>
      <c r="TMZ35" s="562"/>
      <c r="TNA35" s="562"/>
      <c r="TNB35" s="562"/>
      <c r="TNC35" s="562"/>
      <c r="TND35" s="562"/>
      <c r="TNE35" s="562"/>
      <c r="TNF35" s="562"/>
      <c r="TNG35" s="562"/>
      <c r="TNH35" s="562"/>
      <c r="TNI35" s="562"/>
      <c r="TNJ35" s="562"/>
      <c r="TNK35" s="562"/>
      <c r="TNL35" s="562"/>
      <c r="TNM35" s="562"/>
      <c r="TNN35" s="562"/>
      <c r="TNO35" s="562"/>
      <c r="TNP35" s="562"/>
      <c r="TNQ35" s="562"/>
      <c r="TNR35" s="562"/>
      <c r="TNS35" s="562"/>
      <c r="TNT35" s="562"/>
      <c r="TNU35" s="562"/>
      <c r="TNV35" s="562"/>
      <c r="TNW35" s="562"/>
      <c r="TNX35" s="562"/>
      <c r="TNY35" s="562"/>
      <c r="TNZ35" s="562"/>
      <c r="TOA35" s="562"/>
      <c r="TOB35" s="562"/>
      <c r="TOC35" s="562"/>
      <c r="TOD35" s="562"/>
      <c r="TOE35" s="562"/>
      <c r="TOF35" s="562"/>
      <c r="TOG35" s="562"/>
      <c r="TOH35" s="562"/>
      <c r="TOI35" s="562"/>
      <c r="TOJ35" s="562"/>
      <c r="TOK35" s="562"/>
      <c r="TOL35" s="562"/>
      <c r="TOM35" s="562"/>
      <c r="TON35" s="562"/>
      <c r="TOO35" s="562"/>
      <c r="TOP35" s="562"/>
      <c r="TOQ35" s="562"/>
      <c r="TOR35" s="562"/>
      <c r="TOS35" s="562"/>
      <c r="TOT35" s="562"/>
      <c r="TOU35" s="562"/>
      <c r="TOV35" s="562"/>
      <c r="TOW35" s="562"/>
      <c r="TOX35" s="562"/>
      <c r="TOY35" s="562"/>
      <c r="TOZ35" s="562"/>
      <c r="TPA35" s="562"/>
      <c r="TPB35" s="562"/>
      <c r="TPC35" s="562"/>
      <c r="TPD35" s="562"/>
      <c r="TPE35" s="562"/>
      <c r="TPF35" s="562"/>
      <c r="TPG35" s="562"/>
      <c r="TPH35" s="562"/>
      <c r="TPI35" s="562"/>
      <c r="TPJ35" s="562"/>
      <c r="TPK35" s="562"/>
      <c r="TPL35" s="562"/>
      <c r="TPM35" s="562"/>
      <c r="TPN35" s="562"/>
      <c r="TPO35" s="562"/>
      <c r="TPP35" s="562"/>
      <c r="TPQ35" s="562"/>
      <c r="TPR35" s="562"/>
      <c r="TPS35" s="562"/>
      <c r="TPT35" s="562"/>
      <c r="TPU35" s="562"/>
      <c r="TPV35" s="562"/>
      <c r="TPW35" s="562"/>
      <c r="TPX35" s="562"/>
      <c r="TPY35" s="562"/>
      <c r="TPZ35" s="562"/>
      <c r="TQA35" s="562"/>
      <c r="TQB35" s="562"/>
      <c r="TQC35" s="562"/>
      <c r="TQD35" s="562"/>
      <c r="TQE35" s="562"/>
      <c r="TQF35" s="562"/>
      <c r="TQG35" s="562"/>
      <c r="TQH35" s="562"/>
      <c r="TQI35" s="562"/>
      <c r="TQJ35" s="562"/>
      <c r="TQK35" s="562"/>
      <c r="TQL35" s="562"/>
      <c r="TQM35" s="562"/>
      <c r="TQN35" s="562"/>
      <c r="TQO35" s="562"/>
      <c r="TQP35" s="562"/>
      <c r="TQQ35" s="562"/>
      <c r="TQR35" s="562"/>
      <c r="TQS35" s="562"/>
      <c r="TQT35" s="562"/>
      <c r="TQU35" s="562"/>
      <c r="TQV35" s="562"/>
      <c r="TQW35" s="562"/>
      <c r="TQX35" s="562"/>
      <c r="TQY35" s="562"/>
      <c r="TQZ35" s="562"/>
      <c r="TRA35" s="562"/>
      <c r="TRB35" s="562"/>
      <c r="TRC35" s="562"/>
      <c r="TRD35" s="562"/>
      <c r="TRE35" s="562"/>
      <c r="TRF35" s="562"/>
      <c r="TRG35" s="562"/>
      <c r="TRH35" s="562"/>
      <c r="TRI35" s="562"/>
      <c r="TRJ35" s="562"/>
      <c r="TRK35" s="562"/>
      <c r="TRL35" s="562"/>
      <c r="TRM35" s="562"/>
      <c r="TRN35" s="562"/>
      <c r="TRO35" s="562"/>
      <c r="TRP35" s="562"/>
      <c r="TRQ35" s="562"/>
      <c r="TRR35" s="562"/>
      <c r="TRS35" s="562"/>
      <c r="TRT35" s="562"/>
      <c r="TRU35" s="562"/>
      <c r="TRV35" s="562"/>
      <c r="TRW35" s="562"/>
      <c r="TRX35" s="562"/>
      <c r="TRY35" s="562"/>
      <c r="TRZ35" s="562"/>
      <c r="TSA35" s="562"/>
      <c r="TSB35" s="562"/>
      <c r="TSC35" s="562"/>
      <c r="TSD35" s="562"/>
      <c r="TSE35" s="562"/>
      <c r="TSF35" s="562"/>
      <c r="TSG35" s="562"/>
      <c r="TSH35" s="562"/>
      <c r="TSI35" s="562"/>
      <c r="TSJ35" s="562"/>
      <c r="TSK35" s="562"/>
      <c r="TSL35" s="562"/>
      <c r="TSM35" s="562"/>
      <c r="TSN35" s="562"/>
      <c r="TSO35" s="562"/>
      <c r="TSP35" s="562"/>
      <c r="TSQ35" s="562"/>
      <c r="TSR35" s="562"/>
      <c r="TSS35" s="562"/>
      <c r="TST35" s="562"/>
      <c r="TSU35" s="562"/>
      <c r="TSV35" s="562"/>
      <c r="TSW35" s="562"/>
      <c r="TSX35" s="562"/>
      <c r="TSY35" s="562"/>
      <c r="TSZ35" s="562"/>
      <c r="TTA35" s="562"/>
      <c r="TTB35" s="562"/>
      <c r="TTC35" s="562"/>
      <c r="TTD35" s="562"/>
      <c r="TTE35" s="562"/>
      <c r="TTF35" s="562"/>
      <c r="TTG35" s="562"/>
      <c r="TTH35" s="562"/>
      <c r="TTI35" s="562"/>
      <c r="TTJ35" s="562"/>
      <c r="TTK35" s="562"/>
      <c r="TTL35" s="562"/>
      <c r="TTM35" s="562"/>
      <c r="TTN35" s="562"/>
      <c r="TTO35" s="562"/>
      <c r="TTP35" s="562"/>
      <c r="TTQ35" s="562"/>
      <c r="TTR35" s="562"/>
      <c r="TTS35" s="562"/>
      <c r="TTT35" s="562"/>
      <c r="TTU35" s="562"/>
      <c r="TTV35" s="562"/>
      <c r="TTW35" s="562"/>
      <c r="TTX35" s="562"/>
      <c r="TTY35" s="562"/>
      <c r="TTZ35" s="562"/>
      <c r="TUA35" s="562"/>
      <c r="TUB35" s="562"/>
      <c r="TUC35" s="562"/>
      <c r="TUD35" s="562"/>
      <c r="TUE35" s="562"/>
      <c r="TUF35" s="562"/>
      <c r="TUG35" s="562"/>
      <c r="TUH35" s="562"/>
      <c r="TUI35" s="562"/>
      <c r="TUJ35" s="562"/>
      <c r="TUK35" s="562"/>
      <c r="TUL35" s="562"/>
      <c r="TUM35" s="562"/>
      <c r="TUN35" s="562"/>
      <c r="TUO35" s="562"/>
      <c r="TUP35" s="562"/>
      <c r="TUQ35" s="562"/>
      <c r="TUR35" s="562"/>
      <c r="TUS35" s="562"/>
      <c r="TUT35" s="562"/>
      <c r="TUU35" s="562"/>
      <c r="TUV35" s="562"/>
      <c r="TUW35" s="562"/>
      <c r="TUX35" s="562"/>
      <c r="TUY35" s="562"/>
      <c r="TUZ35" s="562"/>
      <c r="TVA35" s="562"/>
      <c r="TVB35" s="562"/>
      <c r="TVC35" s="562"/>
      <c r="TVD35" s="562"/>
      <c r="TVE35" s="562"/>
      <c r="TVF35" s="562"/>
      <c r="TVG35" s="562"/>
      <c r="TVH35" s="562"/>
      <c r="TVI35" s="562"/>
      <c r="TVJ35" s="562"/>
      <c r="TVK35" s="562"/>
      <c r="TVL35" s="562"/>
      <c r="TVM35" s="562"/>
      <c r="TVN35" s="562"/>
      <c r="TVO35" s="562"/>
      <c r="TVP35" s="562"/>
      <c r="TVQ35" s="562"/>
      <c r="TVR35" s="562"/>
      <c r="TVS35" s="562"/>
      <c r="TVT35" s="562"/>
      <c r="TVU35" s="562"/>
      <c r="TVV35" s="562"/>
      <c r="TVW35" s="562"/>
      <c r="TVX35" s="562"/>
      <c r="TVY35" s="562"/>
      <c r="TVZ35" s="562"/>
      <c r="TWA35" s="562"/>
      <c r="TWB35" s="562"/>
      <c r="TWC35" s="562"/>
      <c r="TWD35" s="562"/>
      <c r="TWE35" s="562"/>
      <c r="TWF35" s="562"/>
      <c r="TWG35" s="562"/>
      <c r="TWH35" s="562"/>
      <c r="TWI35" s="562"/>
      <c r="TWJ35" s="562"/>
      <c r="TWK35" s="562"/>
      <c r="TWL35" s="562"/>
      <c r="TWM35" s="562"/>
      <c r="TWN35" s="562"/>
      <c r="TWO35" s="562"/>
      <c r="TWP35" s="562"/>
      <c r="TWQ35" s="562"/>
      <c r="TWR35" s="562"/>
      <c r="TWS35" s="562"/>
      <c r="TWT35" s="562"/>
      <c r="TWU35" s="562"/>
      <c r="TWV35" s="562"/>
      <c r="TWW35" s="562"/>
      <c r="TWX35" s="562"/>
      <c r="TWY35" s="562"/>
      <c r="TWZ35" s="562"/>
      <c r="TXA35" s="562"/>
      <c r="TXB35" s="562"/>
      <c r="TXC35" s="562"/>
      <c r="TXD35" s="562"/>
      <c r="TXE35" s="562"/>
      <c r="TXF35" s="562"/>
      <c r="TXG35" s="562"/>
      <c r="TXH35" s="562"/>
      <c r="TXI35" s="562"/>
      <c r="TXJ35" s="562"/>
      <c r="TXK35" s="562"/>
      <c r="TXL35" s="562"/>
      <c r="TXM35" s="562"/>
      <c r="TXN35" s="562"/>
      <c r="TXO35" s="562"/>
      <c r="TXP35" s="562"/>
      <c r="TXQ35" s="562"/>
      <c r="TXR35" s="562"/>
      <c r="TXS35" s="562"/>
      <c r="TXT35" s="562"/>
      <c r="TXU35" s="562"/>
      <c r="TXV35" s="562"/>
      <c r="TXW35" s="562"/>
      <c r="TXX35" s="562"/>
      <c r="TXY35" s="562"/>
      <c r="TXZ35" s="562"/>
      <c r="TYA35" s="562"/>
      <c r="TYB35" s="562"/>
      <c r="TYC35" s="562"/>
      <c r="TYD35" s="562"/>
      <c r="TYE35" s="562"/>
      <c r="TYF35" s="562"/>
      <c r="TYG35" s="562"/>
      <c r="TYH35" s="562"/>
      <c r="TYI35" s="562"/>
      <c r="TYJ35" s="562"/>
      <c r="TYK35" s="562"/>
      <c r="TYL35" s="562"/>
      <c r="TYM35" s="562"/>
      <c r="TYN35" s="562"/>
      <c r="TYO35" s="562"/>
      <c r="TYP35" s="562"/>
      <c r="TYQ35" s="562"/>
      <c r="TYR35" s="562"/>
      <c r="TYS35" s="562"/>
      <c r="TYT35" s="562"/>
      <c r="TYU35" s="562"/>
      <c r="TYV35" s="562"/>
      <c r="TYW35" s="562"/>
      <c r="TYX35" s="562"/>
      <c r="TYY35" s="562"/>
      <c r="TYZ35" s="562"/>
      <c r="TZA35" s="562"/>
      <c r="TZB35" s="562"/>
      <c r="TZC35" s="562"/>
      <c r="TZD35" s="562"/>
      <c r="TZE35" s="562"/>
      <c r="TZF35" s="562"/>
      <c r="TZG35" s="562"/>
      <c r="TZH35" s="562"/>
      <c r="TZI35" s="562"/>
      <c r="TZJ35" s="562"/>
      <c r="TZK35" s="562"/>
      <c r="TZL35" s="562"/>
      <c r="TZM35" s="562"/>
      <c r="TZN35" s="562"/>
      <c r="TZO35" s="562"/>
      <c r="TZP35" s="562"/>
      <c r="TZQ35" s="562"/>
      <c r="TZR35" s="562"/>
      <c r="TZS35" s="562"/>
      <c r="TZT35" s="562"/>
      <c r="TZU35" s="562"/>
      <c r="TZV35" s="562"/>
      <c r="TZW35" s="562"/>
      <c r="TZX35" s="562"/>
      <c r="TZY35" s="562"/>
      <c r="TZZ35" s="562"/>
      <c r="UAA35" s="562"/>
      <c r="UAB35" s="562"/>
      <c r="UAC35" s="562"/>
      <c r="UAD35" s="562"/>
      <c r="UAE35" s="562"/>
      <c r="UAF35" s="562"/>
      <c r="UAG35" s="562"/>
      <c r="UAH35" s="562"/>
      <c r="UAI35" s="562"/>
      <c r="UAJ35" s="562"/>
      <c r="UAK35" s="562"/>
      <c r="UAL35" s="562"/>
      <c r="UAM35" s="562"/>
      <c r="UAN35" s="562"/>
      <c r="UAO35" s="562"/>
      <c r="UAP35" s="562"/>
      <c r="UAQ35" s="562"/>
      <c r="UAR35" s="562"/>
      <c r="UAS35" s="562"/>
      <c r="UAT35" s="562"/>
      <c r="UAU35" s="562"/>
      <c r="UAV35" s="562"/>
      <c r="UAW35" s="562"/>
      <c r="UAX35" s="562"/>
      <c r="UAY35" s="562"/>
      <c r="UAZ35" s="562"/>
      <c r="UBA35" s="562"/>
      <c r="UBB35" s="562"/>
      <c r="UBC35" s="562"/>
      <c r="UBD35" s="562"/>
      <c r="UBE35" s="562"/>
      <c r="UBF35" s="562"/>
      <c r="UBG35" s="562"/>
      <c r="UBH35" s="562"/>
      <c r="UBI35" s="562"/>
      <c r="UBJ35" s="562"/>
      <c r="UBK35" s="562"/>
      <c r="UBL35" s="562"/>
      <c r="UBM35" s="562"/>
      <c r="UBN35" s="562"/>
      <c r="UBO35" s="562"/>
      <c r="UBP35" s="562"/>
      <c r="UBQ35" s="562"/>
      <c r="UBR35" s="562"/>
      <c r="UBS35" s="562"/>
      <c r="UBT35" s="562"/>
      <c r="UBU35" s="562"/>
      <c r="UBV35" s="562"/>
      <c r="UBW35" s="562"/>
      <c r="UBX35" s="562"/>
      <c r="UBY35" s="562"/>
      <c r="UBZ35" s="562"/>
      <c r="UCA35" s="562"/>
      <c r="UCB35" s="562"/>
      <c r="UCC35" s="562"/>
      <c r="UCD35" s="562"/>
      <c r="UCE35" s="562"/>
      <c r="UCF35" s="562"/>
      <c r="UCG35" s="562"/>
      <c r="UCH35" s="562"/>
      <c r="UCI35" s="562"/>
      <c r="UCJ35" s="562"/>
      <c r="UCK35" s="562"/>
      <c r="UCL35" s="562"/>
      <c r="UCM35" s="562"/>
      <c r="UCN35" s="562"/>
      <c r="UCO35" s="562"/>
      <c r="UCP35" s="562"/>
      <c r="UCQ35" s="562"/>
      <c r="UCR35" s="562"/>
      <c r="UCS35" s="562"/>
      <c r="UCT35" s="562"/>
      <c r="UCU35" s="562"/>
      <c r="UCV35" s="562"/>
      <c r="UCW35" s="562"/>
      <c r="UCX35" s="562"/>
      <c r="UCY35" s="562"/>
      <c r="UCZ35" s="562"/>
      <c r="UDA35" s="562"/>
      <c r="UDB35" s="562"/>
      <c r="UDC35" s="562"/>
      <c r="UDD35" s="562"/>
      <c r="UDE35" s="562"/>
      <c r="UDF35" s="562"/>
      <c r="UDG35" s="562"/>
      <c r="UDH35" s="562"/>
      <c r="UDI35" s="562"/>
      <c r="UDJ35" s="562"/>
      <c r="UDK35" s="562"/>
      <c r="UDL35" s="562"/>
      <c r="UDM35" s="562"/>
      <c r="UDN35" s="562"/>
      <c r="UDO35" s="562"/>
      <c r="UDP35" s="562"/>
      <c r="UDQ35" s="562"/>
      <c r="UDR35" s="562"/>
      <c r="UDS35" s="562"/>
      <c r="UDT35" s="562"/>
      <c r="UDU35" s="562"/>
      <c r="UDV35" s="562"/>
      <c r="UDW35" s="562"/>
      <c r="UDX35" s="562"/>
      <c r="UDY35" s="562"/>
      <c r="UDZ35" s="562"/>
      <c r="UEA35" s="562"/>
      <c r="UEB35" s="562"/>
      <c r="UEC35" s="562"/>
      <c r="UED35" s="562"/>
      <c r="UEE35" s="562"/>
      <c r="UEF35" s="562"/>
      <c r="UEG35" s="562"/>
      <c r="UEH35" s="562"/>
      <c r="UEI35" s="562"/>
      <c r="UEJ35" s="562"/>
      <c r="UEK35" s="562"/>
      <c r="UEL35" s="562"/>
      <c r="UEM35" s="562"/>
      <c r="UEN35" s="562"/>
      <c r="UEO35" s="562"/>
      <c r="UEP35" s="562"/>
      <c r="UEQ35" s="562"/>
      <c r="UER35" s="562"/>
      <c r="UES35" s="562"/>
      <c r="UET35" s="562"/>
      <c r="UEU35" s="562"/>
      <c r="UEV35" s="562"/>
      <c r="UEW35" s="562"/>
      <c r="UEX35" s="562"/>
      <c r="UEY35" s="562"/>
      <c r="UEZ35" s="562"/>
      <c r="UFA35" s="562"/>
      <c r="UFB35" s="562"/>
      <c r="UFC35" s="562"/>
      <c r="UFD35" s="562"/>
      <c r="UFE35" s="562"/>
      <c r="UFF35" s="562"/>
      <c r="UFG35" s="562"/>
      <c r="UFH35" s="562"/>
      <c r="UFI35" s="562"/>
      <c r="UFJ35" s="562"/>
      <c r="UFK35" s="562"/>
      <c r="UFL35" s="562"/>
      <c r="UFM35" s="562"/>
      <c r="UFN35" s="562"/>
      <c r="UFO35" s="562"/>
      <c r="UFP35" s="562"/>
      <c r="UFQ35" s="562"/>
      <c r="UFR35" s="562"/>
      <c r="UFS35" s="562"/>
      <c r="UFT35" s="562"/>
      <c r="UFU35" s="562"/>
      <c r="UFV35" s="562"/>
      <c r="UFW35" s="562"/>
      <c r="UFX35" s="562"/>
      <c r="UFY35" s="562"/>
      <c r="UFZ35" s="562"/>
      <c r="UGA35" s="562"/>
      <c r="UGB35" s="562"/>
      <c r="UGC35" s="562"/>
      <c r="UGD35" s="562"/>
      <c r="UGE35" s="562"/>
      <c r="UGF35" s="562"/>
      <c r="UGG35" s="562"/>
      <c r="UGH35" s="562"/>
      <c r="UGI35" s="562"/>
      <c r="UGJ35" s="562"/>
      <c r="UGK35" s="562"/>
      <c r="UGL35" s="562"/>
      <c r="UGM35" s="562"/>
      <c r="UGN35" s="562"/>
      <c r="UGO35" s="562"/>
      <c r="UGP35" s="562"/>
      <c r="UGQ35" s="562"/>
      <c r="UGR35" s="562"/>
      <c r="UGS35" s="562"/>
      <c r="UGT35" s="562"/>
      <c r="UGU35" s="562"/>
      <c r="UGV35" s="562"/>
      <c r="UGW35" s="562"/>
      <c r="UGX35" s="562"/>
      <c r="UGY35" s="562"/>
      <c r="UGZ35" s="562"/>
      <c r="UHA35" s="562"/>
      <c r="UHB35" s="562"/>
      <c r="UHC35" s="562"/>
      <c r="UHD35" s="562"/>
      <c r="UHE35" s="562"/>
      <c r="UHF35" s="562"/>
      <c r="UHG35" s="562"/>
      <c r="UHH35" s="562"/>
      <c r="UHI35" s="562"/>
      <c r="UHJ35" s="562"/>
      <c r="UHK35" s="562"/>
      <c r="UHL35" s="562"/>
      <c r="UHM35" s="562"/>
      <c r="UHN35" s="562"/>
      <c r="UHO35" s="562"/>
      <c r="UHP35" s="562"/>
      <c r="UHQ35" s="562"/>
      <c r="UHR35" s="562"/>
      <c r="UHS35" s="562"/>
      <c r="UHT35" s="562"/>
      <c r="UHU35" s="562"/>
      <c r="UHV35" s="562"/>
      <c r="UHW35" s="562"/>
      <c r="UHX35" s="562"/>
      <c r="UHY35" s="562"/>
      <c r="UHZ35" s="562"/>
      <c r="UIA35" s="562"/>
      <c r="UIB35" s="562"/>
      <c r="UIC35" s="562"/>
      <c r="UID35" s="562"/>
      <c r="UIE35" s="562"/>
      <c r="UIF35" s="562"/>
      <c r="UIG35" s="562"/>
      <c r="UIH35" s="562"/>
      <c r="UII35" s="562"/>
      <c r="UIJ35" s="562"/>
      <c r="UIK35" s="562"/>
      <c r="UIL35" s="562"/>
      <c r="UIM35" s="562"/>
      <c r="UIN35" s="562"/>
      <c r="UIO35" s="562"/>
      <c r="UIP35" s="562"/>
      <c r="UIQ35" s="562"/>
      <c r="UIR35" s="562"/>
      <c r="UIS35" s="562"/>
      <c r="UIT35" s="562"/>
      <c r="UIU35" s="562"/>
      <c r="UIV35" s="562"/>
      <c r="UIW35" s="562"/>
      <c r="UIX35" s="562"/>
      <c r="UIY35" s="562"/>
      <c r="UIZ35" s="562"/>
      <c r="UJA35" s="562"/>
      <c r="UJB35" s="562"/>
      <c r="UJC35" s="562"/>
      <c r="UJD35" s="562"/>
      <c r="UJE35" s="562"/>
      <c r="UJF35" s="562"/>
      <c r="UJG35" s="562"/>
      <c r="UJH35" s="562"/>
      <c r="UJI35" s="562"/>
      <c r="UJJ35" s="562"/>
      <c r="UJK35" s="562"/>
      <c r="UJL35" s="562"/>
      <c r="UJM35" s="562"/>
      <c r="UJN35" s="562"/>
      <c r="UJO35" s="562"/>
      <c r="UJP35" s="562"/>
      <c r="UJQ35" s="562"/>
      <c r="UJR35" s="562"/>
      <c r="UJS35" s="562"/>
      <c r="UJT35" s="562"/>
      <c r="UJU35" s="562"/>
      <c r="UJV35" s="562"/>
      <c r="UJW35" s="562"/>
      <c r="UJX35" s="562"/>
      <c r="UJY35" s="562"/>
      <c r="UJZ35" s="562"/>
      <c r="UKA35" s="562"/>
      <c r="UKB35" s="562"/>
      <c r="UKC35" s="562"/>
      <c r="UKD35" s="562"/>
      <c r="UKE35" s="562"/>
      <c r="UKF35" s="562"/>
      <c r="UKG35" s="562"/>
      <c r="UKH35" s="562"/>
      <c r="UKI35" s="562"/>
      <c r="UKJ35" s="562"/>
      <c r="UKK35" s="562"/>
      <c r="UKL35" s="562"/>
      <c r="UKM35" s="562"/>
      <c r="UKN35" s="562"/>
      <c r="UKO35" s="562"/>
      <c r="UKP35" s="562"/>
      <c r="UKQ35" s="562"/>
      <c r="UKR35" s="562"/>
      <c r="UKS35" s="562"/>
      <c r="UKT35" s="562"/>
      <c r="UKU35" s="562"/>
      <c r="UKV35" s="562"/>
      <c r="UKW35" s="562"/>
      <c r="UKX35" s="562"/>
      <c r="UKY35" s="562"/>
      <c r="UKZ35" s="562"/>
      <c r="ULA35" s="562"/>
      <c r="ULB35" s="562"/>
      <c r="ULC35" s="562"/>
      <c r="ULD35" s="562"/>
      <c r="ULE35" s="562"/>
      <c r="ULF35" s="562"/>
      <c r="ULG35" s="562"/>
      <c r="ULH35" s="562"/>
      <c r="ULI35" s="562"/>
      <c r="ULJ35" s="562"/>
      <c r="ULK35" s="562"/>
      <c r="ULL35" s="562"/>
      <c r="ULM35" s="562"/>
      <c r="ULN35" s="562"/>
      <c r="ULO35" s="562"/>
      <c r="ULP35" s="562"/>
      <c r="ULQ35" s="562"/>
      <c r="ULR35" s="562"/>
      <c r="ULS35" s="562"/>
      <c r="ULT35" s="562"/>
      <c r="ULU35" s="562"/>
      <c r="ULV35" s="562"/>
      <c r="ULW35" s="562"/>
      <c r="ULX35" s="562"/>
      <c r="ULY35" s="562"/>
      <c r="ULZ35" s="562"/>
      <c r="UMA35" s="562"/>
      <c r="UMB35" s="562"/>
      <c r="UMC35" s="562"/>
      <c r="UMD35" s="562"/>
      <c r="UME35" s="562"/>
      <c r="UMF35" s="562"/>
      <c r="UMG35" s="562"/>
      <c r="UMH35" s="562"/>
      <c r="UMI35" s="562"/>
      <c r="UMJ35" s="562"/>
      <c r="UMK35" s="562"/>
      <c r="UML35" s="562"/>
      <c r="UMM35" s="562"/>
      <c r="UMN35" s="562"/>
      <c r="UMO35" s="562"/>
      <c r="UMP35" s="562"/>
      <c r="UMQ35" s="562"/>
      <c r="UMR35" s="562"/>
      <c r="UMS35" s="562"/>
      <c r="UMT35" s="562"/>
      <c r="UMU35" s="562"/>
      <c r="UMV35" s="562"/>
      <c r="UMW35" s="562"/>
      <c r="UMX35" s="562"/>
      <c r="UMY35" s="562"/>
      <c r="UMZ35" s="562"/>
      <c r="UNA35" s="562"/>
      <c r="UNB35" s="562"/>
      <c r="UNC35" s="562"/>
      <c r="UND35" s="562"/>
      <c r="UNE35" s="562"/>
      <c r="UNF35" s="562"/>
      <c r="UNG35" s="562"/>
      <c r="UNH35" s="562"/>
      <c r="UNI35" s="562"/>
      <c r="UNJ35" s="562"/>
      <c r="UNK35" s="562"/>
      <c r="UNL35" s="562"/>
      <c r="UNM35" s="562"/>
      <c r="UNN35" s="562"/>
      <c r="UNO35" s="562"/>
      <c r="UNP35" s="562"/>
      <c r="UNQ35" s="562"/>
      <c r="UNR35" s="562"/>
      <c r="UNS35" s="562"/>
      <c r="UNT35" s="562"/>
      <c r="UNU35" s="562"/>
      <c r="UNV35" s="562"/>
      <c r="UNW35" s="562"/>
      <c r="UNX35" s="562"/>
      <c r="UNY35" s="562"/>
      <c r="UNZ35" s="562"/>
      <c r="UOA35" s="562"/>
      <c r="UOB35" s="562"/>
      <c r="UOC35" s="562"/>
      <c r="UOD35" s="562"/>
      <c r="UOE35" s="562"/>
      <c r="UOF35" s="562"/>
      <c r="UOG35" s="562"/>
      <c r="UOH35" s="562"/>
      <c r="UOI35" s="562"/>
      <c r="UOJ35" s="562"/>
      <c r="UOK35" s="562"/>
      <c r="UOL35" s="562"/>
      <c r="UOM35" s="562"/>
      <c r="UON35" s="562"/>
      <c r="UOO35" s="562"/>
      <c r="UOP35" s="562"/>
      <c r="UOQ35" s="562"/>
      <c r="UOR35" s="562"/>
      <c r="UOS35" s="562"/>
      <c r="UOT35" s="562"/>
      <c r="UOU35" s="562"/>
      <c r="UOV35" s="562"/>
      <c r="UOW35" s="562"/>
      <c r="UOX35" s="562"/>
      <c r="UOY35" s="562"/>
      <c r="UOZ35" s="562"/>
      <c r="UPA35" s="562"/>
      <c r="UPB35" s="562"/>
      <c r="UPC35" s="562"/>
      <c r="UPD35" s="562"/>
      <c r="UPE35" s="562"/>
      <c r="UPF35" s="562"/>
      <c r="UPG35" s="562"/>
      <c r="UPH35" s="562"/>
      <c r="UPI35" s="562"/>
      <c r="UPJ35" s="562"/>
      <c r="UPK35" s="562"/>
      <c r="UPL35" s="562"/>
      <c r="UPM35" s="562"/>
      <c r="UPN35" s="562"/>
      <c r="UPO35" s="562"/>
      <c r="UPP35" s="562"/>
      <c r="UPQ35" s="562"/>
      <c r="UPR35" s="562"/>
      <c r="UPS35" s="562"/>
      <c r="UPT35" s="562"/>
      <c r="UPU35" s="562"/>
      <c r="UPV35" s="562"/>
      <c r="UPW35" s="562"/>
      <c r="UPX35" s="562"/>
      <c r="UPY35" s="562"/>
      <c r="UPZ35" s="562"/>
      <c r="UQA35" s="562"/>
      <c r="UQB35" s="562"/>
      <c r="UQC35" s="562"/>
      <c r="UQD35" s="562"/>
      <c r="UQE35" s="562"/>
      <c r="UQF35" s="562"/>
      <c r="UQG35" s="562"/>
      <c r="UQH35" s="562"/>
      <c r="UQI35" s="562"/>
      <c r="UQJ35" s="562"/>
      <c r="UQK35" s="562"/>
      <c r="UQL35" s="562"/>
      <c r="UQM35" s="562"/>
      <c r="UQN35" s="562"/>
      <c r="UQO35" s="562"/>
      <c r="UQP35" s="562"/>
      <c r="UQQ35" s="562"/>
      <c r="UQR35" s="562"/>
      <c r="UQS35" s="562"/>
      <c r="UQT35" s="562"/>
      <c r="UQU35" s="562"/>
      <c r="UQV35" s="562"/>
      <c r="UQW35" s="562"/>
      <c r="UQX35" s="562"/>
      <c r="UQY35" s="562"/>
      <c r="UQZ35" s="562"/>
      <c r="URA35" s="562"/>
      <c r="URB35" s="562"/>
      <c r="URC35" s="562"/>
      <c r="URD35" s="562"/>
      <c r="URE35" s="562"/>
      <c r="URF35" s="562"/>
      <c r="URG35" s="562"/>
      <c r="URH35" s="562"/>
      <c r="URI35" s="562"/>
      <c r="URJ35" s="562"/>
      <c r="URK35" s="562"/>
      <c r="URL35" s="562"/>
      <c r="URM35" s="562"/>
      <c r="URN35" s="562"/>
      <c r="URO35" s="562"/>
      <c r="URP35" s="562"/>
      <c r="URQ35" s="562"/>
      <c r="URR35" s="562"/>
      <c r="URS35" s="562"/>
      <c r="URT35" s="562"/>
      <c r="URU35" s="562"/>
      <c r="URV35" s="562"/>
      <c r="URW35" s="562"/>
      <c r="URX35" s="562"/>
      <c r="URY35" s="562"/>
      <c r="URZ35" s="562"/>
      <c r="USA35" s="562"/>
      <c r="USB35" s="562"/>
      <c r="USC35" s="562"/>
      <c r="USD35" s="562"/>
      <c r="USE35" s="562"/>
      <c r="USF35" s="562"/>
      <c r="USG35" s="562"/>
      <c r="USH35" s="562"/>
      <c r="USI35" s="562"/>
      <c r="USJ35" s="562"/>
      <c r="USK35" s="562"/>
      <c r="USL35" s="562"/>
      <c r="USM35" s="562"/>
      <c r="USN35" s="562"/>
      <c r="USO35" s="562"/>
      <c r="USP35" s="562"/>
      <c r="USQ35" s="562"/>
      <c r="USR35" s="562"/>
      <c r="USS35" s="562"/>
      <c r="UST35" s="562"/>
      <c r="USU35" s="562"/>
      <c r="USV35" s="562"/>
      <c r="USW35" s="562"/>
      <c r="USX35" s="562"/>
      <c r="USY35" s="562"/>
      <c r="USZ35" s="562"/>
      <c r="UTA35" s="562"/>
      <c r="UTB35" s="562"/>
      <c r="UTC35" s="562"/>
      <c r="UTD35" s="562"/>
      <c r="UTE35" s="562"/>
      <c r="UTF35" s="562"/>
      <c r="UTG35" s="562"/>
      <c r="UTH35" s="562"/>
      <c r="UTI35" s="562"/>
      <c r="UTJ35" s="562"/>
      <c r="UTK35" s="562"/>
      <c r="UTL35" s="562"/>
      <c r="UTM35" s="562"/>
      <c r="UTN35" s="562"/>
      <c r="UTO35" s="562"/>
      <c r="UTP35" s="562"/>
      <c r="UTQ35" s="562"/>
      <c r="UTR35" s="562"/>
      <c r="UTS35" s="562"/>
      <c r="UTT35" s="562"/>
      <c r="UTU35" s="562"/>
      <c r="UTV35" s="562"/>
      <c r="UTW35" s="562"/>
      <c r="UTX35" s="562"/>
      <c r="UTY35" s="562"/>
      <c r="UTZ35" s="562"/>
      <c r="UUA35" s="562"/>
      <c r="UUB35" s="562"/>
      <c r="UUC35" s="562"/>
      <c r="UUD35" s="562"/>
      <c r="UUE35" s="562"/>
      <c r="UUF35" s="562"/>
      <c r="UUG35" s="562"/>
      <c r="UUH35" s="562"/>
      <c r="UUI35" s="562"/>
      <c r="UUJ35" s="562"/>
      <c r="UUK35" s="562"/>
      <c r="UUL35" s="562"/>
      <c r="UUM35" s="562"/>
      <c r="UUN35" s="562"/>
      <c r="UUO35" s="562"/>
      <c r="UUP35" s="562"/>
      <c r="UUQ35" s="562"/>
      <c r="UUR35" s="562"/>
      <c r="UUS35" s="562"/>
      <c r="UUT35" s="562"/>
      <c r="UUU35" s="562"/>
      <c r="UUV35" s="562"/>
      <c r="UUW35" s="562"/>
      <c r="UUX35" s="562"/>
      <c r="UUY35" s="562"/>
      <c r="UUZ35" s="562"/>
      <c r="UVA35" s="562"/>
      <c r="UVB35" s="562"/>
      <c r="UVC35" s="562"/>
      <c r="UVD35" s="562"/>
      <c r="UVE35" s="562"/>
      <c r="UVF35" s="562"/>
      <c r="UVG35" s="562"/>
      <c r="UVH35" s="562"/>
      <c r="UVI35" s="562"/>
      <c r="UVJ35" s="562"/>
      <c r="UVK35" s="562"/>
      <c r="UVL35" s="562"/>
      <c r="UVM35" s="562"/>
      <c r="UVN35" s="562"/>
      <c r="UVO35" s="562"/>
      <c r="UVP35" s="562"/>
      <c r="UVQ35" s="562"/>
      <c r="UVR35" s="562"/>
      <c r="UVS35" s="562"/>
      <c r="UVT35" s="562"/>
      <c r="UVU35" s="562"/>
      <c r="UVV35" s="562"/>
      <c r="UVW35" s="562"/>
      <c r="UVX35" s="562"/>
      <c r="UVY35" s="562"/>
      <c r="UVZ35" s="562"/>
      <c r="UWA35" s="562"/>
      <c r="UWB35" s="562"/>
      <c r="UWC35" s="562"/>
      <c r="UWD35" s="562"/>
      <c r="UWE35" s="562"/>
      <c r="UWF35" s="562"/>
      <c r="UWG35" s="562"/>
      <c r="UWH35" s="562"/>
      <c r="UWI35" s="562"/>
      <c r="UWJ35" s="562"/>
      <c r="UWK35" s="562"/>
      <c r="UWL35" s="562"/>
      <c r="UWM35" s="562"/>
      <c r="UWN35" s="562"/>
      <c r="UWO35" s="562"/>
      <c r="UWP35" s="562"/>
      <c r="UWQ35" s="562"/>
      <c r="UWR35" s="562"/>
      <c r="UWS35" s="562"/>
      <c r="UWT35" s="562"/>
      <c r="UWU35" s="562"/>
      <c r="UWV35" s="562"/>
      <c r="UWW35" s="562"/>
      <c r="UWX35" s="562"/>
      <c r="UWY35" s="562"/>
      <c r="UWZ35" s="562"/>
      <c r="UXA35" s="562"/>
      <c r="UXB35" s="562"/>
      <c r="UXC35" s="562"/>
      <c r="UXD35" s="562"/>
      <c r="UXE35" s="562"/>
      <c r="UXF35" s="562"/>
      <c r="UXG35" s="562"/>
      <c r="UXH35" s="562"/>
      <c r="UXI35" s="562"/>
      <c r="UXJ35" s="562"/>
      <c r="UXK35" s="562"/>
      <c r="UXL35" s="562"/>
      <c r="UXM35" s="562"/>
      <c r="UXN35" s="562"/>
      <c r="UXO35" s="562"/>
      <c r="UXP35" s="562"/>
      <c r="UXQ35" s="562"/>
      <c r="UXR35" s="562"/>
      <c r="UXS35" s="562"/>
      <c r="UXT35" s="562"/>
      <c r="UXU35" s="562"/>
      <c r="UXV35" s="562"/>
      <c r="UXW35" s="562"/>
      <c r="UXX35" s="562"/>
      <c r="UXY35" s="562"/>
      <c r="UXZ35" s="562"/>
      <c r="UYA35" s="562"/>
      <c r="UYB35" s="562"/>
      <c r="UYC35" s="562"/>
      <c r="UYD35" s="562"/>
      <c r="UYE35" s="562"/>
      <c r="UYF35" s="562"/>
      <c r="UYG35" s="562"/>
      <c r="UYH35" s="562"/>
      <c r="UYI35" s="562"/>
      <c r="UYJ35" s="562"/>
      <c r="UYK35" s="562"/>
      <c r="UYL35" s="562"/>
      <c r="UYM35" s="562"/>
      <c r="UYN35" s="562"/>
      <c r="UYO35" s="562"/>
      <c r="UYP35" s="562"/>
      <c r="UYQ35" s="562"/>
      <c r="UYR35" s="562"/>
      <c r="UYS35" s="562"/>
      <c r="UYT35" s="562"/>
      <c r="UYU35" s="562"/>
      <c r="UYV35" s="562"/>
      <c r="UYW35" s="562"/>
      <c r="UYX35" s="562"/>
      <c r="UYY35" s="562"/>
      <c r="UYZ35" s="562"/>
      <c r="UZA35" s="562"/>
      <c r="UZB35" s="562"/>
      <c r="UZC35" s="562"/>
      <c r="UZD35" s="562"/>
      <c r="UZE35" s="562"/>
      <c r="UZF35" s="562"/>
      <c r="UZG35" s="562"/>
      <c r="UZH35" s="562"/>
      <c r="UZI35" s="562"/>
      <c r="UZJ35" s="562"/>
      <c r="UZK35" s="562"/>
      <c r="UZL35" s="562"/>
      <c r="UZM35" s="562"/>
      <c r="UZN35" s="562"/>
      <c r="UZO35" s="562"/>
      <c r="UZP35" s="562"/>
      <c r="UZQ35" s="562"/>
      <c r="UZR35" s="562"/>
      <c r="UZS35" s="562"/>
      <c r="UZT35" s="562"/>
      <c r="UZU35" s="562"/>
      <c r="UZV35" s="562"/>
      <c r="UZW35" s="562"/>
      <c r="UZX35" s="562"/>
      <c r="UZY35" s="562"/>
      <c r="UZZ35" s="562"/>
      <c r="VAA35" s="562"/>
      <c r="VAB35" s="562"/>
      <c r="VAC35" s="562"/>
      <c r="VAD35" s="562"/>
      <c r="VAE35" s="562"/>
      <c r="VAF35" s="562"/>
      <c r="VAG35" s="562"/>
      <c r="VAH35" s="562"/>
      <c r="VAI35" s="562"/>
      <c r="VAJ35" s="562"/>
      <c r="VAK35" s="562"/>
      <c r="VAL35" s="562"/>
      <c r="VAM35" s="562"/>
      <c r="VAN35" s="562"/>
      <c r="VAO35" s="562"/>
      <c r="VAP35" s="562"/>
      <c r="VAQ35" s="562"/>
      <c r="VAR35" s="562"/>
      <c r="VAS35" s="562"/>
      <c r="VAT35" s="562"/>
      <c r="VAU35" s="562"/>
      <c r="VAV35" s="562"/>
      <c r="VAW35" s="562"/>
      <c r="VAX35" s="562"/>
      <c r="VAY35" s="562"/>
      <c r="VAZ35" s="562"/>
      <c r="VBA35" s="562"/>
      <c r="VBB35" s="562"/>
      <c r="VBC35" s="562"/>
      <c r="VBD35" s="562"/>
      <c r="VBE35" s="562"/>
      <c r="VBF35" s="562"/>
      <c r="VBG35" s="562"/>
      <c r="VBH35" s="562"/>
      <c r="VBI35" s="562"/>
      <c r="VBJ35" s="562"/>
      <c r="VBK35" s="562"/>
      <c r="VBL35" s="562"/>
      <c r="VBM35" s="562"/>
      <c r="VBN35" s="562"/>
      <c r="VBO35" s="562"/>
      <c r="VBP35" s="562"/>
      <c r="VBQ35" s="562"/>
      <c r="VBR35" s="562"/>
      <c r="VBS35" s="562"/>
      <c r="VBT35" s="562"/>
      <c r="VBU35" s="562"/>
      <c r="VBV35" s="562"/>
      <c r="VBW35" s="562"/>
      <c r="VBX35" s="562"/>
      <c r="VBY35" s="562"/>
      <c r="VBZ35" s="562"/>
      <c r="VCA35" s="562"/>
      <c r="VCB35" s="562"/>
      <c r="VCC35" s="562"/>
      <c r="VCD35" s="562"/>
      <c r="VCE35" s="562"/>
      <c r="VCF35" s="562"/>
      <c r="VCG35" s="562"/>
      <c r="VCH35" s="562"/>
      <c r="VCI35" s="562"/>
      <c r="VCJ35" s="562"/>
      <c r="VCK35" s="562"/>
      <c r="VCL35" s="562"/>
      <c r="VCM35" s="562"/>
      <c r="VCN35" s="562"/>
      <c r="VCO35" s="562"/>
      <c r="VCP35" s="562"/>
      <c r="VCQ35" s="562"/>
      <c r="VCR35" s="562"/>
      <c r="VCS35" s="562"/>
      <c r="VCT35" s="562"/>
      <c r="VCU35" s="562"/>
      <c r="VCV35" s="562"/>
      <c r="VCW35" s="562"/>
      <c r="VCX35" s="562"/>
      <c r="VCY35" s="562"/>
      <c r="VCZ35" s="562"/>
      <c r="VDA35" s="562"/>
      <c r="VDB35" s="562"/>
      <c r="VDC35" s="562"/>
      <c r="VDD35" s="562"/>
      <c r="VDE35" s="562"/>
      <c r="VDF35" s="562"/>
      <c r="VDG35" s="562"/>
      <c r="VDH35" s="562"/>
      <c r="VDI35" s="562"/>
      <c r="VDJ35" s="562"/>
      <c r="VDK35" s="562"/>
      <c r="VDL35" s="562"/>
      <c r="VDM35" s="562"/>
      <c r="VDN35" s="562"/>
      <c r="VDO35" s="562"/>
      <c r="VDP35" s="562"/>
      <c r="VDQ35" s="562"/>
      <c r="VDR35" s="562"/>
      <c r="VDS35" s="562"/>
      <c r="VDT35" s="562"/>
      <c r="VDU35" s="562"/>
      <c r="VDV35" s="562"/>
      <c r="VDW35" s="562"/>
      <c r="VDX35" s="562"/>
      <c r="VDY35" s="562"/>
      <c r="VDZ35" s="562"/>
      <c r="VEA35" s="562"/>
      <c r="VEB35" s="562"/>
      <c r="VEC35" s="562"/>
      <c r="VED35" s="562"/>
      <c r="VEE35" s="562"/>
      <c r="VEF35" s="562"/>
      <c r="VEG35" s="562"/>
      <c r="VEH35" s="562"/>
      <c r="VEI35" s="562"/>
      <c r="VEJ35" s="562"/>
      <c r="VEK35" s="562"/>
      <c r="VEL35" s="562"/>
      <c r="VEM35" s="562"/>
      <c r="VEN35" s="562"/>
      <c r="VEO35" s="562"/>
      <c r="VEP35" s="562"/>
      <c r="VEQ35" s="562"/>
      <c r="VER35" s="562"/>
      <c r="VES35" s="562"/>
      <c r="VET35" s="562"/>
      <c r="VEU35" s="562"/>
      <c r="VEV35" s="562"/>
      <c r="VEW35" s="562"/>
      <c r="VEX35" s="562"/>
      <c r="VEY35" s="562"/>
      <c r="VEZ35" s="562"/>
      <c r="VFA35" s="562"/>
      <c r="VFB35" s="562"/>
      <c r="VFC35" s="562"/>
      <c r="VFD35" s="562"/>
      <c r="VFE35" s="562"/>
      <c r="VFF35" s="562"/>
      <c r="VFG35" s="562"/>
      <c r="VFH35" s="562"/>
      <c r="VFI35" s="562"/>
      <c r="VFJ35" s="562"/>
      <c r="VFK35" s="562"/>
      <c r="VFL35" s="562"/>
      <c r="VFM35" s="562"/>
      <c r="VFN35" s="562"/>
      <c r="VFO35" s="562"/>
      <c r="VFP35" s="562"/>
      <c r="VFQ35" s="562"/>
      <c r="VFR35" s="562"/>
      <c r="VFS35" s="562"/>
      <c r="VFT35" s="562"/>
      <c r="VFU35" s="562"/>
      <c r="VFV35" s="562"/>
      <c r="VFW35" s="562"/>
      <c r="VFX35" s="562"/>
      <c r="VFY35" s="562"/>
      <c r="VFZ35" s="562"/>
      <c r="VGA35" s="562"/>
      <c r="VGB35" s="562"/>
      <c r="VGC35" s="562"/>
      <c r="VGD35" s="562"/>
      <c r="VGE35" s="562"/>
      <c r="VGF35" s="562"/>
      <c r="VGG35" s="562"/>
      <c r="VGH35" s="562"/>
      <c r="VGI35" s="562"/>
      <c r="VGJ35" s="562"/>
      <c r="VGK35" s="562"/>
      <c r="VGL35" s="562"/>
      <c r="VGM35" s="562"/>
      <c r="VGN35" s="562"/>
      <c r="VGO35" s="562"/>
      <c r="VGP35" s="562"/>
      <c r="VGQ35" s="562"/>
      <c r="VGR35" s="562"/>
      <c r="VGS35" s="562"/>
      <c r="VGT35" s="562"/>
      <c r="VGU35" s="562"/>
      <c r="VGV35" s="562"/>
      <c r="VGW35" s="562"/>
      <c r="VGX35" s="562"/>
      <c r="VGY35" s="562"/>
      <c r="VGZ35" s="562"/>
      <c r="VHA35" s="562"/>
      <c r="VHB35" s="562"/>
      <c r="VHC35" s="562"/>
      <c r="VHD35" s="562"/>
      <c r="VHE35" s="562"/>
      <c r="VHF35" s="562"/>
      <c r="VHG35" s="562"/>
      <c r="VHH35" s="562"/>
      <c r="VHI35" s="562"/>
      <c r="VHJ35" s="562"/>
      <c r="VHK35" s="562"/>
      <c r="VHL35" s="562"/>
      <c r="VHM35" s="562"/>
      <c r="VHN35" s="562"/>
      <c r="VHO35" s="562"/>
      <c r="VHP35" s="562"/>
      <c r="VHQ35" s="562"/>
      <c r="VHR35" s="562"/>
      <c r="VHS35" s="562"/>
      <c r="VHT35" s="562"/>
      <c r="VHU35" s="562"/>
      <c r="VHV35" s="562"/>
      <c r="VHW35" s="562"/>
      <c r="VHX35" s="562"/>
      <c r="VHY35" s="562"/>
      <c r="VHZ35" s="562"/>
      <c r="VIA35" s="562"/>
      <c r="VIB35" s="562"/>
      <c r="VIC35" s="562"/>
      <c r="VID35" s="562"/>
      <c r="VIE35" s="562"/>
      <c r="VIF35" s="562"/>
      <c r="VIG35" s="562"/>
      <c r="VIH35" s="562"/>
      <c r="VII35" s="562"/>
      <c r="VIJ35" s="562"/>
      <c r="VIK35" s="562"/>
      <c r="VIL35" s="562"/>
      <c r="VIM35" s="562"/>
      <c r="VIN35" s="562"/>
      <c r="VIO35" s="562"/>
      <c r="VIP35" s="562"/>
      <c r="VIQ35" s="562"/>
      <c r="VIR35" s="562"/>
      <c r="VIS35" s="562"/>
      <c r="VIT35" s="562"/>
      <c r="VIU35" s="562"/>
      <c r="VIV35" s="562"/>
      <c r="VIW35" s="562"/>
      <c r="VIX35" s="562"/>
      <c r="VIY35" s="562"/>
      <c r="VIZ35" s="562"/>
      <c r="VJA35" s="562"/>
      <c r="VJB35" s="562"/>
      <c r="VJC35" s="562"/>
      <c r="VJD35" s="562"/>
      <c r="VJE35" s="562"/>
      <c r="VJF35" s="562"/>
      <c r="VJG35" s="562"/>
      <c r="VJH35" s="562"/>
      <c r="VJI35" s="562"/>
      <c r="VJJ35" s="562"/>
      <c r="VJK35" s="562"/>
      <c r="VJL35" s="562"/>
      <c r="VJM35" s="562"/>
      <c r="VJN35" s="562"/>
      <c r="VJO35" s="562"/>
      <c r="VJP35" s="562"/>
      <c r="VJQ35" s="562"/>
      <c r="VJR35" s="562"/>
      <c r="VJS35" s="562"/>
      <c r="VJT35" s="562"/>
      <c r="VJU35" s="562"/>
      <c r="VJV35" s="562"/>
      <c r="VJW35" s="562"/>
      <c r="VJX35" s="562"/>
      <c r="VJY35" s="562"/>
      <c r="VJZ35" s="562"/>
      <c r="VKA35" s="562"/>
      <c r="VKB35" s="562"/>
      <c r="VKC35" s="562"/>
      <c r="VKD35" s="562"/>
      <c r="VKE35" s="562"/>
      <c r="VKF35" s="562"/>
      <c r="VKG35" s="562"/>
      <c r="VKH35" s="562"/>
      <c r="VKI35" s="562"/>
      <c r="VKJ35" s="562"/>
      <c r="VKK35" s="562"/>
      <c r="VKL35" s="562"/>
      <c r="VKM35" s="562"/>
      <c r="VKN35" s="562"/>
      <c r="VKO35" s="562"/>
      <c r="VKP35" s="562"/>
      <c r="VKQ35" s="562"/>
      <c r="VKR35" s="562"/>
      <c r="VKS35" s="562"/>
      <c r="VKT35" s="562"/>
      <c r="VKU35" s="562"/>
      <c r="VKV35" s="562"/>
      <c r="VKW35" s="562"/>
      <c r="VKX35" s="562"/>
      <c r="VKY35" s="562"/>
      <c r="VKZ35" s="562"/>
      <c r="VLA35" s="562"/>
      <c r="VLB35" s="562"/>
      <c r="VLC35" s="562"/>
      <c r="VLD35" s="562"/>
      <c r="VLE35" s="562"/>
      <c r="VLF35" s="562"/>
      <c r="VLG35" s="562"/>
      <c r="VLH35" s="562"/>
      <c r="VLI35" s="562"/>
      <c r="VLJ35" s="562"/>
      <c r="VLK35" s="562"/>
      <c r="VLL35" s="562"/>
      <c r="VLM35" s="562"/>
      <c r="VLN35" s="562"/>
      <c r="VLO35" s="562"/>
      <c r="VLP35" s="562"/>
      <c r="VLQ35" s="562"/>
      <c r="VLR35" s="562"/>
      <c r="VLS35" s="562"/>
      <c r="VLT35" s="562"/>
      <c r="VLU35" s="562"/>
      <c r="VLV35" s="562"/>
      <c r="VLW35" s="562"/>
      <c r="VLX35" s="562"/>
      <c r="VLY35" s="562"/>
      <c r="VLZ35" s="562"/>
      <c r="VMA35" s="562"/>
      <c r="VMB35" s="562"/>
      <c r="VMC35" s="562"/>
      <c r="VMD35" s="562"/>
      <c r="VME35" s="562"/>
      <c r="VMF35" s="562"/>
      <c r="VMG35" s="562"/>
      <c r="VMH35" s="562"/>
      <c r="VMI35" s="562"/>
      <c r="VMJ35" s="562"/>
      <c r="VMK35" s="562"/>
      <c r="VML35" s="562"/>
      <c r="VMM35" s="562"/>
      <c r="VMN35" s="562"/>
      <c r="VMO35" s="562"/>
      <c r="VMP35" s="562"/>
      <c r="VMQ35" s="562"/>
      <c r="VMR35" s="562"/>
      <c r="VMS35" s="562"/>
      <c r="VMT35" s="562"/>
      <c r="VMU35" s="562"/>
      <c r="VMV35" s="562"/>
      <c r="VMW35" s="562"/>
      <c r="VMX35" s="562"/>
      <c r="VMY35" s="562"/>
      <c r="VMZ35" s="562"/>
      <c r="VNA35" s="562"/>
      <c r="VNB35" s="562"/>
      <c r="VNC35" s="562"/>
      <c r="VND35" s="562"/>
      <c r="VNE35" s="562"/>
      <c r="VNF35" s="562"/>
      <c r="VNG35" s="562"/>
      <c r="VNH35" s="562"/>
      <c r="VNI35" s="562"/>
      <c r="VNJ35" s="562"/>
      <c r="VNK35" s="562"/>
      <c r="VNL35" s="562"/>
      <c r="VNM35" s="562"/>
      <c r="VNN35" s="562"/>
      <c r="VNO35" s="562"/>
      <c r="VNP35" s="562"/>
      <c r="VNQ35" s="562"/>
      <c r="VNR35" s="562"/>
      <c r="VNS35" s="562"/>
      <c r="VNT35" s="562"/>
      <c r="VNU35" s="562"/>
      <c r="VNV35" s="562"/>
      <c r="VNW35" s="562"/>
      <c r="VNX35" s="562"/>
      <c r="VNY35" s="562"/>
      <c r="VNZ35" s="562"/>
      <c r="VOA35" s="562"/>
      <c r="VOB35" s="562"/>
      <c r="VOC35" s="562"/>
      <c r="VOD35" s="562"/>
      <c r="VOE35" s="562"/>
      <c r="VOF35" s="562"/>
      <c r="VOG35" s="562"/>
      <c r="VOH35" s="562"/>
      <c r="VOI35" s="562"/>
      <c r="VOJ35" s="562"/>
      <c r="VOK35" s="562"/>
      <c r="VOL35" s="562"/>
      <c r="VOM35" s="562"/>
      <c r="VON35" s="562"/>
      <c r="VOO35" s="562"/>
      <c r="VOP35" s="562"/>
      <c r="VOQ35" s="562"/>
      <c r="VOR35" s="562"/>
      <c r="VOS35" s="562"/>
      <c r="VOT35" s="562"/>
      <c r="VOU35" s="562"/>
      <c r="VOV35" s="562"/>
      <c r="VOW35" s="562"/>
      <c r="VOX35" s="562"/>
      <c r="VOY35" s="562"/>
      <c r="VOZ35" s="562"/>
      <c r="VPA35" s="562"/>
      <c r="VPB35" s="562"/>
      <c r="VPC35" s="562"/>
      <c r="VPD35" s="562"/>
      <c r="VPE35" s="562"/>
      <c r="VPF35" s="562"/>
      <c r="VPG35" s="562"/>
      <c r="VPH35" s="562"/>
      <c r="VPI35" s="562"/>
      <c r="VPJ35" s="562"/>
      <c r="VPK35" s="562"/>
      <c r="VPL35" s="562"/>
      <c r="VPM35" s="562"/>
      <c r="VPN35" s="562"/>
      <c r="VPO35" s="562"/>
      <c r="VPP35" s="562"/>
      <c r="VPQ35" s="562"/>
      <c r="VPR35" s="562"/>
      <c r="VPS35" s="562"/>
      <c r="VPT35" s="562"/>
      <c r="VPU35" s="562"/>
      <c r="VPV35" s="562"/>
      <c r="VPW35" s="562"/>
      <c r="VPX35" s="562"/>
      <c r="VPY35" s="562"/>
      <c r="VPZ35" s="562"/>
      <c r="VQA35" s="562"/>
      <c r="VQB35" s="562"/>
      <c r="VQC35" s="562"/>
      <c r="VQD35" s="562"/>
      <c r="VQE35" s="562"/>
      <c r="VQF35" s="562"/>
      <c r="VQG35" s="562"/>
      <c r="VQH35" s="562"/>
      <c r="VQI35" s="562"/>
      <c r="VQJ35" s="562"/>
      <c r="VQK35" s="562"/>
      <c r="VQL35" s="562"/>
      <c r="VQM35" s="562"/>
      <c r="VQN35" s="562"/>
      <c r="VQO35" s="562"/>
      <c r="VQP35" s="562"/>
      <c r="VQQ35" s="562"/>
      <c r="VQR35" s="562"/>
      <c r="VQS35" s="562"/>
      <c r="VQT35" s="562"/>
      <c r="VQU35" s="562"/>
      <c r="VQV35" s="562"/>
      <c r="VQW35" s="562"/>
      <c r="VQX35" s="562"/>
      <c r="VQY35" s="562"/>
      <c r="VQZ35" s="562"/>
      <c r="VRA35" s="562"/>
      <c r="VRB35" s="562"/>
      <c r="VRC35" s="562"/>
      <c r="VRD35" s="562"/>
      <c r="VRE35" s="562"/>
      <c r="VRF35" s="562"/>
      <c r="VRG35" s="562"/>
      <c r="VRH35" s="562"/>
      <c r="VRI35" s="562"/>
      <c r="VRJ35" s="562"/>
      <c r="VRK35" s="562"/>
      <c r="VRL35" s="562"/>
      <c r="VRM35" s="562"/>
      <c r="VRN35" s="562"/>
      <c r="VRO35" s="562"/>
      <c r="VRP35" s="562"/>
      <c r="VRQ35" s="562"/>
      <c r="VRR35" s="562"/>
      <c r="VRS35" s="562"/>
      <c r="VRT35" s="562"/>
      <c r="VRU35" s="562"/>
      <c r="VRV35" s="562"/>
      <c r="VRW35" s="562"/>
      <c r="VRX35" s="562"/>
      <c r="VRY35" s="562"/>
      <c r="VRZ35" s="562"/>
      <c r="VSA35" s="562"/>
      <c r="VSB35" s="562"/>
      <c r="VSC35" s="562"/>
      <c r="VSD35" s="562"/>
      <c r="VSE35" s="562"/>
      <c r="VSF35" s="562"/>
      <c r="VSG35" s="562"/>
      <c r="VSH35" s="562"/>
      <c r="VSI35" s="562"/>
      <c r="VSJ35" s="562"/>
      <c r="VSK35" s="562"/>
      <c r="VSL35" s="562"/>
      <c r="VSM35" s="562"/>
      <c r="VSN35" s="562"/>
      <c r="VSO35" s="562"/>
      <c r="VSP35" s="562"/>
      <c r="VSQ35" s="562"/>
      <c r="VSR35" s="562"/>
      <c r="VSS35" s="562"/>
      <c r="VST35" s="562"/>
      <c r="VSU35" s="562"/>
      <c r="VSV35" s="562"/>
      <c r="VSW35" s="562"/>
      <c r="VSX35" s="562"/>
      <c r="VSY35" s="562"/>
      <c r="VSZ35" s="562"/>
      <c r="VTA35" s="562"/>
      <c r="VTB35" s="562"/>
      <c r="VTC35" s="562"/>
      <c r="VTD35" s="562"/>
      <c r="VTE35" s="562"/>
      <c r="VTF35" s="562"/>
      <c r="VTG35" s="562"/>
      <c r="VTH35" s="562"/>
      <c r="VTI35" s="562"/>
      <c r="VTJ35" s="562"/>
      <c r="VTK35" s="562"/>
      <c r="VTL35" s="562"/>
      <c r="VTM35" s="562"/>
      <c r="VTN35" s="562"/>
      <c r="VTO35" s="562"/>
      <c r="VTP35" s="562"/>
      <c r="VTQ35" s="562"/>
      <c r="VTR35" s="562"/>
      <c r="VTS35" s="562"/>
      <c r="VTT35" s="562"/>
      <c r="VTU35" s="562"/>
      <c r="VTV35" s="562"/>
      <c r="VTW35" s="562"/>
      <c r="VTX35" s="562"/>
      <c r="VTY35" s="562"/>
      <c r="VTZ35" s="562"/>
      <c r="VUA35" s="562"/>
      <c r="VUB35" s="562"/>
      <c r="VUC35" s="562"/>
      <c r="VUD35" s="562"/>
      <c r="VUE35" s="562"/>
      <c r="VUF35" s="562"/>
      <c r="VUG35" s="562"/>
      <c r="VUH35" s="562"/>
      <c r="VUI35" s="562"/>
      <c r="VUJ35" s="562"/>
      <c r="VUK35" s="562"/>
      <c r="VUL35" s="562"/>
      <c r="VUM35" s="562"/>
      <c r="VUN35" s="562"/>
      <c r="VUO35" s="562"/>
      <c r="VUP35" s="562"/>
      <c r="VUQ35" s="562"/>
      <c r="VUR35" s="562"/>
      <c r="VUS35" s="562"/>
      <c r="VUT35" s="562"/>
      <c r="VUU35" s="562"/>
      <c r="VUV35" s="562"/>
      <c r="VUW35" s="562"/>
      <c r="VUX35" s="562"/>
      <c r="VUY35" s="562"/>
      <c r="VUZ35" s="562"/>
      <c r="VVA35" s="562"/>
      <c r="VVB35" s="562"/>
      <c r="VVC35" s="562"/>
      <c r="VVD35" s="562"/>
      <c r="VVE35" s="562"/>
      <c r="VVF35" s="562"/>
      <c r="VVG35" s="562"/>
      <c r="VVH35" s="562"/>
      <c r="VVI35" s="562"/>
      <c r="VVJ35" s="562"/>
      <c r="VVK35" s="562"/>
      <c r="VVL35" s="562"/>
      <c r="VVM35" s="562"/>
      <c r="VVN35" s="562"/>
      <c r="VVO35" s="562"/>
      <c r="VVP35" s="562"/>
      <c r="VVQ35" s="562"/>
      <c r="VVR35" s="562"/>
      <c r="VVS35" s="562"/>
      <c r="VVT35" s="562"/>
      <c r="VVU35" s="562"/>
      <c r="VVV35" s="562"/>
      <c r="VVW35" s="562"/>
      <c r="VVX35" s="562"/>
      <c r="VVY35" s="562"/>
      <c r="VVZ35" s="562"/>
      <c r="VWA35" s="562"/>
      <c r="VWB35" s="562"/>
      <c r="VWC35" s="562"/>
      <c r="VWD35" s="562"/>
      <c r="VWE35" s="562"/>
      <c r="VWF35" s="562"/>
      <c r="VWG35" s="562"/>
      <c r="VWH35" s="562"/>
      <c r="VWI35" s="562"/>
      <c r="VWJ35" s="562"/>
      <c r="VWK35" s="562"/>
      <c r="VWL35" s="562"/>
      <c r="VWM35" s="562"/>
      <c r="VWN35" s="562"/>
      <c r="VWO35" s="562"/>
      <c r="VWP35" s="562"/>
      <c r="VWQ35" s="562"/>
      <c r="VWR35" s="562"/>
      <c r="VWS35" s="562"/>
      <c r="VWT35" s="562"/>
      <c r="VWU35" s="562"/>
      <c r="VWV35" s="562"/>
      <c r="VWW35" s="562"/>
      <c r="VWX35" s="562"/>
      <c r="VWY35" s="562"/>
      <c r="VWZ35" s="562"/>
      <c r="VXA35" s="562"/>
      <c r="VXB35" s="562"/>
      <c r="VXC35" s="562"/>
      <c r="VXD35" s="562"/>
      <c r="VXE35" s="562"/>
      <c r="VXF35" s="562"/>
      <c r="VXG35" s="562"/>
      <c r="VXH35" s="562"/>
      <c r="VXI35" s="562"/>
      <c r="VXJ35" s="562"/>
      <c r="VXK35" s="562"/>
      <c r="VXL35" s="562"/>
      <c r="VXM35" s="562"/>
      <c r="VXN35" s="562"/>
      <c r="VXO35" s="562"/>
      <c r="VXP35" s="562"/>
      <c r="VXQ35" s="562"/>
      <c r="VXR35" s="562"/>
      <c r="VXS35" s="562"/>
      <c r="VXT35" s="562"/>
      <c r="VXU35" s="562"/>
      <c r="VXV35" s="562"/>
      <c r="VXW35" s="562"/>
      <c r="VXX35" s="562"/>
      <c r="VXY35" s="562"/>
      <c r="VXZ35" s="562"/>
      <c r="VYA35" s="562"/>
      <c r="VYB35" s="562"/>
      <c r="VYC35" s="562"/>
      <c r="VYD35" s="562"/>
      <c r="VYE35" s="562"/>
      <c r="VYF35" s="562"/>
      <c r="VYG35" s="562"/>
      <c r="VYH35" s="562"/>
      <c r="VYI35" s="562"/>
      <c r="VYJ35" s="562"/>
      <c r="VYK35" s="562"/>
      <c r="VYL35" s="562"/>
      <c r="VYM35" s="562"/>
      <c r="VYN35" s="562"/>
      <c r="VYO35" s="562"/>
      <c r="VYP35" s="562"/>
      <c r="VYQ35" s="562"/>
      <c r="VYR35" s="562"/>
      <c r="VYS35" s="562"/>
      <c r="VYT35" s="562"/>
      <c r="VYU35" s="562"/>
      <c r="VYV35" s="562"/>
      <c r="VYW35" s="562"/>
      <c r="VYX35" s="562"/>
      <c r="VYY35" s="562"/>
      <c r="VYZ35" s="562"/>
      <c r="VZA35" s="562"/>
      <c r="VZB35" s="562"/>
      <c r="VZC35" s="562"/>
      <c r="VZD35" s="562"/>
      <c r="VZE35" s="562"/>
      <c r="VZF35" s="562"/>
      <c r="VZG35" s="562"/>
      <c r="VZH35" s="562"/>
      <c r="VZI35" s="562"/>
      <c r="VZJ35" s="562"/>
      <c r="VZK35" s="562"/>
      <c r="VZL35" s="562"/>
      <c r="VZM35" s="562"/>
      <c r="VZN35" s="562"/>
      <c r="VZO35" s="562"/>
      <c r="VZP35" s="562"/>
      <c r="VZQ35" s="562"/>
      <c r="VZR35" s="562"/>
      <c r="VZS35" s="562"/>
      <c r="VZT35" s="562"/>
      <c r="VZU35" s="562"/>
      <c r="VZV35" s="562"/>
      <c r="VZW35" s="562"/>
      <c r="VZX35" s="562"/>
      <c r="VZY35" s="562"/>
      <c r="VZZ35" s="562"/>
      <c r="WAA35" s="562"/>
      <c r="WAB35" s="562"/>
      <c r="WAC35" s="562"/>
      <c r="WAD35" s="562"/>
      <c r="WAE35" s="562"/>
      <c r="WAF35" s="562"/>
      <c r="WAG35" s="562"/>
      <c r="WAH35" s="562"/>
      <c r="WAI35" s="562"/>
      <c r="WAJ35" s="562"/>
      <c r="WAK35" s="562"/>
      <c r="WAL35" s="562"/>
      <c r="WAM35" s="562"/>
      <c r="WAN35" s="562"/>
      <c r="WAO35" s="562"/>
      <c r="WAP35" s="562"/>
      <c r="WAQ35" s="562"/>
      <c r="WAR35" s="562"/>
      <c r="WAS35" s="562"/>
      <c r="WAT35" s="562"/>
      <c r="WAU35" s="562"/>
      <c r="WAV35" s="562"/>
      <c r="WAW35" s="562"/>
      <c r="WAX35" s="562"/>
      <c r="WAY35" s="562"/>
      <c r="WAZ35" s="562"/>
      <c r="WBA35" s="562"/>
      <c r="WBB35" s="562"/>
      <c r="WBC35" s="562"/>
      <c r="WBD35" s="562"/>
      <c r="WBE35" s="562"/>
      <c r="WBF35" s="562"/>
      <c r="WBG35" s="562"/>
      <c r="WBH35" s="562"/>
      <c r="WBI35" s="562"/>
      <c r="WBJ35" s="562"/>
      <c r="WBK35" s="562"/>
      <c r="WBL35" s="562"/>
      <c r="WBM35" s="562"/>
      <c r="WBN35" s="562"/>
      <c r="WBO35" s="562"/>
      <c r="WBP35" s="562"/>
      <c r="WBQ35" s="562"/>
      <c r="WBR35" s="562"/>
      <c r="WBS35" s="562"/>
      <c r="WBT35" s="562"/>
      <c r="WBU35" s="562"/>
      <c r="WBV35" s="562"/>
      <c r="WBW35" s="562"/>
      <c r="WBX35" s="562"/>
      <c r="WBY35" s="562"/>
      <c r="WBZ35" s="562"/>
      <c r="WCA35" s="562"/>
      <c r="WCB35" s="562"/>
      <c r="WCC35" s="562"/>
      <c r="WCD35" s="562"/>
      <c r="WCE35" s="562"/>
      <c r="WCF35" s="562"/>
      <c r="WCG35" s="562"/>
      <c r="WCH35" s="562"/>
      <c r="WCI35" s="562"/>
      <c r="WCJ35" s="562"/>
      <c r="WCK35" s="562"/>
      <c r="WCL35" s="562"/>
      <c r="WCM35" s="562"/>
      <c r="WCN35" s="562"/>
      <c r="WCO35" s="562"/>
      <c r="WCP35" s="562"/>
      <c r="WCQ35" s="562"/>
      <c r="WCR35" s="562"/>
      <c r="WCS35" s="562"/>
      <c r="WCT35" s="562"/>
      <c r="WCU35" s="562"/>
      <c r="WCV35" s="562"/>
      <c r="WCW35" s="562"/>
      <c r="WCX35" s="562"/>
      <c r="WCY35" s="562"/>
      <c r="WCZ35" s="562"/>
      <c r="WDA35" s="562"/>
      <c r="WDB35" s="562"/>
      <c r="WDC35" s="562"/>
      <c r="WDD35" s="562"/>
      <c r="WDE35" s="562"/>
      <c r="WDF35" s="562"/>
      <c r="WDG35" s="562"/>
      <c r="WDH35" s="562"/>
      <c r="WDI35" s="562"/>
      <c r="WDJ35" s="562"/>
      <c r="WDK35" s="562"/>
      <c r="WDL35" s="562"/>
      <c r="WDM35" s="562"/>
      <c r="WDN35" s="562"/>
      <c r="WDO35" s="562"/>
      <c r="WDP35" s="562"/>
      <c r="WDQ35" s="562"/>
      <c r="WDR35" s="562"/>
      <c r="WDS35" s="562"/>
      <c r="WDT35" s="562"/>
      <c r="WDU35" s="562"/>
      <c r="WDV35" s="562"/>
      <c r="WDW35" s="562"/>
      <c r="WDX35" s="562"/>
      <c r="WDY35" s="562"/>
      <c r="WDZ35" s="562"/>
      <c r="WEA35" s="562"/>
      <c r="WEB35" s="562"/>
      <c r="WEC35" s="562"/>
      <c r="WED35" s="562"/>
      <c r="WEE35" s="562"/>
      <c r="WEF35" s="562"/>
      <c r="WEG35" s="562"/>
      <c r="WEH35" s="562"/>
      <c r="WEI35" s="562"/>
      <c r="WEJ35" s="562"/>
      <c r="WEK35" s="562"/>
      <c r="WEL35" s="562"/>
      <c r="WEM35" s="562"/>
      <c r="WEN35" s="562"/>
      <c r="WEO35" s="562"/>
      <c r="WEP35" s="562"/>
      <c r="WEQ35" s="562"/>
      <c r="WER35" s="562"/>
      <c r="WES35" s="562"/>
      <c r="WET35" s="562"/>
      <c r="WEU35" s="562"/>
      <c r="WEV35" s="562"/>
      <c r="WEW35" s="562"/>
      <c r="WEX35" s="562"/>
      <c r="WEY35" s="562"/>
      <c r="WEZ35" s="562"/>
      <c r="WFA35" s="562"/>
      <c r="WFB35" s="562"/>
      <c r="WFC35" s="562"/>
      <c r="WFD35" s="562"/>
      <c r="WFE35" s="562"/>
      <c r="WFF35" s="562"/>
      <c r="WFG35" s="562"/>
      <c r="WFH35" s="562"/>
      <c r="WFI35" s="562"/>
      <c r="WFJ35" s="562"/>
      <c r="WFK35" s="562"/>
      <c r="WFL35" s="562"/>
      <c r="WFM35" s="562"/>
      <c r="WFN35" s="562"/>
      <c r="WFO35" s="562"/>
      <c r="WFP35" s="562"/>
      <c r="WFQ35" s="562"/>
      <c r="WFR35" s="562"/>
      <c r="WFS35" s="562"/>
      <c r="WFT35" s="562"/>
      <c r="WFU35" s="562"/>
      <c r="WFV35" s="562"/>
      <c r="WFW35" s="562"/>
      <c r="WFX35" s="562"/>
      <c r="WFY35" s="562"/>
      <c r="WFZ35" s="562"/>
      <c r="WGA35" s="562"/>
      <c r="WGB35" s="562"/>
      <c r="WGC35" s="562"/>
      <c r="WGD35" s="562"/>
      <c r="WGE35" s="562"/>
      <c r="WGF35" s="562"/>
      <c r="WGG35" s="562"/>
      <c r="WGH35" s="562"/>
      <c r="WGI35" s="562"/>
      <c r="WGJ35" s="562"/>
      <c r="WGK35" s="562"/>
      <c r="WGL35" s="562"/>
      <c r="WGM35" s="562"/>
      <c r="WGN35" s="562"/>
      <c r="WGO35" s="562"/>
      <c r="WGP35" s="562"/>
      <c r="WGQ35" s="562"/>
      <c r="WGR35" s="562"/>
      <c r="WGS35" s="562"/>
      <c r="WGT35" s="562"/>
      <c r="WGU35" s="562"/>
      <c r="WGV35" s="562"/>
      <c r="WGW35" s="562"/>
      <c r="WGX35" s="562"/>
      <c r="WGY35" s="562"/>
      <c r="WGZ35" s="562"/>
      <c r="WHA35" s="562"/>
      <c r="WHB35" s="562"/>
      <c r="WHC35" s="562"/>
      <c r="WHD35" s="562"/>
      <c r="WHE35" s="562"/>
      <c r="WHF35" s="562"/>
      <c r="WHG35" s="562"/>
      <c r="WHH35" s="562"/>
      <c r="WHI35" s="562"/>
      <c r="WHJ35" s="562"/>
      <c r="WHK35" s="562"/>
      <c r="WHL35" s="562"/>
      <c r="WHM35" s="562"/>
      <c r="WHN35" s="562"/>
      <c r="WHO35" s="562"/>
      <c r="WHP35" s="562"/>
      <c r="WHQ35" s="562"/>
      <c r="WHR35" s="562"/>
      <c r="WHS35" s="562"/>
      <c r="WHT35" s="562"/>
      <c r="WHU35" s="562"/>
      <c r="WHV35" s="562"/>
      <c r="WHW35" s="562"/>
      <c r="WHX35" s="562"/>
      <c r="WHY35" s="562"/>
      <c r="WHZ35" s="562"/>
      <c r="WIA35" s="562"/>
      <c r="WIB35" s="562"/>
      <c r="WIC35" s="562"/>
      <c r="WID35" s="562"/>
      <c r="WIE35" s="562"/>
      <c r="WIF35" s="562"/>
      <c r="WIG35" s="562"/>
      <c r="WIH35" s="562"/>
      <c r="WII35" s="562"/>
      <c r="WIJ35" s="562"/>
      <c r="WIK35" s="562"/>
      <c r="WIL35" s="562"/>
      <c r="WIM35" s="562"/>
      <c r="WIN35" s="562"/>
      <c r="WIO35" s="562"/>
      <c r="WIP35" s="562"/>
      <c r="WIQ35" s="562"/>
      <c r="WIR35" s="562"/>
      <c r="WIS35" s="562"/>
      <c r="WIT35" s="562"/>
      <c r="WIU35" s="562"/>
      <c r="WIV35" s="562"/>
      <c r="WIW35" s="562"/>
      <c r="WIX35" s="562"/>
      <c r="WIY35" s="562"/>
      <c r="WIZ35" s="562"/>
      <c r="WJA35" s="562"/>
      <c r="WJB35" s="562"/>
      <c r="WJC35" s="562"/>
      <c r="WJD35" s="562"/>
      <c r="WJE35" s="562"/>
      <c r="WJF35" s="562"/>
      <c r="WJG35" s="562"/>
      <c r="WJH35" s="562"/>
      <c r="WJI35" s="562"/>
      <c r="WJJ35" s="562"/>
      <c r="WJK35" s="562"/>
      <c r="WJL35" s="562"/>
      <c r="WJM35" s="562"/>
      <c r="WJN35" s="562"/>
      <c r="WJO35" s="562"/>
      <c r="WJP35" s="562"/>
      <c r="WJQ35" s="562"/>
      <c r="WJR35" s="562"/>
      <c r="WJS35" s="562"/>
      <c r="WJT35" s="562"/>
      <c r="WJU35" s="562"/>
      <c r="WJV35" s="562"/>
      <c r="WJW35" s="562"/>
      <c r="WJX35" s="562"/>
      <c r="WJY35" s="562"/>
      <c r="WJZ35" s="562"/>
      <c r="WKA35" s="562"/>
      <c r="WKB35" s="562"/>
      <c r="WKC35" s="562"/>
      <c r="WKD35" s="562"/>
      <c r="WKE35" s="562"/>
      <c r="WKF35" s="562"/>
      <c r="WKG35" s="562"/>
      <c r="WKH35" s="562"/>
      <c r="WKI35" s="562"/>
      <c r="WKJ35" s="562"/>
      <c r="WKK35" s="562"/>
      <c r="WKL35" s="562"/>
      <c r="WKM35" s="562"/>
      <c r="WKN35" s="562"/>
      <c r="WKO35" s="562"/>
      <c r="WKP35" s="562"/>
      <c r="WKQ35" s="562"/>
      <c r="WKR35" s="562"/>
      <c r="WKS35" s="562"/>
      <c r="WKT35" s="562"/>
      <c r="WKU35" s="562"/>
      <c r="WKV35" s="562"/>
      <c r="WKW35" s="562"/>
      <c r="WKX35" s="562"/>
      <c r="WKY35" s="562"/>
      <c r="WKZ35" s="562"/>
      <c r="WLA35" s="562"/>
      <c r="WLB35" s="562"/>
      <c r="WLC35" s="562"/>
      <c r="WLD35" s="562"/>
      <c r="WLE35" s="562"/>
      <c r="WLF35" s="562"/>
      <c r="WLG35" s="562"/>
      <c r="WLH35" s="562"/>
      <c r="WLI35" s="562"/>
      <c r="WLJ35" s="562"/>
      <c r="WLK35" s="562"/>
      <c r="WLL35" s="562"/>
      <c r="WLM35" s="562"/>
      <c r="WLN35" s="562"/>
      <c r="WLO35" s="562"/>
      <c r="WLP35" s="562"/>
      <c r="WLQ35" s="562"/>
      <c r="WLR35" s="562"/>
      <c r="WLS35" s="562"/>
      <c r="WLT35" s="562"/>
      <c r="WLU35" s="562"/>
      <c r="WLV35" s="562"/>
      <c r="WLW35" s="562"/>
      <c r="WLX35" s="562"/>
      <c r="WLY35" s="562"/>
      <c r="WLZ35" s="562"/>
      <c r="WMA35" s="562"/>
      <c r="WMB35" s="562"/>
      <c r="WMC35" s="562"/>
      <c r="WMD35" s="562"/>
      <c r="WME35" s="562"/>
      <c r="WMF35" s="562"/>
      <c r="WMG35" s="562"/>
      <c r="WMH35" s="562"/>
      <c r="WMI35" s="562"/>
      <c r="WMJ35" s="562"/>
      <c r="WMK35" s="562"/>
      <c r="WML35" s="562"/>
      <c r="WMM35" s="562"/>
      <c r="WMN35" s="562"/>
      <c r="WMO35" s="562"/>
      <c r="WMP35" s="562"/>
      <c r="WMQ35" s="562"/>
      <c r="WMR35" s="562"/>
      <c r="WMS35" s="562"/>
      <c r="WMT35" s="562"/>
      <c r="WMU35" s="562"/>
      <c r="WMV35" s="562"/>
      <c r="WMW35" s="562"/>
      <c r="WMX35" s="562"/>
      <c r="WMY35" s="562"/>
      <c r="WMZ35" s="562"/>
      <c r="WNA35" s="562"/>
      <c r="WNB35" s="562"/>
      <c r="WNC35" s="562"/>
      <c r="WND35" s="562"/>
      <c r="WNE35" s="562"/>
      <c r="WNF35" s="562"/>
      <c r="WNG35" s="562"/>
      <c r="WNH35" s="562"/>
      <c r="WNI35" s="562"/>
      <c r="WNJ35" s="562"/>
      <c r="WNK35" s="562"/>
      <c r="WNL35" s="562"/>
      <c r="WNM35" s="562"/>
      <c r="WNN35" s="562"/>
      <c r="WNO35" s="562"/>
      <c r="WNP35" s="562"/>
      <c r="WNQ35" s="562"/>
      <c r="WNR35" s="562"/>
      <c r="WNS35" s="562"/>
      <c r="WNT35" s="562"/>
      <c r="WNU35" s="562"/>
      <c r="WNV35" s="562"/>
      <c r="WNW35" s="562"/>
      <c r="WNX35" s="562"/>
      <c r="WNY35" s="562"/>
      <c r="WNZ35" s="562"/>
      <c r="WOA35" s="562"/>
      <c r="WOB35" s="562"/>
      <c r="WOC35" s="562"/>
      <c r="WOD35" s="562"/>
      <c r="WOE35" s="562"/>
      <c r="WOF35" s="562"/>
      <c r="WOG35" s="562"/>
      <c r="WOH35" s="562"/>
      <c r="WOI35" s="562"/>
      <c r="WOJ35" s="562"/>
      <c r="WOK35" s="562"/>
      <c r="WOL35" s="562"/>
      <c r="WOM35" s="562"/>
      <c r="WON35" s="562"/>
      <c r="WOO35" s="562"/>
      <c r="WOP35" s="562"/>
      <c r="WOQ35" s="562"/>
      <c r="WOR35" s="562"/>
      <c r="WOS35" s="562"/>
      <c r="WOT35" s="562"/>
      <c r="WOU35" s="562"/>
      <c r="WOV35" s="562"/>
      <c r="WOW35" s="562"/>
      <c r="WOX35" s="562"/>
      <c r="WOY35" s="562"/>
      <c r="WOZ35" s="562"/>
      <c r="WPA35" s="562"/>
      <c r="WPB35" s="562"/>
      <c r="WPC35" s="562"/>
      <c r="WPD35" s="562"/>
      <c r="WPE35" s="562"/>
      <c r="WPF35" s="562"/>
      <c r="WPG35" s="562"/>
      <c r="WPH35" s="562"/>
      <c r="WPI35" s="562"/>
      <c r="WPJ35" s="562"/>
      <c r="WPK35" s="562"/>
      <c r="WPL35" s="562"/>
      <c r="WPM35" s="562"/>
      <c r="WPN35" s="562"/>
      <c r="WPO35" s="562"/>
      <c r="WPP35" s="562"/>
      <c r="WPQ35" s="562"/>
      <c r="WPR35" s="562"/>
      <c r="WPS35" s="562"/>
      <c r="WPT35" s="562"/>
      <c r="WPU35" s="562"/>
      <c r="WPV35" s="562"/>
      <c r="WPW35" s="562"/>
      <c r="WPX35" s="562"/>
      <c r="WPY35" s="562"/>
      <c r="WPZ35" s="562"/>
      <c r="WQA35" s="562"/>
      <c r="WQB35" s="562"/>
      <c r="WQC35" s="562"/>
      <c r="WQD35" s="562"/>
      <c r="WQE35" s="562"/>
      <c r="WQF35" s="562"/>
      <c r="WQG35" s="562"/>
      <c r="WQH35" s="562"/>
      <c r="WQI35" s="562"/>
      <c r="WQJ35" s="562"/>
      <c r="WQK35" s="562"/>
      <c r="WQL35" s="562"/>
      <c r="WQM35" s="562"/>
      <c r="WQN35" s="562"/>
      <c r="WQO35" s="562"/>
      <c r="WQP35" s="562"/>
      <c r="WQQ35" s="562"/>
      <c r="WQR35" s="562"/>
      <c r="WQS35" s="562"/>
      <c r="WQT35" s="562"/>
      <c r="WQU35" s="562"/>
      <c r="WQV35" s="562"/>
      <c r="WQW35" s="562"/>
      <c r="WQX35" s="562"/>
      <c r="WQY35" s="562"/>
      <c r="WQZ35" s="562"/>
      <c r="WRA35" s="562"/>
      <c r="WRB35" s="562"/>
      <c r="WRC35" s="562"/>
      <c r="WRD35" s="562"/>
      <c r="WRE35" s="562"/>
      <c r="WRF35" s="562"/>
      <c r="WRG35" s="562"/>
      <c r="WRH35" s="562"/>
      <c r="WRI35" s="562"/>
      <c r="WRJ35" s="562"/>
      <c r="WRK35" s="562"/>
      <c r="WRL35" s="562"/>
      <c r="WRM35" s="562"/>
      <c r="WRN35" s="562"/>
      <c r="WRO35" s="562"/>
      <c r="WRP35" s="562"/>
      <c r="WRQ35" s="562"/>
      <c r="WRR35" s="562"/>
      <c r="WRS35" s="562"/>
      <c r="WRT35" s="562"/>
      <c r="WRU35" s="562"/>
      <c r="WRV35" s="562"/>
      <c r="WRW35" s="562"/>
      <c r="WRX35" s="562"/>
      <c r="WRY35" s="562"/>
      <c r="WRZ35" s="562"/>
      <c r="WSA35" s="562"/>
      <c r="WSB35" s="562"/>
      <c r="WSC35" s="562"/>
      <c r="WSD35" s="562"/>
      <c r="WSE35" s="562"/>
      <c r="WSF35" s="562"/>
      <c r="WSG35" s="562"/>
      <c r="WSH35" s="562"/>
      <c r="WSI35" s="562"/>
      <c r="WSJ35" s="562"/>
      <c r="WSK35" s="562"/>
      <c r="WSL35" s="562"/>
      <c r="WSM35" s="562"/>
      <c r="WSN35" s="562"/>
      <c r="WSO35" s="562"/>
      <c r="WSP35" s="562"/>
      <c r="WSQ35" s="562"/>
      <c r="WSR35" s="562"/>
      <c r="WSS35" s="562"/>
      <c r="WST35" s="562"/>
      <c r="WSU35" s="562"/>
      <c r="WSV35" s="562"/>
      <c r="WSW35" s="562"/>
      <c r="WSX35" s="562"/>
      <c r="WSY35" s="562"/>
      <c r="WSZ35" s="562"/>
      <c r="WTA35" s="562"/>
      <c r="WTB35" s="562"/>
      <c r="WTC35" s="562"/>
      <c r="WTD35" s="562"/>
      <c r="WTE35" s="562"/>
      <c r="WTF35" s="562"/>
      <c r="WTG35" s="562"/>
      <c r="WTH35" s="562"/>
      <c r="WTI35" s="562"/>
      <c r="WTJ35" s="562"/>
      <c r="WTK35" s="562"/>
      <c r="WTL35" s="562"/>
      <c r="WTM35" s="562"/>
      <c r="WTN35" s="562"/>
      <c r="WTO35" s="562"/>
      <c r="WTP35" s="562"/>
      <c r="WTQ35" s="562"/>
      <c r="WTR35" s="562"/>
      <c r="WTS35" s="562"/>
      <c r="WTT35" s="562"/>
      <c r="WTU35" s="562"/>
      <c r="WTV35" s="562"/>
      <c r="WTW35" s="562"/>
      <c r="WTX35" s="562"/>
      <c r="WTY35" s="562"/>
      <c r="WTZ35" s="562"/>
      <c r="WUA35" s="562"/>
      <c r="WUB35" s="562"/>
      <c r="WUC35" s="562"/>
      <c r="WUD35" s="562"/>
      <c r="WUE35" s="562"/>
      <c r="WUF35" s="562"/>
      <c r="WUG35" s="562"/>
      <c r="WUH35" s="562"/>
      <c r="WUI35" s="562"/>
      <c r="WUJ35" s="562"/>
      <c r="WUK35" s="562"/>
      <c r="WUL35" s="562"/>
      <c r="WUM35" s="562"/>
      <c r="WUN35" s="562"/>
      <c r="WUO35" s="562"/>
      <c r="WUP35" s="562"/>
      <c r="WUQ35" s="562"/>
      <c r="WUR35" s="562"/>
      <c r="WUS35" s="562"/>
      <c r="WUT35" s="562"/>
      <c r="WUU35" s="562"/>
      <c r="WUV35" s="562"/>
      <c r="WUW35" s="562"/>
      <c r="WUX35" s="562"/>
      <c r="WUY35" s="562"/>
      <c r="WUZ35" s="562"/>
      <c r="WVA35" s="562"/>
      <c r="WVB35" s="562"/>
      <c r="WVC35" s="562"/>
      <c r="WVD35" s="562"/>
      <c r="WVE35" s="562"/>
      <c r="WVF35" s="562"/>
      <c r="WVG35" s="562"/>
      <c r="WVH35" s="562"/>
      <c r="WVI35" s="562"/>
      <c r="WVJ35" s="562"/>
      <c r="WVK35" s="562"/>
      <c r="WVL35" s="562"/>
      <c r="WVM35" s="562"/>
      <c r="WVN35" s="562"/>
      <c r="WVO35" s="562"/>
      <c r="WVP35" s="562"/>
      <c r="WVQ35" s="562"/>
      <c r="WVR35" s="562"/>
      <c r="WVS35" s="562"/>
      <c r="WVT35" s="562"/>
      <c r="WVU35" s="562"/>
      <c r="WVV35" s="562"/>
      <c r="WVW35" s="562"/>
    </row>
    <row r="36" spans="7:16143" s="374" customFormat="1">
      <c r="G36" s="159"/>
      <c r="H36" s="563"/>
      <c r="I36" s="564"/>
      <c r="J36" s="547">
        <f t="shared" ca="1" si="13"/>
        <v>71578.825920090152</v>
      </c>
      <c r="K36" s="547">
        <f t="shared" si="14"/>
        <v>1225</v>
      </c>
      <c r="L36" s="378">
        <f t="shared" si="15"/>
        <v>-15</v>
      </c>
      <c r="M36" s="461">
        <f t="shared" si="16"/>
        <v>225</v>
      </c>
      <c r="N36" s="461">
        <f t="shared" ca="1" si="17"/>
        <v>2038.0967293508518</v>
      </c>
      <c r="O36" s="461">
        <f t="shared" ca="1" si="18"/>
        <v>49.176315447259853</v>
      </c>
      <c r="P36" s="563"/>
      <c r="Q36" s="159"/>
      <c r="R36" s="563"/>
      <c r="S36" s="564"/>
      <c r="T36" s="547">
        <f t="shared" ca="1" si="19"/>
        <v>71578.825920090152</v>
      </c>
      <c r="U36" s="547">
        <f t="shared" ca="1" si="20"/>
        <v>4182472.0980396485</v>
      </c>
      <c r="V36" s="378">
        <f t="shared" ca="1" si="21"/>
        <v>1995.1093120025757</v>
      </c>
      <c r="W36" s="589">
        <f t="shared" ca="1" si="22"/>
        <v>3980461.166839391</v>
      </c>
      <c r="X36" s="589">
        <f t="shared" ca="1" si="23"/>
        <v>5258.5025657937404</v>
      </c>
      <c r="Y36" s="589">
        <f t="shared" ca="1" si="24"/>
        <v>27284979.05485379</v>
      </c>
      <c r="Z36" s="12"/>
      <c r="AA36" s="12"/>
      <c r="AB36" s="12"/>
      <c r="AC36" s="12"/>
      <c r="AD36" s="12"/>
      <c r="AE36" s="12"/>
      <c r="AF36" s="618"/>
      <c r="AG36" s="618"/>
      <c r="AH36" s="618"/>
      <c r="AI36" s="618"/>
      <c r="AJ36" s="618"/>
      <c r="AK36" s="618"/>
      <c r="AL36" s="618"/>
      <c r="AM36" s="618"/>
      <c r="AN36" s="618"/>
      <c r="AO36" s="618"/>
      <c r="AP36" s="618"/>
      <c r="AQ36" s="618"/>
      <c r="AR36" s="619"/>
      <c r="AS36" s="619"/>
      <c r="AT36" s="619"/>
      <c r="AU36" s="619"/>
      <c r="AV36" s="619"/>
      <c r="AW36" s="619"/>
      <c r="AX36" s="619"/>
      <c r="AY36" s="619"/>
      <c r="AZ36" s="619"/>
      <c r="BA36" s="619"/>
      <c r="BB36" s="619"/>
      <c r="BC36" s="619"/>
      <c r="BD36" s="619"/>
      <c r="BE36" s="619"/>
      <c r="BF36" s="562"/>
      <c r="BG36" s="562"/>
      <c r="BH36" s="562"/>
      <c r="BI36" s="562"/>
      <c r="BJ36" s="562"/>
      <c r="BK36" s="562"/>
      <c r="BL36" s="562"/>
      <c r="BM36" s="562"/>
      <c r="BN36" s="562"/>
      <c r="BO36" s="562"/>
      <c r="BP36" s="562"/>
      <c r="BQ36" s="562"/>
      <c r="BR36" s="562"/>
      <c r="BS36" s="562"/>
      <c r="BT36" s="562"/>
      <c r="BU36" s="562"/>
      <c r="BV36" s="562"/>
      <c r="BW36" s="562"/>
      <c r="BX36" s="562"/>
      <c r="BY36" s="562"/>
      <c r="BZ36" s="562"/>
      <c r="CA36" s="562"/>
      <c r="CB36" s="562"/>
      <c r="CC36" s="562"/>
      <c r="CD36" s="562"/>
      <c r="CE36" s="562"/>
      <c r="CF36" s="562"/>
      <c r="CG36" s="562"/>
      <c r="CH36" s="562"/>
      <c r="CI36" s="562"/>
      <c r="CJ36" s="562"/>
      <c r="CK36" s="562"/>
      <c r="CL36" s="562"/>
      <c r="CM36" s="562"/>
      <c r="CN36" s="562"/>
      <c r="CO36" s="562"/>
      <c r="CP36" s="562"/>
      <c r="CQ36" s="562"/>
      <c r="CR36" s="562"/>
      <c r="CS36" s="562"/>
      <c r="CT36" s="562"/>
      <c r="CU36" s="562"/>
      <c r="CV36" s="562"/>
      <c r="CW36" s="562"/>
      <c r="CX36" s="562"/>
      <c r="CY36" s="562"/>
      <c r="CZ36" s="562"/>
      <c r="DA36" s="562"/>
      <c r="DB36" s="562"/>
      <c r="DC36" s="562"/>
      <c r="DD36" s="562"/>
      <c r="DE36" s="562"/>
      <c r="DF36" s="562"/>
      <c r="DG36" s="562"/>
      <c r="DH36" s="562"/>
      <c r="DI36" s="562"/>
      <c r="DJ36" s="562"/>
      <c r="DK36" s="562"/>
      <c r="DL36" s="562"/>
      <c r="DM36" s="562"/>
      <c r="DN36" s="562"/>
      <c r="DO36" s="562"/>
      <c r="DP36" s="562"/>
      <c r="DQ36" s="562"/>
      <c r="DR36" s="562"/>
      <c r="DS36" s="562"/>
      <c r="DT36" s="562"/>
      <c r="DU36" s="562"/>
      <c r="DV36" s="562"/>
      <c r="DW36" s="562"/>
      <c r="DX36" s="562"/>
      <c r="DY36" s="562"/>
      <c r="DZ36" s="562"/>
      <c r="EA36" s="562"/>
      <c r="EB36" s="562"/>
      <c r="EC36" s="562"/>
      <c r="ED36" s="562"/>
      <c r="EE36" s="562"/>
      <c r="EF36" s="562"/>
      <c r="EG36" s="562"/>
      <c r="EH36" s="562"/>
      <c r="EI36" s="562"/>
      <c r="EJ36" s="562"/>
      <c r="EK36" s="562"/>
      <c r="EL36" s="562"/>
      <c r="EM36" s="562"/>
      <c r="EN36" s="562"/>
      <c r="EO36" s="562"/>
      <c r="EP36" s="562"/>
      <c r="EQ36" s="562"/>
      <c r="ER36" s="562"/>
      <c r="ES36" s="562"/>
      <c r="ET36" s="562"/>
      <c r="EU36" s="562"/>
      <c r="EV36" s="562"/>
      <c r="EW36" s="562"/>
      <c r="EX36" s="562"/>
      <c r="EY36" s="562"/>
      <c r="EZ36" s="562"/>
      <c r="FA36" s="562"/>
      <c r="FB36" s="562"/>
      <c r="FC36" s="562"/>
      <c r="FD36" s="562"/>
      <c r="FE36" s="562"/>
      <c r="FF36" s="562"/>
      <c r="FG36" s="562"/>
      <c r="FH36" s="562"/>
      <c r="FI36" s="562"/>
      <c r="FJ36" s="562"/>
      <c r="FK36" s="562"/>
      <c r="FL36" s="562"/>
      <c r="FM36" s="562"/>
      <c r="FN36" s="562"/>
      <c r="FO36" s="562"/>
      <c r="FP36" s="562"/>
      <c r="FQ36" s="562"/>
      <c r="FR36" s="562"/>
      <c r="FS36" s="562"/>
      <c r="FT36" s="562"/>
      <c r="FU36" s="562"/>
      <c r="FV36" s="562"/>
      <c r="FW36" s="562"/>
      <c r="FX36" s="562"/>
      <c r="FY36" s="562"/>
      <c r="FZ36" s="562"/>
      <c r="GA36" s="562"/>
      <c r="GB36" s="562"/>
      <c r="GC36" s="562"/>
      <c r="GD36" s="562"/>
      <c r="GE36" s="562"/>
      <c r="GF36" s="562"/>
      <c r="GG36" s="562"/>
      <c r="GH36" s="562"/>
      <c r="GI36" s="562"/>
      <c r="GJ36" s="562"/>
      <c r="GK36" s="562"/>
      <c r="GL36" s="562"/>
      <c r="GM36" s="562"/>
      <c r="GN36" s="562"/>
      <c r="GO36" s="562"/>
      <c r="GP36" s="562"/>
      <c r="GQ36" s="562"/>
      <c r="GR36" s="562"/>
      <c r="GS36" s="562"/>
      <c r="GT36" s="562"/>
      <c r="GU36" s="562"/>
      <c r="GV36" s="562"/>
      <c r="GW36" s="562"/>
      <c r="GX36" s="562"/>
      <c r="GY36" s="562"/>
      <c r="GZ36" s="562"/>
      <c r="HA36" s="562"/>
      <c r="HB36" s="562"/>
      <c r="HC36" s="562"/>
      <c r="HD36" s="562"/>
      <c r="HE36" s="562"/>
      <c r="HF36" s="562"/>
      <c r="HG36" s="562"/>
      <c r="HH36" s="562"/>
      <c r="HI36" s="562"/>
      <c r="HJ36" s="562"/>
      <c r="HK36" s="562"/>
      <c r="HL36" s="562"/>
      <c r="HM36" s="562"/>
      <c r="HN36" s="562"/>
      <c r="HO36" s="562"/>
      <c r="HP36" s="562"/>
      <c r="HQ36" s="562"/>
      <c r="HR36" s="562"/>
      <c r="HS36" s="562"/>
      <c r="HT36" s="562"/>
      <c r="HU36" s="562"/>
      <c r="HV36" s="562"/>
      <c r="HW36" s="562"/>
      <c r="HX36" s="562"/>
      <c r="HY36" s="562"/>
      <c r="HZ36" s="562"/>
      <c r="IA36" s="562"/>
      <c r="IB36" s="562"/>
      <c r="IC36" s="562"/>
      <c r="ID36" s="562"/>
      <c r="IE36" s="562"/>
      <c r="IF36" s="562"/>
      <c r="IG36" s="562"/>
      <c r="IH36" s="562"/>
      <c r="II36" s="562"/>
      <c r="IJ36" s="562"/>
      <c r="IK36" s="562"/>
      <c r="IL36" s="562"/>
      <c r="IM36" s="562"/>
      <c r="IN36" s="562"/>
      <c r="IO36" s="562"/>
      <c r="IP36" s="562"/>
      <c r="IQ36" s="562"/>
      <c r="IR36" s="562"/>
      <c r="IS36" s="562"/>
      <c r="IT36" s="562"/>
      <c r="IU36" s="562"/>
      <c r="IV36" s="562"/>
      <c r="IW36" s="562"/>
      <c r="IX36" s="562"/>
      <c r="IY36" s="562"/>
      <c r="IZ36" s="562"/>
      <c r="JA36" s="562"/>
      <c r="JB36" s="562"/>
      <c r="JC36" s="562"/>
      <c r="JD36" s="562"/>
      <c r="JE36" s="562"/>
      <c r="JF36" s="562"/>
      <c r="JG36" s="562"/>
      <c r="JH36" s="562"/>
      <c r="JI36" s="562"/>
      <c r="JJ36" s="562"/>
      <c r="JK36" s="562"/>
      <c r="JL36" s="562"/>
      <c r="JM36" s="562"/>
      <c r="JN36" s="562"/>
      <c r="JO36" s="562"/>
      <c r="JP36" s="562"/>
      <c r="JQ36" s="562"/>
      <c r="JR36" s="562"/>
      <c r="JS36" s="562"/>
      <c r="JT36" s="562"/>
      <c r="JU36" s="562"/>
      <c r="JV36" s="562"/>
      <c r="JW36" s="562"/>
      <c r="JX36" s="562"/>
      <c r="JY36" s="562"/>
      <c r="JZ36" s="562"/>
      <c r="KA36" s="562"/>
      <c r="KB36" s="562"/>
      <c r="KC36" s="562"/>
      <c r="KD36" s="562"/>
      <c r="KE36" s="562"/>
      <c r="KF36" s="562"/>
      <c r="KG36" s="562"/>
      <c r="KH36" s="562"/>
      <c r="KI36" s="562"/>
      <c r="KJ36" s="562"/>
      <c r="KK36" s="562"/>
      <c r="KL36" s="562"/>
      <c r="KM36" s="562"/>
      <c r="KN36" s="562"/>
      <c r="KO36" s="562"/>
      <c r="KP36" s="562"/>
      <c r="KQ36" s="562"/>
      <c r="KR36" s="562"/>
      <c r="KS36" s="562"/>
      <c r="KT36" s="562"/>
      <c r="KU36" s="562"/>
      <c r="KV36" s="562"/>
      <c r="KW36" s="562"/>
      <c r="KX36" s="562"/>
      <c r="KY36" s="562"/>
      <c r="KZ36" s="562"/>
      <c r="LA36" s="562"/>
      <c r="LB36" s="562"/>
      <c r="LC36" s="562"/>
      <c r="LD36" s="562"/>
      <c r="LE36" s="562"/>
      <c r="LF36" s="562"/>
      <c r="LG36" s="562"/>
      <c r="LH36" s="562"/>
      <c r="LI36" s="562"/>
      <c r="LJ36" s="562"/>
      <c r="LK36" s="562"/>
      <c r="LL36" s="562"/>
      <c r="LM36" s="562"/>
      <c r="LN36" s="562"/>
      <c r="LO36" s="562"/>
      <c r="LP36" s="562"/>
      <c r="LQ36" s="562"/>
      <c r="LR36" s="562"/>
      <c r="LS36" s="562"/>
      <c r="LT36" s="562"/>
      <c r="LU36" s="562"/>
      <c r="LV36" s="562"/>
      <c r="LW36" s="562"/>
      <c r="LX36" s="562"/>
      <c r="LY36" s="562"/>
      <c r="LZ36" s="562"/>
      <c r="MA36" s="562"/>
      <c r="MB36" s="562"/>
      <c r="MC36" s="562"/>
      <c r="MD36" s="562"/>
      <c r="ME36" s="562"/>
      <c r="MF36" s="562"/>
      <c r="MG36" s="562"/>
      <c r="MH36" s="562"/>
      <c r="MI36" s="562"/>
      <c r="MJ36" s="562"/>
      <c r="MK36" s="562"/>
      <c r="ML36" s="562"/>
      <c r="MM36" s="562"/>
      <c r="MN36" s="562"/>
      <c r="MO36" s="562"/>
      <c r="MP36" s="562"/>
      <c r="MQ36" s="562"/>
      <c r="MR36" s="562"/>
      <c r="MS36" s="562"/>
      <c r="MT36" s="562"/>
      <c r="MU36" s="562"/>
      <c r="MV36" s="562"/>
      <c r="MW36" s="562"/>
      <c r="MX36" s="562"/>
      <c r="MY36" s="562"/>
      <c r="MZ36" s="562"/>
      <c r="NA36" s="562"/>
      <c r="NB36" s="562"/>
      <c r="NC36" s="562"/>
      <c r="ND36" s="562"/>
      <c r="NE36" s="562"/>
      <c r="NF36" s="562"/>
      <c r="NG36" s="562"/>
      <c r="NH36" s="562"/>
      <c r="NI36" s="562"/>
      <c r="NJ36" s="562"/>
      <c r="NK36" s="562"/>
      <c r="NL36" s="562"/>
      <c r="NM36" s="562"/>
      <c r="NN36" s="562"/>
      <c r="NO36" s="562"/>
      <c r="NP36" s="562"/>
      <c r="NQ36" s="562"/>
      <c r="NR36" s="562"/>
      <c r="NS36" s="562"/>
      <c r="NT36" s="562"/>
      <c r="NU36" s="562"/>
      <c r="NV36" s="562"/>
      <c r="NW36" s="562"/>
      <c r="NX36" s="562"/>
      <c r="NY36" s="562"/>
      <c r="NZ36" s="562"/>
      <c r="OA36" s="562"/>
      <c r="OB36" s="562"/>
      <c r="OC36" s="562"/>
      <c r="OD36" s="562"/>
      <c r="OE36" s="562"/>
      <c r="OF36" s="562"/>
      <c r="OG36" s="562"/>
      <c r="OH36" s="562"/>
      <c r="OI36" s="562"/>
      <c r="OJ36" s="562"/>
      <c r="OK36" s="562"/>
      <c r="OL36" s="562"/>
      <c r="OM36" s="562"/>
      <c r="ON36" s="562"/>
      <c r="OO36" s="562"/>
      <c r="OP36" s="562"/>
      <c r="OQ36" s="562"/>
      <c r="OR36" s="562"/>
      <c r="OS36" s="562"/>
      <c r="OT36" s="562"/>
      <c r="OU36" s="562"/>
      <c r="OV36" s="562"/>
      <c r="OW36" s="562"/>
      <c r="OX36" s="562"/>
      <c r="OY36" s="562"/>
      <c r="OZ36" s="562"/>
      <c r="PA36" s="562"/>
      <c r="PB36" s="562"/>
      <c r="PC36" s="562"/>
      <c r="PD36" s="562"/>
      <c r="PE36" s="562"/>
      <c r="PF36" s="562"/>
      <c r="PG36" s="562"/>
      <c r="PH36" s="562"/>
      <c r="PI36" s="562"/>
      <c r="PJ36" s="562"/>
      <c r="PK36" s="562"/>
      <c r="PL36" s="562"/>
      <c r="PM36" s="562"/>
      <c r="PN36" s="562"/>
      <c r="PO36" s="562"/>
      <c r="PP36" s="562"/>
      <c r="PQ36" s="562"/>
      <c r="PR36" s="562"/>
      <c r="PS36" s="562"/>
      <c r="PT36" s="562"/>
      <c r="PU36" s="562"/>
      <c r="PV36" s="562"/>
      <c r="PW36" s="562"/>
      <c r="PX36" s="562"/>
      <c r="PY36" s="562"/>
      <c r="PZ36" s="562"/>
      <c r="QA36" s="562"/>
      <c r="QB36" s="562"/>
      <c r="QC36" s="562"/>
      <c r="QD36" s="562"/>
      <c r="QE36" s="562"/>
      <c r="QF36" s="562"/>
      <c r="QG36" s="562"/>
      <c r="QH36" s="562"/>
      <c r="QI36" s="562"/>
      <c r="QJ36" s="562"/>
      <c r="QK36" s="562"/>
      <c r="QL36" s="562"/>
      <c r="QM36" s="562"/>
      <c r="QN36" s="562"/>
      <c r="QO36" s="562"/>
      <c r="QP36" s="562"/>
      <c r="QQ36" s="562"/>
      <c r="QR36" s="562"/>
      <c r="QS36" s="562"/>
      <c r="QT36" s="562"/>
      <c r="QU36" s="562"/>
      <c r="QV36" s="562"/>
      <c r="QW36" s="562"/>
      <c r="QX36" s="562"/>
      <c r="QY36" s="562"/>
      <c r="QZ36" s="562"/>
      <c r="RA36" s="562"/>
      <c r="RB36" s="562"/>
      <c r="RC36" s="562"/>
      <c r="RD36" s="562"/>
      <c r="RE36" s="562"/>
      <c r="RF36" s="562"/>
      <c r="RG36" s="562"/>
      <c r="RH36" s="562"/>
      <c r="RI36" s="562"/>
      <c r="RJ36" s="562"/>
      <c r="RK36" s="562"/>
      <c r="RL36" s="562"/>
      <c r="RM36" s="562"/>
      <c r="RN36" s="562"/>
      <c r="RO36" s="562"/>
      <c r="RP36" s="562"/>
      <c r="RQ36" s="562"/>
      <c r="RR36" s="562"/>
      <c r="RS36" s="562"/>
      <c r="RT36" s="562"/>
      <c r="RU36" s="562"/>
      <c r="RV36" s="562"/>
      <c r="RW36" s="562"/>
      <c r="RX36" s="562"/>
      <c r="RY36" s="562"/>
      <c r="RZ36" s="562"/>
      <c r="SA36" s="562"/>
      <c r="SB36" s="562"/>
      <c r="SC36" s="562"/>
      <c r="SD36" s="562"/>
      <c r="SE36" s="562"/>
      <c r="SF36" s="562"/>
      <c r="SG36" s="562"/>
      <c r="SH36" s="562"/>
      <c r="SI36" s="562"/>
      <c r="SJ36" s="562"/>
      <c r="SK36" s="562"/>
      <c r="SL36" s="562"/>
      <c r="SM36" s="562"/>
      <c r="SN36" s="562"/>
      <c r="SO36" s="562"/>
      <c r="SP36" s="562"/>
      <c r="SQ36" s="562"/>
      <c r="SR36" s="562"/>
      <c r="SS36" s="562"/>
      <c r="ST36" s="562"/>
      <c r="SU36" s="562"/>
      <c r="SV36" s="562"/>
      <c r="SW36" s="562"/>
      <c r="SX36" s="562"/>
      <c r="SY36" s="562"/>
      <c r="SZ36" s="562"/>
      <c r="TA36" s="562"/>
      <c r="TB36" s="562"/>
      <c r="TC36" s="562"/>
      <c r="TD36" s="562"/>
      <c r="TE36" s="562"/>
      <c r="TF36" s="562"/>
      <c r="TG36" s="562"/>
      <c r="TH36" s="562"/>
      <c r="TI36" s="562"/>
      <c r="TJ36" s="562"/>
      <c r="TK36" s="562"/>
      <c r="TL36" s="562"/>
      <c r="TM36" s="562"/>
      <c r="TN36" s="562"/>
      <c r="TO36" s="562"/>
      <c r="TP36" s="562"/>
      <c r="TQ36" s="562"/>
      <c r="TR36" s="562"/>
      <c r="TS36" s="562"/>
      <c r="TT36" s="562"/>
      <c r="TU36" s="562"/>
      <c r="TV36" s="562"/>
      <c r="TW36" s="562"/>
      <c r="TX36" s="562"/>
      <c r="TY36" s="562"/>
      <c r="TZ36" s="562"/>
      <c r="UA36" s="562"/>
      <c r="UB36" s="562"/>
      <c r="UC36" s="562"/>
      <c r="UD36" s="562"/>
      <c r="UE36" s="562"/>
      <c r="UF36" s="562"/>
      <c r="UG36" s="562"/>
      <c r="UH36" s="562"/>
      <c r="UI36" s="562"/>
      <c r="UJ36" s="562"/>
      <c r="UK36" s="562"/>
      <c r="UL36" s="562"/>
      <c r="UM36" s="562"/>
      <c r="UN36" s="562"/>
      <c r="UO36" s="562"/>
      <c r="UP36" s="562"/>
      <c r="UQ36" s="562"/>
      <c r="UR36" s="562"/>
      <c r="US36" s="562"/>
      <c r="UT36" s="562"/>
      <c r="UU36" s="562"/>
      <c r="UV36" s="562"/>
      <c r="UW36" s="562"/>
      <c r="UX36" s="562"/>
      <c r="UY36" s="562"/>
      <c r="UZ36" s="562"/>
      <c r="VA36" s="562"/>
      <c r="VB36" s="562"/>
      <c r="VC36" s="562"/>
      <c r="VD36" s="562"/>
      <c r="VE36" s="562"/>
      <c r="VF36" s="562"/>
      <c r="VG36" s="562"/>
      <c r="VH36" s="562"/>
      <c r="VI36" s="562"/>
      <c r="VJ36" s="562"/>
      <c r="VK36" s="562"/>
      <c r="VL36" s="562"/>
      <c r="VM36" s="562"/>
      <c r="VN36" s="562"/>
      <c r="VO36" s="562"/>
      <c r="VP36" s="562"/>
      <c r="VQ36" s="562"/>
      <c r="VR36" s="562"/>
      <c r="VS36" s="562"/>
      <c r="VT36" s="562"/>
      <c r="VU36" s="562"/>
      <c r="VV36" s="562"/>
      <c r="VW36" s="562"/>
      <c r="VX36" s="562"/>
      <c r="VY36" s="562"/>
      <c r="VZ36" s="562"/>
      <c r="WA36" s="562"/>
      <c r="WB36" s="562"/>
      <c r="WC36" s="562"/>
      <c r="WD36" s="562"/>
      <c r="WE36" s="562"/>
      <c r="WF36" s="562"/>
      <c r="WG36" s="562"/>
      <c r="WH36" s="562"/>
      <c r="WI36" s="562"/>
      <c r="WJ36" s="562"/>
      <c r="WK36" s="562"/>
      <c r="WL36" s="562"/>
      <c r="WM36" s="562"/>
      <c r="WN36" s="562"/>
      <c r="WO36" s="562"/>
      <c r="WP36" s="562"/>
      <c r="WQ36" s="562"/>
      <c r="WR36" s="562"/>
      <c r="WS36" s="562"/>
      <c r="WT36" s="562"/>
      <c r="WU36" s="562"/>
      <c r="WV36" s="562"/>
      <c r="WW36" s="562"/>
      <c r="WX36" s="562"/>
      <c r="WY36" s="562"/>
      <c r="WZ36" s="562"/>
      <c r="XA36" s="562"/>
      <c r="XB36" s="562"/>
      <c r="XC36" s="562"/>
      <c r="XD36" s="562"/>
      <c r="XE36" s="562"/>
      <c r="XF36" s="562"/>
      <c r="XG36" s="562"/>
      <c r="XH36" s="562"/>
      <c r="XI36" s="562"/>
      <c r="XJ36" s="562"/>
      <c r="XK36" s="562"/>
      <c r="XL36" s="562"/>
      <c r="XM36" s="562"/>
      <c r="XN36" s="562"/>
      <c r="XO36" s="562"/>
      <c r="XP36" s="562"/>
      <c r="XQ36" s="562"/>
      <c r="XR36" s="562"/>
      <c r="XS36" s="562"/>
      <c r="XT36" s="562"/>
      <c r="XU36" s="562"/>
      <c r="XV36" s="562"/>
      <c r="XW36" s="562"/>
      <c r="XX36" s="562"/>
      <c r="XY36" s="562"/>
      <c r="XZ36" s="562"/>
      <c r="YA36" s="562"/>
      <c r="YB36" s="562"/>
      <c r="YC36" s="562"/>
      <c r="YD36" s="562"/>
      <c r="YE36" s="562"/>
      <c r="YF36" s="562"/>
      <c r="YG36" s="562"/>
      <c r="YH36" s="562"/>
      <c r="YI36" s="562"/>
      <c r="YJ36" s="562"/>
      <c r="YK36" s="562"/>
      <c r="YL36" s="562"/>
      <c r="YM36" s="562"/>
      <c r="YN36" s="562"/>
      <c r="YO36" s="562"/>
      <c r="YP36" s="562"/>
      <c r="YQ36" s="562"/>
      <c r="YR36" s="562"/>
      <c r="YS36" s="562"/>
      <c r="YT36" s="562"/>
      <c r="YU36" s="562"/>
      <c r="YV36" s="562"/>
      <c r="YW36" s="562"/>
      <c r="YX36" s="562"/>
      <c r="YY36" s="562"/>
      <c r="YZ36" s="562"/>
      <c r="ZA36" s="562"/>
      <c r="ZB36" s="562"/>
      <c r="ZC36" s="562"/>
      <c r="ZD36" s="562"/>
      <c r="ZE36" s="562"/>
      <c r="ZF36" s="562"/>
      <c r="ZG36" s="562"/>
      <c r="ZH36" s="562"/>
      <c r="ZI36" s="562"/>
      <c r="ZJ36" s="562"/>
      <c r="ZK36" s="562"/>
      <c r="ZL36" s="562"/>
      <c r="ZM36" s="562"/>
      <c r="ZN36" s="562"/>
      <c r="ZO36" s="562"/>
      <c r="ZP36" s="562"/>
      <c r="ZQ36" s="562"/>
      <c r="ZR36" s="562"/>
      <c r="ZS36" s="562"/>
      <c r="ZT36" s="562"/>
      <c r="ZU36" s="562"/>
      <c r="ZV36" s="562"/>
      <c r="ZW36" s="562"/>
      <c r="ZX36" s="562"/>
      <c r="ZY36" s="562"/>
      <c r="ZZ36" s="562"/>
      <c r="AAA36" s="562"/>
      <c r="AAB36" s="562"/>
      <c r="AAC36" s="562"/>
      <c r="AAD36" s="562"/>
      <c r="AAE36" s="562"/>
      <c r="AAF36" s="562"/>
      <c r="AAG36" s="562"/>
      <c r="AAH36" s="562"/>
      <c r="AAI36" s="562"/>
      <c r="AAJ36" s="562"/>
      <c r="AAK36" s="562"/>
      <c r="AAL36" s="562"/>
      <c r="AAM36" s="562"/>
      <c r="AAN36" s="562"/>
      <c r="AAO36" s="562"/>
      <c r="AAP36" s="562"/>
      <c r="AAQ36" s="562"/>
      <c r="AAR36" s="562"/>
      <c r="AAS36" s="562"/>
      <c r="AAT36" s="562"/>
      <c r="AAU36" s="562"/>
      <c r="AAV36" s="562"/>
      <c r="AAW36" s="562"/>
      <c r="AAX36" s="562"/>
      <c r="AAY36" s="562"/>
      <c r="AAZ36" s="562"/>
      <c r="ABA36" s="562"/>
      <c r="ABB36" s="562"/>
      <c r="ABC36" s="562"/>
      <c r="ABD36" s="562"/>
      <c r="ABE36" s="562"/>
      <c r="ABF36" s="562"/>
      <c r="ABG36" s="562"/>
      <c r="ABH36" s="562"/>
      <c r="ABI36" s="562"/>
      <c r="ABJ36" s="562"/>
      <c r="ABK36" s="562"/>
      <c r="ABL36" s="562"/>
      <c r="ABM36" s="562"/>
      <c r="ABN36" s="562"/>
      <c r="ABO36" s="562"/>
      <c r="ABP36" s="562"/>
      <c r="ABQ36" s="562"/>
      <c r="ABR36" s="562"/>
      <c r="ABS36" s="562"/>
      <c r="ABT36" s="562"/>
      <c r="ABU36" s="562"/>
      <c r="ABV36" s="562"/>
      <c r="ABW36" s="562"/>
      <c r="ABX36" s="562"/>
      <c r="ABY36" s="562"/>
      <c r="ABZ36" s="562"/>
      <c r="ACA36" s="562"/>
      <c r="ACB36" s="562"/>
      <c r="ACC36" s="562"/>
      <c r="ACD36" s="562"/>
      <c r="ACE36" s="562"/>
      <c r="ACF36" s="562"/>
      <c r="ACG36" s="562"/>
      <c r="ACH36" s="562"/>
      <c r="ACI36" s="562"/>
      <c r="ACJ36" s="562"/>
      <c r="ACK36" s="562"/>
      <c r="ACL36" s="562"/>
      <c r="ACM36" s="562"/>
      <c r="ACN36" s="562"/>
      <c r="ACO36" s="562"/>
      <c r="ACP36" s="562"/>
      <c r="ACQ36" s="562"/>
      <c r="ACR36" s="562"/>
      <c r="ACS36" s="562"/>
      <c r="ACT36" s="562"/>
      <c r="ACU36" s="562"/>
      <c r="ACV36" s="562"/>
      <c r="ACW36" s="562"/>
      <c r="ACX36" s="562"/>
      <c r="ACY36" s="562"/>
      <c r="ACZ36" s="562"/>
      <c r="ADA36" s="562"/>
      <c r="ADB36" s="562"/>
      <c r="ADC36" s="562"/>
      <c r="ADD36" s="562"/>
      <c r="ADE36" s="562"/>
      <c r="ADF36" s="562"/>
      <c r="ADG36" s="562"/>
      <c r="ADH36" s="562"/>
      <c r="ADI36" s="562"/>
      <c r="ADJ36" s="562"/>
      <c r="ADK36" s="562"/>
      <c r="ADL36" s="562"/>
      <c r="ADM36" s="562"/>
      <c r="ADN36" s="562"/>
      <c r="ADO36" s="562"/>
      <c r="ADP36" s="562"/>
      <c r="ADQ36" s="562"/>
      <c r="ADR36" s="562"/>
      <c r="ADS36" s="562"/>
      <c r="ADT36" s="562"/>
      <c r="ADU36" s="562"/>
      <c r="ADV36" s="562"/>
      <c r="ADW36" s="562"/>
      <c r="ADX36" s="562"/>
      <c r="ADY36" s="562"/>
      <c r="ADZ36" s="562"/>
      <c r="AEA36" s="562"/>
      <c r="AEB36" s="562"/>
      <c r="AEC36" s="562"/>
      <c r="AED36" s="562"/>
      <c r="AEE36" s="562"/>
      <c r="AEF36" s="562"/>
      <c r="AEG36" s="562"/>
      <c r="AEH36" s="562"/>
      <c r="AEI36" s="562"/>
      <c r="AEJ36" s="562"/>
      <c r="AEK36" s="562"/>
      <c r="AEL36" s="562"/>
      <c r="AEM36" s="562"/>
      <c r="AEN36" s="562"/>
      <c r="AEO36" s="562"/>
      <c r="AEP36" s="562"/>
      <c r="AEQ36" s="562"/>
      <c r="AER36" s="562"/>
      <c r="AES36" s="562"/>
      <c r="AET36" s="562"/>
      <c r="AEU36" s="562"/>
      <c r="AEV36" s="562"/>
      <c r="AEW36" s="562"/>
      <c r="AEX36" s="562"/>
      <c r="AEY36" s="562"/>
      <c r="AEZ36" s="562"/>
      <c r="AFA36" s="562"/>
      <c r="AFB36" s="562"/>
      <c r="AFC36" s="562"/>
      <c r="AFD36" s="562"/>
      <c r="AFE36" s="562"/>
      <c r="AFF36" s="562"/>
      <c r="AFG36" s="562"/>
      <c r="AFH36" s="562"/>
      <c r="AFI36" s="562"/>
      <c r="AFJ36" s="562"/>
      <c r="AFK36" s="562"/>
      <c r="AFL36" s="562"/>
      <c r="AFM36" s="562"/>
      <c r="AFN36" s="562"/>
      <c r="AFO36" s="562"/>
      <c r="AFP36" s="562"/>
      <c r="AFQ36" s="562"/>
      <c r="AFR36" s="562"/>
      <c r="AFS36" s="562"/>
      <c r="AFT36" s="562"/>
      <c r="AFU36" s="562"/>
      <c r="AFV36" s="562"/>
      <c r="AFW36" s="562"/>
      <c r="AFX36" s="562"/>
      <c r="AFY36" s="562"/>
      <c r="AFZ36" s="562"/>
      <c r="AGA36" s="562"/>
      <c r="AGB36" s="562"/>
      <c r="AGC36" s="562"/>
      <c r="AGD36" s="562"/>
      <c r="AGE36" s="562"/>
      <c r="AGF36" s="562"/>
      <c r="AGG36" s="562"/>
      <c r="AGH36" s="562"/>
      <c r="AGI36" s="562"/>
      <c r="AGJ36" s="562"/>
      <c r="AGK36" s="562"/>
      <c r="AGL36" s="562"/>
      <c r="AGM36" s="562"/>
      <c r="AGN36" s="562"/>
      <c r="AGO36" s="562"/>
      <c r="AGP36" s="562"/>
      <c r="AGQ36" s="562"/>
      <c r="AGR36" s="562"/>
      <c r="AGS36" s="562"/>
      <c r="AGT36" s="562"/>
      <c r="AGU36" s="562"/>
      <c r="AGV36" s="562"/>
      <c r="AGW36" s="562"/>
      <c r="AGX36" s="562"/>
      <c r="AGY36" s="562"/>
      <c r="AGZ36" s="562"/>
      <c r="AHA36" s="562"/>
      <c r="AHB36" s="562"/>
      <c r="AHC36" s="562"/>
      <c r="AHD36" s="562"/>
      <c r="AHE36" s="562"/>
      <c r="AHF36" s="562"/>
      <c r="AHG36" s="562"/>
      <c r="AHH36" s="562"/>
      <c r="AHI36" s="562"/>
      <c r="AHJ36" s="562"/>
      <c r="AHK36" s="562"/>
      <c r="AHL36" s="562"/>
      <c r="AHM36" s="562"/>
      <c r="AHN36" s="562"/>
      <c r="AHO36" s="562"/>
      <c r="AHP36" s="562"/>
      <c r="AHQ36" s="562"/>
      <c r="AHR36" s="562"/>
      <c r="AHS36" s="562"/>
      <c r="AHT36" s="562"/>
      <c r="AHU36" s="562"/>
      <c r="AHV36" s="562"/>
      <c r="AHW36" s="562"/>
      <c r="AHX36" s="562"/>
      <c r="AHY36" s="562"/>
      <c r="AHZ36" s="562"/>
      <c r="AIA36" s="562"/>
      <c r="AIB36" s="562"/>
      <c r="AIC36" s="562"/>
      <c r="AID36" s="562"/>
      <c r="AIE36" s="562"/>
      <c r="AIF36" s="562"/>
      <c r="AIG36" s="562"/>
      <c r="AIH36" s="562"/>
      <c r="AII36" s="562"/>
      <c r="AIJ36" s="562"/>
      <c r="AIK36" s="562"/>
      <c r="AIL36" s="562"/>
      <c r="AIM36" s="562"/>
      <c r="AIN36" s="562"/>
      <c r="AIO36" s="562"/>
      <c r="AIP36" s="562"/>
      <c r="AIQ36" s="562"/>
      <c r="AIR36" s="562"/>
      <c r="AIS36" s="562"/>
      <c r="AIT36" s="562"/>
      <c r="AIU36" s="562"/>
      <c r="AIV36" s="562"/>
      <c r="AIW36" s="562"/>
      <c r="AIX36" s="562"/>
      <c r="AIY36" s="562"/>
      <c r="AIZ36" s="562"/>
      <c r="AJA36" s="562"/>
      <c r="AJB36" s="562"/>
      <c r="AJC36" s="562"/>
      <c r="AJD36" s="562"/>
      <c r="AJE36" s="562"/>
      <c r="AJF36" s="562"/>
      <c r="AJG36" s="562"/>
      <c r="AJH36" s="562"/>
      <c r="AJI36" s="562"/>
      <c r="AJJ36" s="562"/>
      <c r="AJK36" s="562"/>
      <c r="AJL36" s="562"/>
      <c r="AJM36" s="562"/>
      <c r="AJN36" s="562"/>
      <c r="AJO36" s="562"/>
      <c r="AJP36" s="562"/>
      <c r="AJQ36" s="562"/>
      <c r="AJR36" s="562"/>
      <c r="AJS36" s="562"/>
      <c r="AJT36" s="562"/>
      <c r="AJU36" s="562"/>
      <c r="AJV36" s="562"/>
      <c r="AJW36" s="562"/>
      <c r="AJX36" s="562"/>
      <c r="AJY36" s="562"/>
      <c r="AJZ36" s="562"/>
      <c r="AKA36" s="562"/>
      <c r="AKB36" s="562"/>
      <c r="AKC36" s="562"/>
      <c r="AKD36" s="562"/>
      <c r="AKE36" s="562"/>
      <c r="AKF36" s="562"/>
      <c r="AKG36" s="562"/>
      <c r="AKH36" s="562"/>
      <c r="AKI36" s="562"/>
      <c r="AKJ36" s="562"/>
      <c r="AKK36" s="562"/>
      <c r="AKL36" s="562"/>
      <c r="AKM36" s="562"/>
      <c r="AKN36" s="562"/>
      <c r="AKO36" s="562"/>
      <c r="AKP36" s="562"/>
      <c r="AKQ36" s="562"/>
      <c r="AKR36" s="562"/>
      <c r="AKS36" s="562"/>
      <c r="AKT36" s="562"/>
      <c r="AKU36" s="562"/>
      <c r="AKV36" s="562"/>
      <c r="AKW36" s="562"/>
      <c r="AKX36" s="562"/>
      <c r="AKY36" s="562"/>
      <c r="AKZ36" s="562"/>
      <c r="ALA36" s="562"/>
      <c r="ALB36" s="562"/>
      <c r="ALC36" s="562"/>
      <c r="ALD36" s="562"/>
      <c r="ALE36" s="562"/>
      <c r="ALF36" s="562"/>
      <c r="ALG36" s="562"/>
      <c r="ALH36" s="562"/>
      <c r="ALI36" s="562"/>
      <c r="ALJ36" s="562"/>
      <c r="ALK36" s="562"/>
      <c r="ALL36" s="562"/>
      <c r="ALM36" s="562"/>
      <c r="ALN36" s="562"/>
      <c r="ALO36" s="562"/>
      <c r="ALP36" s="562"/>
      <c r="ALQ36" s="562"/>
      <c r="ALR36" s="562"/>
      <c r="ALS36" s="562"/>
      <c r="ALT36" s="562"/>
      <c r="ALU36" s="562"/>
      <c r="ALV36" s="562"/>
      <c r="ALW36" s="562"/>
      <c r="ALX36" s="562"/>
      <c r="ALY36" s="562"/>
      <c r="ALZ36" s="562"/>
      <c r="AMA36" s="562"/>
      <c r="AMB36" s="562"/>
      <c r="AMC36" s="562"/>
      <c r="AMD36" s="562"/>
      <c r="AME36" s="562"/>
      <c r="AMF36" s="562"/>
      <c r="AMG36" s="562"/>
      <c r="AMH36" s="562"/>
      <c r="AMI36" s="562"/>
      <c r="AMJ36" s="562"/>
      <c r="AMK36" s="562"/>
      <c r="AML36" s="562"/>
      <c r="AMM36" s="562"/>
      <c r="AMN36" s="562"/>
      <c r="AMO36" s="562"/>
      <c r="AMP36" s="562"/>
      <c r="AMQ36" s="562"/>
      <c r="AMR36" s="562"/>
      <c r="AMS36" s="562"/>
      <c r="AMT36" s="562"/>
      <c r="AMU36" s="562"/>
      <c r="AMV36" s="562"/>
      <c r="AMW36" s="562"/>
      <c r="AMX36" s="562"/>
      <c r="AMY36" s="562"/>
      <c r="AMZ36" s="562"/>
      <c r="ANA36" s="562"/>
      <c r="ANB36" s="562"/>
      <c r="ANC36" s="562"/>
      <c r="AND36" s="562"/>
      <c r="ANE36" s="562"/>
      <c r="ANF36" s="562"/>
      <c r="ANG36" s="562"/>
      <c r="ANH36" s="562"/>
      <c r="ANI36" s="562"/>
      <c r="ANJ36" s="562"/>
      <c r="ANK36" s="562"/>
      <c r="ANL36" s="562"/>
      <c r="ANM36" s="562"/>
      <c r="ANN36" s="562"/>
      <c r="ANO36" s="562"/>
      <c r="ANP36" s="562"/>
      <c r="ANQ36" s="562"/>
      <c r="ANR36" s="562"/>
      <c r="ANS36" s="562"/>
      <c r="ANT36" s="562"/>
      <c r="ANU36" s="562"/>
      <c r="ANV36" s="562"/>
      <c r="ANW36" s="562"/>
      <c r="ANX36" s="562"/>
      <c r="ANY36" s="562"/>
      <c r="ANZ36" s="562"/>
      <c r="AOA36" s="562"/>
      <c r="AOB36" s="562"/>
      <c r="AOC36" s="562"/>
      <c r="AOD36" s="562"/>
      <c r="AOE36" s="562"/>
      <c r="AOF36" s="562"/>
      <c r="AOG36" s="562"/>
      <c r="AOH36" s="562"/>
      <c r="AOI36" s="562"/>
      <c r="AOJ36" s="562"/>
      <c r="AOK36" s="562"/>
      <c r="AOL36" s="562"/>
      <c r="AOM36" s="562"/>
      <c r="AON36" s="562"/>
      <c r="AOO36" s="562"/>
      <c r="AOP36" s="562"/>
      <c r="AOQ36" s="562"/>
      <c r="AOR36" s="562"/>
      <c r="AOS36" s="562"/>
      <c r="AOT36" s="562"/>
      <c r="AOU36" s="562"/>
      <c r="AOV36" s="562"/>
      <c r="AOW36" s="562"/>
      <c r="AOX36" s="562"/>
      <c r="AOY36" s="562"/>
      <c r="AOZ36" s="562"/>
      <c r="APA36" s="562"/>
      <c r="APB36" s="562"/>
      <c r="APC36" s="562"/>
      <c r="APD36" s="562"/>
      <c r="APE36" s="562"/>
      <c r="APF36" s="562"/>
      <c r="APG36" s="562"/>
      <c r="APH36" s="562"/>
      <c r="API36" s="562"/>
      <c r="APJ36" s="562"/>
      <c r="APK36" s="562"/>
      <c r="APL36" s="562"/>
      <c r="APM36" s="562"/>
      <c r="APN36" s="562"/>
      <c r="APO36" s="562"/>
      <c r="APP36" s="562"/>
      <c r="APQ36" s="562"/>
      <c r="APR36" s="562"/>
      <c r="APS36" s="562"/>
      <c r="APT36" s="562"/>
      <c r="APU36" s="562"/>
      <c r="APV36" s="562"/>
      <c r="APW36" s="562"/>
      <c r="APX36" s="562"/>
      <c r="APY36" s="562"/>
      <c r="APZ36" s="562"/>
      <c r="AQA36" s="562"/>
      <c r="AQB36" s="562"/>
      <c r="AQC36" s="562"/>
      <c r="AQD36" s="562"/>
      <c r="AQE36" s="562"/>
      <c r="AQF36" s="562"/>
      <c r="AQG36" s="562"/>
      <c r="AQH36" s="562"/>
      <c r="AQI36" s="562"/>
      <c r="AQJ36" s="562"/>
      <c r="AQK36" s="562"/>
      <c r="AQL36" s="562"/>
      <c r="AQM36" s="562"/>
      <c r="AQN36" s="562"/>
      <c r="AQO36" s="562"/>
      <c r="AQP36" s="562"/>
      <c r="AQQ36" s="562"/>
      <c r="AQR36" s="562"/>
      <c r="AQS36" s="562"/>
      <c r="AQT36" s="562"/>
      <c r="AQU36" s="562"/>
      <c r="AQV36" s="562"/>
      <c r="AQW36" s="562"/>
      <c r="AQX36" s="562"/>
      <c r="AQY36" s="562"/>
      <c r="AQZ36" s="562"/>
      <c r="ARA36" s="562"/>
      <c r="ARB36" s="562"/>
      <c r="ARC36" s="562"/>
      <c r="ARD36" s="562"/>
      <c r="ARE36" s="562"/>
      <c r="ARF36" s="562"/>
      <c r="ARG36" s="562"/>
      <c r="ARH36" s="562"/>
      <c r="ARI36" s="562"/>
      <c r="ARJ36" s="562"/>
      <c r="ARK36" s="562"/>
      <c r="ARL36" s="562"/>
      <c r="ARM36" s="562"/>
      <c r="ARN36" s="562"/>
      <c r="ARO36" s="562"/>
      <c r="ARP36" s="562"/>
      <c r="ARQ36" s="562"/>
      <c r="ARR36" s="562"/>
      <c r="ARS36" s="562"/>
      <c r="ART36" s="562"/>
      <c r="ARU36" s="562"/>
      <c r="ARV36" s="562"/>
      <c r="ARW36" s="562"/>
      <c r="ARX36" s="562"/>
      <c r="ARY36" s="562"/>
      <c r="ARZ36" s="562"/>
      <c r="ASA36" s="562"/>
      <c r="ASB36" s="562"/>
      <c r="ASC36" s="562"/>
      <c r="ASD36" s="562"/>
      <c r="ASE36" s="562"/>
      <c r="ASF36" s="562"/>
      <c r="ASG36" s="562"/>
      <c r="ASH36" s="562"/>
      <c r="ASI36" s="562"/>
      <c r="ASJ36" s="562"/>
      <c r="ASK36" s="562"/>
      <c r="ASL36" s="562"/>
      <c r="ASM36" s="562"/>
      <c r="ASN36" s="562"/>
      <c r="ASO36" s="562"/>
      <c r="ASP36" s="562"/>
      <c r="ASQ36" s="562"/>
      <c r="ASR36" s="562"/>
      <c r="ASS36" s="562"/>
      <c r="AST36" s="562"/>
      <c r="ASU36" s="562"/>
      <c r="ASV36" s="562"/>
      <c r="ASW36" s="562"/>
      <c r="ASX36" s="562"/>
      <c r="ASY36" s="562"/>
      <c r="ASZ36" s="562"/>
      <c r="ATA36" s="562"/>
      <c r="ATB36" s="562"/>
      <c r="ATC36" s="562"/>
      <c r="ATD36" s="562"/>
      <c r="ATE36" s="562"/>
      <c r="ATF36" s="562"/>
      <c r="ATG36" s="562"/>
      <c r="ATH36" s="562"/>
      <c r="ATI36" s="562"/>
      <c r="ATJ36" s="562"/>
      <c r="ATK36" s="562"/>
      <c r="ATL36" s="562"/>
      <c r="ATM36" s="562"/>
      <c r="ATN36" s="562"/>
      <c r="ATO36" s="562"/>
      <c r="ATP36" s="562"/>
      <c r="ATQ36" s="562"/>
      <c r="ATR36" s="562"/>
      <c r="ATS36" s="562"/>
      <c r="ATT36" s="562"/>
      <c r="ATU36" s="562"/>
      <c r="ATV36" s="562"/>
      <c r="ATW36" s="562"/>
      <c r="ATX36" s="562"/>
      <c r="ATY36" s="562"/>
      <c r="ATZ36" s="562"/>
      <c r="AUA36" s="562"/>
      <c r="AUB36" s="562"/>
      <c r="AUC36" s="562"/>
      <c r="AUD36" s="562"/>
      <c r="AUE36" s="562"/>
      <c r="AUF36" s="562"/>
      <c r="AUG36" s="562"/>
      <c r="AUH36" s="562"/>
      <c r="AUI36" s="562"/>
      <c r="AUJ36" s="562"/>
      <c r="AUK36" s="562"/>
      <c r="AUL36" s="562"/>
      <c r="AUM36" s="562"/>
      <c r="AUN36" s="562"/>
      <c r="AUO36" s="562"/>
      <c r="AUP36" s="562"/>
      <c r="AUQ36" s="562"/>
      <c r="AUR36" s="562"/>
      <c r="AUS36" s="562"/>
      <c r="AUT36" s="562"/>
      <c r="AUU36" s="562"/>
      <c r="AUV36" s="562"/>
      <c r="AUW36" s="562"/>
      <c r="AUX36" s="562"/>
      <c r="AUY36" s="562"/>
      <c r="AUZ36" s="562"/>
      <c r="AVA36" s="562"/>
      <c r="AVB36" s="562"/>
      <c r="AVC36" s="562"/>
      <c r="AVD36" s="562"/>
      <c r="AVE36" s="562"/>
      <c r="AVF36" s="562"/>
      <c r="AVG36" s="562"/>
      <c r="AVH36" s="562"/>
      <c r="AVI36" s="562"/>
      <c r="AVJ36" s="562"/>
      <c r="AVK36" s="562"/>
      <c r="AVL36" s="562"/>
      <c r="AVM36" s="562"/>
      <c r="AVN36" s="562"/>
      <c r="AVO36" s="562"/>
      <c r="AVP36" s="562"/>
      <c r="AVQ36" s="562"/>
      <c r="AVR36" s="562"/>
      <c r="AVS36" s="562"/>
      <c r="AVT36" s="562"/>
      <c r="AVU36" s="562"/>
      <c r="AVV36" s="562"/>
      <c r="AVW36" s="562"/>
      <c r="AVX36" s="562"/>
      <c r="AVY36" s="562"/>
      <c r="AVZ36" s="562"/>
      <c r="AWA36" s="562"/>
      <c r="AWB36" s="562"/>
      <c r="AWC36" s="562"/>
      <c r="AWD36" s="562"/>
      <c r="AWE36" s="562"/>
      <c r="AWF36" s="562"/>
      <c r="AWG36" s="562"/>
      <c r="AWH36" s="562"/>
      <c r="AWI36" s="562"/>
      <c r="AWJ36" s="562"/>
      <c r="AWK36" s="562"/>
      <c r="AWL36" s="562"/>
      <c r="AWM36" s="562"/>
      <c r="AWN36" s="562"/>
      <c r="AWO36" s="562"/>
      <c r="AWP36" s="562"/>
      <c r="AWQ36" s="562"/>
      <c r="AWR36" s="562"/>
      <c r="AWS36" s="562"/>
      <c r="AWT36" s="562"/>
      <c r="AWU36" s="562"/>
      <c r="AWV36" s="562"/>
      <c r="AWW36" s="562"/>
      <c r="AWX36" s="562"/>
      <c r="AWY36" s="562"/>
      <c r="AWZ36" s="562"/>
      <c r="AXA36" s="562"/>
      <c r="AXB36" s="562"/>
      <c r="AXC36" s="562"/>
      <c r="AXD36" s="562"/>
      <c r="AXE36" s="562"/>
      <c r="AXF36" s="562"/>
      <c r="AXG36" s="562"/>
      <c r="AXH36" s="562"/>
      <c r="AXI36" s="562"/>
      <c r="AXJ36" s="562"/>
      <c r="AXK36" s="562"/>
      <c r="AXL36" s="562"/>
      <c r="AXM36" s="562"/>
      <c r="AXN36" s="562"/>
      <c r="AXO36" s="562"/>
      <c r="AXP36" s="562"/>
      <c r="AXQ36" s="562"/>
      <c r="AXR36" s="562"/>
      <c r="AXS36" s="562"/>
      <c r="AXT36" s="562"/>
      <c r="AXU36" s="562"/>
      <c r="AXV36" s="562"/>
      <c r="AXW36" s="562"/>
      <c r="AXX36" s="562"/>
      <c r="AXY36" s="562"/>
      <c r="AXZ36" s="562"/>
      <c r="AYA36" s="562"/>
      <c r="AYB36" s="562"/>
      <c r="AYC36" s="562"/>
      <c r="AYD36" s="562"/>
      <c r="AYE36" s="562"/>
      <c r="AYF36" s="562"/>
      <c r="AYG36" s="562"/>
      <c r="AYH36" s="562"/>
      <c r="AYI36" s="562"/>
      <c r="AYJ36" s="562"/>
      <c r="AYK36" s="562"/>
      <c r="AYL36" s="562"/>
      <c r="AYM36" s="562"/>
      <c r="AYN36" s="562"/>
      <c r="AYO36" s="562"/>
      <c r="AYP36" s="562"/>
      <c r="AYQ36" s="562"/>
      <c r="AYR36" s="562"/>
      <c r="AYS36" s="562"/>
      <c r="AYT36" s="562"/>
      <c r="AYU36" s="562"/>
      <c r="AYV36" s="562"/>
      <c r="AYW36" s="562"/>
      <c r="AYX36" s="562"/>
      <c r="AYY36" s="562"/>
      <c r="AYZ36" s="562"/>
      <c r="AZA36" s="562"/>
      <c r="AZB36" s="562"/>
      <c r="AZC36" s="562"/>
      <c r="AZD36" s="562"/>
      <c r="AZE36" s="562"/>
      <c r="AZF36" s="562"/>
      <c r="AZG36" s="562"/>
      <c r="AZH36" s="562"/>
      <c r="AZI36" s="562"/>
      <c r="AZJ36" s="562"/>
      <c r="AZK36" s="562"/>
      <c r="AZL36" s="562"/>
      <c r="AZM36" s="562"/>
      <c r="AZN36" s="562"/>
      <c r="AZO36" s="562"/>
      <c r="AZP36" s="562"/>
      <c r="AZQ36" s="562"/>
      <c r="AZR36" s="562"/>
      <c r="AZS36" s="562"/>
      <c r="AZT36" s="562"/>
      <c r="AZU36" s="562"/>
      <c r="AZV36" s="562"/>
      <c r="AZW36" s="562"/>
      <c r="AZX36" s="562"/>
      <c r="AZY36" s="562"/>
      <c r="AZZ36" s="562"/>
      <c r="BAA36" s="562"/>
      <c r="BAB36" s="562"/>
      <c r="BAC36" s="562"/>
      <c r="BAD36" s="562"/>
      <c r="BAE36" s="562"/>
      <c r="BAF36" s="562"/>
      <c r="BAG36" s="562"/>
      <c r="BAH36" s="562"/>
      <c r="BAI36" s="562"/>
      <c r="BAJ36" s="562"/>
      <c r="BAK36" s="562"/>
      <c r="BAL36" s="562"/>
      <c r="BAM36" s="562"/>
      <c r="BAN36" s="562"/>
      <c r="BAO36" s="562"/>
      <c r="BAP36" s="562"/>
      <c r="BAQ36" s="562"/>
      <c r="BAR36" s="562"/>
      <c r="BAS36" s="562"/>
      <c r="BAT36" s="562"/>
      <c r="BAU36" s="562"/>
      <c r="BAV36" s="562"/>
      <c r="BAW36" s="562"/>
      <c r="BAX36" s="562"/>
      <c r="BAY36" s="562"/>
      <c r="BAZ36" s="562"/>
      <c r="BBA36" s="562"/>
      <c r="BBB36" s="562"/>
      <c r="BBC36" s="562"/>
      <c r="BBD36" s="562"/>
      <c r="BBE36" s="562"/>
      <c r="BBF36" s="562"/>
      <c r="BBG36" s="562"/>
      <c r="BBH36" s="562"/>
      <c r="BBI36" s="562"/>
      <c r="BBJ36" s="562"/>
      <c r="BBK36" s="562"/>
      <c r="BBL36" s="562"/>
      <c r="BBM36" s="562"/>
      <c r="BBN36" s="562"/>
      <c r="BBO36" s="562"/>
      <c r="BBP36" s="562"/>
      <c r="BBQ36" s="562"/>
      <c r="BBR36" s="562"/>
      <c r="BBS36" s="562"/>
      <c r="BBT36" s="562"/>
      <c r="BBU36" s="562"/>
      <c r="BBV36" s="562"/>
      <c r="BBW36" s="562"/>
      <c r="BBX36" s="562"/>
      <c r="BBY36" s="562"/>
      <c r="BBZ36" s="562"/>
      <c r="BCA36" s="562"/>
      <c r="BCB36" s="562"/>
      <c r="BCC36" s="562"/>
      <c r="BCD36" s="562"/>
      <c r="BCE36" s="562"/>
      <c r="BCF36" s="562"/>
      <c r="BCG36" s="562"/>
      <c r="BCH36" s="562"/>
      <c r="BCI36" s="562"/>
      <c r="BCJ36" s="562"/>
      <c r="BCK36" s="562"/>
      <c r="BCL36" s="562"/>
      <c r="BCM36" s="562"/>
      <c r="BCN36" s="562"/>
      <c r="BCO36" s="562"/>
      <c r="BCP36" s="562"/>
      <c r="BCQ36" s="562"/>
      <c r="BCR36" s="562"/>
      <c r="BCS36" s="562"/>
      <c r="BCT36" s="562"/>
      <c r="BCU36" s="562"/>
      <c r="BCV36" s="562"/>
      <c r="BCW36" s="562"/>
      <c r="BCX36" s="562"/>
      <c r="BCY36" s="562"/>
      <c r="BCZ36" s="562"/>
      <c r="BDA36" s="562"/>
      <c r="BDB36" s="562"/>
      <c r="BDC36" s="562"/>
      <c r="BDD36" s="562"/>
      <c r="BDE36" s="562"/>
      <c r="BDF36" s="562"/>
      <c r="BDG36" s="562"/>
      <c r="BDH36" s="562"/>
      <c r="BDI36" s="562"/>
      <c r="BDJ36" s="562"/>
      <c r="BDK36" s="562"/>
      <c r="BDL36" s="562"/>
      <c r="BDM36" s="562"/>
      <c r="BDN36" s="562"/>
      <c r="BDO36" s="562"/>
      <c r="BDP36" s="562"/>
      <c r="BDQ36" s="562"/>
      <c r="BDR36" s="562"/>
      <c r="BDS36" s="562"/>
      <c r="BDT36" s="562"/>
      <c r="BDU36" s="562"/>
      <c r="BDV36" s="562"/>
      <c r="BDW36" s="562"/>
      <c r="BDX36" s="562"/>
      <c r="BDY36" s="562"/>
      <c r="BDZ36" s="562"/>
      <c r="BEA36" s="562"/>
      <c r="BEB36" s="562"/>
      <c r="BEC36" s="562"/>
      <c r="BED36" s="562"/>
      <c r="BEE36" s="562"/>
      <c r="BEF36" s="562"/>
      <c r="BEG36" s="562"/>
      <c r="BEH36" s="562"/>
      <c r="BEI36" s="562"/>
      <c r="BEJ36" s="562"/>
      <c r="BEK36" s="562"/>
      <c r="BEL36" s="562"/>
      <c r="BEM36" s="562"/>
      <c r="BEN36" s="562"/>
      <c r="BEO36" s="562"/>
      <c r="BEP36" s="562"/>
      <c r="BEQ36" s="562"/>
      <c r="BER36" s="562"/>
      <c r="BES36" s="562"/>
      <c r="BET36" s="562"/>
      <c r="BEU36" s="562"/>
      <c r="BEV36" s="562"/>
      <c r="BEW36" s="562"/>
      <c r="BEX36" s="562"/>
      <c r="BEY36" s="562"/>
      <c r="BEZ36" s="562"/>
      <c r="BFA36" s="562"/>
      <c r="BFB36" s="562"/>
      <c r="BFC36" s="562"/>
      <c r="BFD36" s="562"/>
      <c r="BFE36" s="562"/>
      <c r="BFF36" s="562"/>
      <c r="BFG36" s="562"/>
      <c r="BFH36" s="562"/>
      <c r="BFI36" s="562"/>
      <c r="BFJ36" s="562"/>
      <c r="BFK36" s="562"/>
      <c r="BFL36" s="562"/>
      <c r="BFM36" s="562"/>
      <c r="BFN36" s="562"/>
      <c r="BFO36" s="562"/>
      <c r="BFP36" s="562"/>
      <c r="BFQ36" s="562"/>
      <c r="BFR36" s="562"/>
      <c r="BFS36" s="562"/>
      <c r="BFT36" s="562"/>
      <c r="BFU36" s="562"/>
      <c r="BFV36" s="562"/>
      <c r="BFW36" s="562"/>
      <c r="BFX36" s="562"/>
      <c r="BFY36" s="562"/>
      <c r="BFZ36" s="562"/>
      <c r="BGA36" s="562"/>
      <c r="BGB36" s="562"/>
      <c r="BGC36" s="562"/>
      <c r="BGD36" s="562"/>
      <c r="BGE36" s="562"/>
      <c r="BGF36" s="562"/>
      <c r="BGG36" s="562"/>
      <c r="BGH36" s="562"/>
      <c r="BGI36" s="562"/>
      <c r="BGJ36" s="562"/>
      <c r="BGK36" s="562"/>
      <c r="BGL36" s="562"/>
      <c r="BGM36" s="562"/>
      <c r="BGN36" s="562"/>
      <c r="BGO36" s="562"/>
      <c r="BGP36" s="562"/>
      <c r="BGQ36" s="562"/>
      <c r="BGR36" s="562"/>
      <c r="BGS36" s="562"/>
      <c r="BGT36" s="562"/>
      <c r="BGU36" s="562"/>
      <c r="BGV36" s="562"/>
      <c r="BGW36" s="562"/>
      <c r="BGX36" s="562"/>
      <c r="BGY36" s="562"/>
      <c r="BGZ36" s="562"/>
      <c r="BHA36" s="562"/>
      <c r="BHB36" s="562"/>
      <c r="BHC36" s="562"/>
      <c r="BHD36" s="562"/>
      <c r="BHE36" s="562"/>
      <c r="BHF36" s="562"/>
      <c r="BHG36" s="562"/>
      <c r="BHH36" s="562"/>
      <c r="BHI36" s="562"/>
      <c r="BHJ36" s="562"/>
      <c r="BHK36" s="562"/>
      <c r="BHL36" s="562"/>
      <c r="BHM36" s="562"/>
      <c r="BHN36" s="562"/>
      <c r="BHO36" s="562"/>
      <c r="BHP36" s="562"/>
      <c r="BHQ36" s="562"/>
      <c r="BHR36" s="562"/>
      <c r="BHS36" s="562"/>
      <c r="BHT36" s="562"/>
      <c r="BHU36" s="562"/>
      <c r="BHV36" s="562"/>
      <c r="BHW36" s="562"/>
      <c r="BHX36" s="562"/>
      <c r="BHY36" s="562"/>
      <c r="BHZ36" s="562"/>
      <c r="BIA36" s="562"/>
      <c r="BIB36" s="562"/>
      <c r="BIC36" s="562"/>
      <c r="BID36" s="562"/>
      <c r="BIE36" s="562"/>
      <c r="BIF36" s="562"/>
      <c r="BIG36" s="562"/>
      <c r="BIH36" s="562"/>
      <c r="BII36" s="562"/>
      <c r="BIJ36" s="562"/>
      <c r="BIK36" s="562"/>
      <c r="BIL36" s="562"/>
      <c r="BIM36" s="562"/>
      <c r="BIN36" s="562"/>
      <c r="BIO36" s="562"/>
      <c r="BIP36" s="562"/>
      <c r="BIQ36" s="562"/>
      <c r="BIR36" s="562"/>
      <c r="BIS36" s="562"/>
      <c r="BIT36" s="562"/>
      <c r="BIU36" s="562"/>
      <c r="BIV36" s="562"/>
      <c r="BIW36" s="562"/>
      <c r="BIX36" s="562"/>
      <c r="BIY36" s="562"/>
      <c r="BIZ36" s="562"/>
      <c r="BJA36" s="562"/>
      <c r="BJB36" s="562"/>
      <c r="BJC36" s="562"/>
      <c r="BJD36" s="562"/>
      <c r="BJE36" s="562"/>
      <c r="BJF36" s="562"/>
      <c r="BJG36" s="562"/>
      <c r="BJH36" s="562"/>
      <c r="BJI36" s="562"/>
      <c r="BJJ36" s="562"/>
      <c r="BJK36" s="562"/>
      <c r="BJL36" s="562"/>
      <c r="BJM36" s="562"/>
      <c r="BJN36" s="562"/>
      <c r="BJO36" s="562"/>
      <c r="BJP36" s="562"/>
      <c r="BJQ36" s="562"/>
      <c r="BJR36" s="562"/>
      <c r="BJS36" s="562"/>
      <c r="BJT36" s="562"/>
      <c r="BJU36" s="562"/>
      <c r="BJV36" s="562"/>
      <c r="BJW36" s="562"/>
      <c r="BJX36" s="562"/>
      <c r="BJY36" s="562"/>
      <c r="BJZ36" s="562"/>
      <c r="BKA36" s="562"/>
      <c r="BKB36" s="562"/>
      <c r="BKC36" s="562"/>
      <c r="BKD36" s="562"/>
      <c r="BKE36" s="562"/>
      <c r="BKF36" s="562"/>
      <c r="BKG36" s="562"/>
      <c r="BKH36" s="562"/>
      <c r="BKI36" s="562"/>
      <c r="BKJ36" s="562"/>
      <c r="BKK36" s="562"/>
      <c r="BKL36" s="562"/>
      <c r="BKM36" s="562"/>
      <c r="BKN36" s="562"/>
      <c r="BKO36" s="562"/>
      <c r="BKP36" s="562"/>
      <c r="BKQ36" s="562"/>
      <c r="BKR36" s="562"/>
      <c r="BKS36" s="562"/>
      <c r="BKT36" s="562"/>
      <c r="BKU36" s="562"/>
      <c r="BKV36" s="562"/>
      <c r="BKW36" s="562"/>
      <c r="BKX36" s="562"/>
      <c r="BKY36" s="562"/>
      <c r="BKZ36" s="562"/>
      <c r="BLA36" s="562"/>
      <c r="BLB36" s="562"/>
      <c r="BLC36" s="562"/>
      <c r="BLD36" s="562"/>
      <c r="BLE36" s="562"/>
      <c r="BLF36" s="562"/>
      <c r="BLG36" s="562"/>
      <c r="BLH36" s="562"/>
      <c r="BLI36" s="562"/>
      <c r="BLJ36" s="562"/>
      <c r="BLK36" s="562"/>
      <c r="BLL36" s="562"/>
      <c r="BLM36" s="562"/>
      <c r="BLN36" s="562"/>
      <c r="BLO36" s="562"/>
      <c r="BLP36" s="562"/>
      <c r="BLQ36" s="562"/>
      <c r="BLR36" s="562"/>
      <c r="BLS36" s="562"/>
      <c r="BLT36" s="562"/>
      <c r="BLU36" s="562"/>
      <c r="BLV36" s="562"/>
      <c r="BLW36" s="562"/>
      <c r="BLX36" s="562"/>
      <c r="BLY36" s="562"/>
      <c r="BLZ36" s="562"/>
      <c r="BMA36" s="562"/>
      <c r="BMB36" s="562"/>
      <c r="BMC36" s="562"/>
      <c r="BMD36" s="562"/>
      <c r="BME36" s="562"/>
      <c r="BMF36" s="562"/>
      <c r="BMG36" s="562"/>
      <c r="BMH36" s="562"/>
      <c r="BMI36" s="562"/>
      <c r="BMJ36" s="562"/>
      <c r="BMK36" s="562"/>
      <c r="BML36" s="562"/>
      <c r="BMM36" s="562"/>
      <c r="BMN36" s="562"/>
      <c r="BMO36" s="562"/>
      <c r="BMP36" s="562"/>
      <c r="BMQ36" s="562"/>
      <c r="BMR36" s="562"/>
      <c r="BMS36" s="562"/>
      <c r="BMT36" s="562"/>
      <c r="BMU36" s="562"/>
      <c r="BMV36" s="562"/>
      <c r="BMW36" s="562"/>
      <c r="BMX36" s="562"/>
      <c r="BMY36" s="562"/>
      <c r="BMZ36" s="562"/>
      <c r="BNA36" s="562"/>
      <c r="BNB36" s="562"/>
      <c r="BNC36" s="562"/>
      <c r="BND36" s="562"/>
      <c r="BNE36" s="562"/>
      <c r="BNF36" s="562"/>
      <c r="BNG36" s="562"/>
      <c r="BNH36" s="562"/>
      <c r="BNI36" s="562"/>
      <c r="BNJ36" s="562"/>
      <c r="BNK36" s="562"/>
      <c r="BNL36" s="562"/>
      <c r="BNM36" s="562"/>
      <c r="BNN36" s="562"/>
      <c r="BNO36" s="562"/>
      <c r="BNP36" s="562"/>
      <c r="BNQ36" s="562"/>
      <c r="BNR36" s="562"/>
      <c r="BNS36" s="562"/>
      <c r="BNT36" s="562"/>
      <c r="BNU36" s="562"/>
      <c r="BNV36" s="562"/>
      <c r="BNW36" s="562"/>
      <c r="BNX36" s="562"/>
      <c r="BNY36" s="562"/>
      <c r="BNZ36" s="562"/>
      <c r="BOA36" s="562"/>
      <c r="BOB36" s="562"/>
      <c r="BOC36" s="562"/>
      <c r="BOD36" s="562"/>
      <c r="BOE36" s="562"/>
      <c r="BOF36" s="562"/>
      <c r="BOG36" s="562"/>
      <c r="BOH36" s="562"/>
      <c r="BOI36" s="562"/>
      <c r="BOJ36" s="562"/>
      <c r="BOK36" s="562"/>
      <c r="BOL36" s="562"/>
      <c r="BOM36" s="562"/>
      <c r="BON36" s="562"/>
      <c r="BOO36" s="562"/>
      <c r="BOP36" s="562"/>
      <c r="BOQ36" s="562"/>
      <c r="BOR36" s="562"/>
      <c r="BOS36" s="562"/>
      <c r="BOT36" s="562"/>
      <c r="BOU36" s="562"/>
      <c r="BOV36" s="562"/>
      <c r="BOW36" s="562"/>
      <c r="BOX36" s="562"/>
      <c r="BOY36" s="562"/>
      <c r="BOZ36" s="562"/>
      <c r="BPA36" s="562"/>
      <c r="BPB36" s="562"/>
      <c r="BPC36" s="562"/>
      <c r="BPD36" s="562"/>
      <c r="BPE36" s="562"/>
      <c r="BPF36" s="562"/>
      <c r="BPG36" s="562"/>
      <c r="BPH36" s="562"/>
      <c r="BPI36" s="562"/>
      <c r="BPJ36" s="562"/>
      <c r="BPK36" s="562"/>
      <c r="BPL36" s="562"/>
      <c r="BPM36" s="562"/>
      <c r="BPN36" s="562"/>
      <c r="BPO36" s="562"/>
      <c r="BPP36" s="562"/>
      <c r="BPQ36" s="562"/>
      <c r="BPR36" s="562"/>
      <c r="BPS36" s="562"/>
      <c r="BPT36" s="562"/>
      <c r="BPU36" s="562"/>
      <c r="BPV36" s="562"/>
      <c r="BPW36" s="562"/>
      <c r="BPX36" s="562"/>
      <c r="BPY36" s="562"/>
      <c r="BPZ36" s="562"/>
      <c r="BQA36" s="562"/>
      <c r="BQB36" s="562"/>
      <c r="BQC36" s="562"/>
      <c r="BQD36" s="562"/>
      <c r="BQE36" s="562"/>
      <c r="BQF36" s="562"/>
      <c r="BQG36" s="562"/>
      <c r="BQH36" s="562"/>
      <c r="BQI36" s="562"/>
      <c r="BQJ36" s="562"/>
      <c r="BQK36" s="562"/>
      <c r="BQL36" s="562"/>
      <c r="BQM36" s="562"/>
      <c r="BQN36" s="562"/>
      <c r="BQO36" s="562"/>
      <c r="BQP36" s="562"/>
      <c r="BQQ36" s="562"/>
      <c r="BQR36" s="562"/>
      <c r="BQS36" s="562"/>
      <c r="BQT36" s="562"/>
      <c r="BQU36" s="562"/>
      <c r="BQV36" s="562"/>
      <c r="BQW36" s="562"/>
      <c r="BQX36" s="562"/>
      <c r="BQY36" s="562"/>
      <c r="BQZ36" s="562"/>
      <c r="BRA36" s="562"/>
      <c r="BRB36" s="562"/>
      <c r="BRC36" s="562"/>
      <c r="BRD36" s="562"/>
      <c r="BRE36" s="562"/>
      <c r="BRF36" s="562"/>
      <c r="BRG36" s="562"/>
      <c r="BRH36" s="562"/>
      <c r="BRI36" s="562"/>
      <c r="BRJ36" s="562"/>
      <c r="BRK36" s="562"/>
      <c r="BRL36" s="562"/>
      <c r="BRM36" s="562"/>
      <c r="BRN36" s="562"/>
      <c r="BRO36" s="562"/>
      <c r="BRP36" s="562"/>
      <c r="BRQ36" s="562"/>
      <c r="BRR36" s="562"/>
      <c r="BRS36" s="562"/>
      <c r="BRT36" s="562"/>
      <c r="BRU36" s="562"/>
      <c r="BRV36" s="562"/>
      <c r="BRW36" s="562"/>
      <c r="BRX36" s="562"/>
      <c r="BRY36" s="562"/>
      <c r="BRZ36" s="562"/>
      <c r="BSA36" s="562"/>
      <c r="BSB36" s="562"/>
      <c r="BSC36" s="562"/>
      <c r="BSD36" s="562"/>
      <c r="BSE36" s="562"/>
      <c r="BSF36" s="562"/>
      <c r="BSG36" s="562"/>
      <c r="BSH36" s="562"/>
      <c r="BSI36" s="562"/>
      <c r="BSJ36" s="562"/>
      <c r="BSK36" s="562"/>
      <c r="BSL36" s="562"/>
      <c r="BSM36" s="562"/>
      <c r="BSN36" s="562"/>
      <c r="BSO36" s="562"/>
      <c r="BSP36" s="562"/>
      <c r="BSQ36" s="562"/>
      <c r="BSR36" s="562"/>
      <c r="BSS36" s="562"/>
      <c r="BST36" s="562"/>
      <c r="BSU36" s="562"/>
      <c r="BSV36" s="562"/>
      <c r="BSW36" s="562"/>
      <c r="BSX36" s="562"/>
      <c r="BSY36" s="562"/>
      <c r="BSZ36" s="562"/>
      <c r="BTA36" s="562"/>
      <c r="BTB36" s="562"/>
      <c r="BTC36" s="562"/>
      <c r="BTD36" s="562"/>
      <c r="BTE36" s="562"/>
      <c r="BTF36" s="562"/>
      <c r="BTG36" s="562"/>
      <c r="BTH36" s="562"/>
      <c r="BTI36" s="562"/>
      <c r="BTJ36" s="562"/>
      <c r="BTK36" s="562"/>
      <c r="BTL36" s="562"/>
      <c r="BTM36" s="562"/>
      <c r="BTN36" s="562"/>
      <c r="BTO36" s="562"/>
      <c r="BTP36" s="562"/>
      <c r="BTQ36" s="562"/>
      <c r="BTR36" s="562"/>
      <c r="BTS36" s="562"/>
      <c r="BTT36" s="562"/>
      <c r="BTU36" s="562"/>
      <c r="BTV36" s="562"/>
      <c r="BTW36" s="562"/>
      <c r="BTX36" s="562"/>
      <c r="BTY36" s="562"/>
      <c r="BTZ36" s="562"/>
      <c r="BUA36" s="562"/>
      <c r="BUB36" s="562"/>
      <c r="BUC36" s="562"/>
      <c r="BUD36" s="562"/>
      <c r="BUE36" s="562"/>
      <c r="BUF36" s="562"/>
      <c r="BUG36" s="562"/>
      <c r="BUH36" s="562"/>
      <c r="BUI36" s="562"/>
      <c r="BUJ36" s="562"/>
      <c r="BUK36" s="562"/>
      <c r="BUL36" s="562"/>
      <c r="BUM36" s="562"/>
      <c r="BUN36" s="562"/>
      <c r="BUO36" s="562"/>
      <c r="BUP36" s="562"/>
      <c r="BUQ36" s="562"/>
      <c r="BUR36" s="562"/>
      <c r="BUS36" s="562"/>
      <c r="BUT36" s="562"/>
      <c r="BUU36" s="562"/>
      <c r="BUV36" s="562"/>
      <c r="BUW36" s="562"/>
      <c r="BUX36" s="562"/>
      <c r="BUY36" s="562"/>
      <c r="BUZ36" s="562"/>
      <c r="BVA36" s="562"/>
      <c r="BVB36" s="562"/>
      <c r="BVC36" s="562"/>
      <c r="BVD36" s="562"/>
      <c r="BVE36" s="562"/>
      <c r="BVF36" s="562"/>
      <c r="BVG36" s="562"/>
      <c r="BVH36" s="562"/>
      <c r="BVI36" s="562"/>
      <c r="BVJ36" s="562"/>
      <c r="BVK36" s="562"/>
      <c r="BVL36" s="562"/>
      <c r="BVM36" s="562"/>
      <c r="BVN36" s="562"/>
      <c r="BVO36" s="562"/>
      <c r="BVP36" s="562"/>
      <c r="BVQ36" s="562"/>
      <c r="BVR36" s="562"/>
      <c r="BVS36" s="562"/>
      <c r="BVT36" s="562"/>
      <c r="BVU36" s="562"/>
      <c r="BVV36" s="562"/>
      <c r="BVW36" s="562"/>
      <c r="BVX36" s="562"/>
      <c r="BVY36" s="562"/>
      <c r="BVZ36" s="562"/>
      <c r="BWA36" s="562"/>
      <c r="BWB36" s="562"/>
      <c r="BWC36" s="562"/>
      <c r="BWD36" s="562"/>
      <c r="BWE36" s="562"/>
      <c r="BWF36" s="562"/>
      <c r="BWG36" s="562"/>
      <c r="BWH36" s="562"/>
      <c r="BWI36" s="562"/>
      <c r="BWJ36" s="562"/>
      <c r="BWK36" s="562"/>
      <c r="BWL36" s="562"/>
      <c r="BWM36" s="562"/>
      <c r="BWN36" s="562"/>
      <c r="BWO36" s="562"/>
      <c r="BWP36" s="562"/>
      <c r="BWQ36" s="562"/>
      <c r="BWR36" s="562"/>
      <c r="BWS36" s="562"/>
      <c r="BWT36" s="562"/>
      <c r="BWU36" s="562"/>
      <c r="BWV36" s="562"/>
      <c r="BWW36" s="562"/>
      <c r="BWX36" s="562"/>
      <c r="BWY36" s="562"/>
      <c r="BWZ36" s="562"/>
      <c r="BXA36" s="562"/>
      <c r="BXB36" s="562"/>
      <c r="BXC36" s="562"/>
      <c r="BXD36" s="562"/>
      <c r="BXE36" s="562"/>
      <c r="BXF36" s="562"/>
      <c r="BXG36" s="562"/>
      <c r="BXH36" s="562"/>
      <c r="BXI36" s="562"/>
      <c r="BXJ36" s="562"/>
      <c r="BXK36" s="562"/>
      <c r="BXL36" s="562"/>
      <c r="BXM36" s="562"/>
      <c r="BXN36" s="562"/>
      <c r="BXO36" s="562"/>
      <c r="BXP36" s="562"/>
      <c r="BXQ36" s="562"/>
      <c r="BXR36" s="562"/>
      <c r="BXS36" s="562"/>
      <c r="BXT36" s="562"/>
      <c r="BXU36" s="562"/>
      <c r="BXV36" s="562"/>
      <c r="BXW36" s="562"/>
      <c r="BXX36" s="562"/>
      <c r="BXY36" s="562"/>
      <c r="BXZ36" s="562"/>
      <c r="BYA36" s="562"/>
      <c r="BYB36" s="562"/>
      <c r="BYC36" s="562"/>
      <c r="BYD36" s="562"/>
      <c r="BYE36" s="562"/>
      <c r="BYF36" s="562"/>
      <c r="BYG36" s="562"/>
      <c r="BYH36" s="562"/>
      <c r="BYI36" s="562"/>
      <c r="BYJ36" s="562"/>
      <c r="BYK36" s="562"/>
      <c r="BYL36" s="562"/>
      <c r="BYM36" s="562"/>
      <c r="BYN36" s="562"/>
      <c r="BYO36" s="562"/>
      <c r="BYP36" s="562"/>
      <c r="BYQ36" s="562"/>
      <c r="BYR36" s="562"/>
      <c r="BYS36" s="562"/>
      <c r="BYT36" s="562"/>
      <c r="BYU36" s="562"/>
      <c r="BYV36" s="562"/>
      <c r="BYW36" s="562"/>
      <c r="BYX36" s="562"/>
      <c r="BYY36" s="562"/>
      <c r="BYZ36" s="562"/>
      <c r="BZA36" s="562"/>
      <c r="BZB36" s="562"/>
      <c r="BZC36" s="562"/>
      <c r="BZD36" s="562"/>
      <c r="BZE36" s="562"/>
      <c r="BZF36" s="562"/>
      <c r="BZG36" s="562"/>
      <c r="BZH36" s="562"/>
      <c r="BZI36" s="562"/>
      <c r="BZJ36" s="562"/>
      <c r="BZK36" s="562"/>
      <c r="BZL36" s="562"/>
      <c r="BZM36" s="562"/>
      <c r="BZN36" s="562"/>
      <c r="BZO36" s="562"/>
      <c r="BZP36" s="562"/>
      <c r="BZQ36" s="562"/>
      <c r="BZR36" s="562"/>
      <c r="BZS36" s="562"/>
      <c r="BZT36" s="562"/>
      <c r="BZU36" s="562"/>
      <c r="BZV36" s="562"/>
      <c r="BZW36" s="562"/>
      <c r="BZX36" s="562"/>
      <c r="BZY36" s="562"/>
      <c r="BZZ36" s="562"/>
      <c r="CAA36" s="562"/>
      <c r="CAB36" s="562"/>
      <c r="CAC36" s="562"/>
      <c r="CAD36" s="562"/>
      <c r="CAE36" s="562"/>
      <c r="CAF36" s="562"/>
      <c r="CAG36" s="562"/>
      <c r="CAH36" s="562"/>
      <c r="CAI36" s="562"/>
      <c r="CAJ36" s="562"/>
      <c r="CAK36" s="562"/>
      <c r="CAL36" s="562"/>
      <c r="CAM36" s="562"/>
      <c r="CAN36" s="562"/>
      <c r="CAO36" s="562"/>
      <c r="CAP36" s="562"/>
      <c r="CAQ36" s="562"/>
      <c r="CAR36" s="562"/>
      <c r="CAS36" s="562"/>
      <c r="CAT36" s="562"/>
      <c r="CAU36" s="562"/>
      <c r="CAV36" s="562"/>
      <c r="CAW36" s="562"/>
      <c r="CAX36" s="562"/>
      <c r="CAY36" s="562"/>
      <c r="CAZ36" s="562"/>
      <c r="CBA36" s="562"/>
      <c r="CBB36" s="562"/>
      <c r="CBC36" s="562"/>
      <c r="CBD36" s="562"/>
      <c r="CBE36" s="562"/>
      <c r="CBF36" s="562"/>
      <c r="CBG36" s="562"/>
      <c r="CBH36" s="562"/>
      <c r="CBI36" s="562"/>
      <c r="CBJ36" s="562"/>
      <c r="CBK36" s="562"/>
      <c r="CBL36" s="562"/>
      <c r="CBM36" s="562"/>
      <c r="CBN36" s="562"/>
      <c r="CBO36" s="562"/>
      <c r="CBP36" s="562"/>
      <c r="CBQ36" s="562"/>
      <c r="CBR36" s="562"/>
      <c r="CBS36" s="562"/>
      <c r="CBT36" s="562"/>
      <c r="CBU36" s="562"/>
      <c r="CBV36" s="562"/>
      <c r="CBW36" s="562"/>
      <c r="CBX36" s="562"/>
      <c r="CBY36" s="562"/>
      <c r="CBZ36" s="562"/>
      <c r="CCA36" s="562"/>
      <c r="CCB36" s="562"/>
      <c r="CCC36" s="562"/>
      <c r="CCD36" s="562"/>
      <c r="CCE36" s="562"/>
      <c r="CCF36" s="562"/>
      <c r="CCG36" s="562"/>
      <c r="CCH36" s="562"/>
      <c r="CCI36" s="562"/>
      <c r="CCJ36" s="562"/>
      <c r="CCK36" s="562"/>
      <c r="CCL36" s="562"/>
      <c r="CCM36" s="562"/>
      <c r="CCN36" s="562"/>
      <c r="CCO36" s="562"/>
      <c r="CCP36" s="562"/>
      <c r="CCQ36" s="562"/>
      <c r="CCR36" s="562"/>
      <c r="CCS36" s="562"/>
      <c r="CCT36" s="562"/>
      <c r="CCU36" s="562"/>
      <c r="CCV36" s="562"/>
      <c r="CCW36" s="562"/>
      <c r="CCX36" s="562"/>
      <c r="CCY36" s="562"/>
      <c r="CCZ36" s="562"/>
      <c r="CDA36" s="562"/>
      <c r="CDB36" s="562"/>
      <c r="CDC36" s="562"/>
      <c r="CDD36" s="562"/>
      <c r="CDE36" s="562"/>
      <c r="CDF36" s="562"/>
      <c r="CDG36" s="562"/>
      <c r="CDH36" s="562"/>
      <c r="CDI36" s="562"/>
      <c r="CDJ36" s="562"/>
      <c r="CDK36" s="562"/>
      <c r="CDL36" s="562"/>
      <c r="CDM36" s="562"/>
      <c r="CDN36" s="562"/>
      <c r="CDO36" s="562"/>
      <c r="CDP36" s="562"/>
      <c r="CDQ36" s="562"/>
      <c r="CDR36" s="562"/>
      <c r="CDS36" s="562"/>
      <c r="CDT36" s="562"/>
      <c r="CDU36" s="562"/>
      <c r="CDV36" s="562"/>
      <c r="CDW36" s="562"/>
      <c r="CDX36" s="562"/>
      <c r="CDY36" s="562"/>
      <c r="CDZ36" s="562"/>
      <c r="CEA36" s="562"/>
      <c r="CEB36" s="562"/>
      <c r="CEC36" s="562"/>
      <c r="CED36" s="562"/>
      <c r="CEE36" s="562"/>
      <c r="CEF36" s="562"/>
      <c r="CEG36" s="562"/>
      <c r="CEH36" s="562"/>
      <c r="CEI36" s="562"/>
      <c r="CEJ36" s="562"/>
      <c r="CEK36" s="562"/>
      <c r="CEL36" s="562"/>
      <c r="CEM36" s="562"/>
      <c r="CEN36" s="562"/>
      <c r="CEO36" s="562"/>
      <c r="CEP36" s="562"/>
      <c r="CEQ36" s="562"/>
      <c r="CER36" s="562"/>
      <c r="CES36" s="562"/>
      <c r="CET36" s="562"/>
      <c r="CEU36" s="562"/>
      <c r="CEV36" s="562"/>
      <c r="CEW36" s="562"/>
      <c r="CEX36" s="562"/>
      <c r="CEY36" s="562"/>
      <c r="CEZ36" s="562"/>
      <c r="CFA36" s="562"/>
      <c r="CFB36" s="562"/>
      <c r="CFC36" s="562"/>
      <c r="CFD36" s="562"/>
      <c r="CFE36" s="562"/>
      <c r="CFF36" s="562"/>
      <c r="CFG36" s="562"/>
      <c r="CFH36" s="562"/>
      <c r="CFI36" s="562"/>
      <c r="CFJ36" s="562"/>
      <c r="CFK36" s="562"/>
      <c r="CFL36" s="562"/>
      <c r="CFM36" s="562"/>
      <c r="CFN36" s="562"/>
      <c r="CFO36" s="562"/>
      <c r="CFP36" s="562"/>
      <c r="CFQ36" s="562"/>
      <c r="CFR36" s="562"/>
      <c r="CFS36" s="562"/>
      <c r="CFT36" s="562"/>
      <c r="CFU36" s="562"/>
      <c r="CFV36" s="562"/>
      <c r="CFW36" s="562"/>
      <c r="CFX36" s="562"/>
      <c r="CFY36" s="562"/>
      <c r="CFZ36" s="562"/>
      <c r="CGA36" s="562"/>
      <c r="CGB36" s="562"/>
      <c r="CGC36" s="562"/>
      <c r="CGD36" s="562"/>
      <c r="CGE36" s="562"/>
      <c r="CGF36" s="562"/>
      <c r="CGG36" s="562"/>
      <c r="CGH36" s="562"/>
      <c r="CGI36" s="562"/>
      <c r="CGJ36" s="562"/>
      <c r="CGK36" s="562"/>
      <c r="CGL36" s="562"/>
      <c r="CGM36" s="562"/>
      <c r="CGN36" s="562"/>
      <c r="CGO36" s="562"/>
      <c r="CGP36" s="562"/>
      <c r="CGQ36" s="562"/>
      <c r="CGR36" s="562"/>
      <c r="CGS36" s="562"/>
      <c r="CGT36" s="562"/>
      <c r="CGU36" s="562"/>
      <c r="CGV36" s="562"/>
      <c r="CGW36" s="562"/>
      <c r="CGX36" s="562"/>
      <c r="CGY36" s="562"/>
      <c r="CGZ36" s="562"/>
      <c r="CHA36" s="562"/>
      <c r="CHB36" s="562"/>
      <c r="CHC36" s="562"/>
      <c r="CHD36" s="562"/>
      <c r="CHE36" s="562"/>
      <c r="CHF36" s="562"/>
      <c r="CHG36" s="562"/>
      <c r="CHH36" s="562"/>
      <c r="CHI36" s="562"/>
      <c r="CHJ36" s="562"/>
      <c r="CHK36" s="562"/>
      <c r="CHL36" s="562"/>
      <c r="CHM36" s="562"/>
      <c r="CHN36" s="562"/>
      <c r="CHO36" s="562"/>
      <c r="CHP36" s="562"/>
      <c r="CHQ36" s="562"/>
      <c r="CHR36" s="562"/>
      <c r="CHS36" s="562"/>
      <c r="CHT36" s="562"/>
      <c r="CHU36" s="562"/>
      <c r="CHV36" s="562"/>
      <c r="CHW36" s="562"/>
      <c r="CHX36" s="562"/>
      <c r="CHY36" s="562"/>
      <c r="CHZ36" s="562"/>
      <c r="CIA36" s="562"/>
      <c r="CIB36" s="562"/>
      <c r="CIC36" s="562"/>
      <c r="CID36" s="562"/>
      <c r="CIE36" s="562"/>
      <c r="CIF36" s="562"/>
      <c r="CIG36" s="562"/>
      <c r="CIH36" s="562"/>
      <c r="CII36" s="562"/>
      <c r="CIJ36" s="562"/>
      <c r="CIK36" s="562"/>
      <c r="CIL36" s="562"/>
      <c r="CIM36" s="562"/>
      <c r="CIN36" s="562"/>
      <c r="CIO36" s="562"/>
      <c r="CIP36" s="562"/>
      <c r="CIQ36" s="562"/>
      <c r="CIR36" s="562"/>
      <c r="CIS36" s="562"/>
      <c r="CIT36" s="562"/>
      <c r="CIU36" s="562"/>
      <c r="CIV36" s="562"/>
      <c r="CIW36" s="562"/>
      <c r="CIX36" s="562"/>
      <c r="CIY36" s="562"/>
      <c r="CIZ36" s="562"/>
      <c r="CJA36" s="562"/>
      <c r="CJB36" s="562"/>
      <c r="CJC36" s="562"/>
      <c r="CJD36" s="562"/>
      <c r="CJE36" s="562"/>
      <c r="CJF36" s="562"/>
      <c r="CJG36" s="562"/>
      <c r="CJH36" s="562"/>
      <c r="CJI36" s="562"/>
      <c r="CJJ36" s="562"/>
      <c r="CJK36" s="562"/>
      <c r="CJL36" s="562"/>
      <c r="CJM36" s="562"/>
      <c r="CJN36" s="562"/>
      <c r="CJO36" s="562"/>
      <c r="CJP36" s="562"/>
      <c r="CJQ36" s="562"/>
      <c r="CJR36" s="562"/>
      <c r="CJS36" s="562"/>
      <c r="CJT36" s="562"/>
      <c r="CJU36" s="562"/>
      <c r="CJV36" s="562"/>
      <c r="CJW36" s="562"/>
      <c r="CJX36" s="562"/>
      <c r="CJY36" s="562"/>
      <c r="CJZ36" s="562"/>
      <c r="CKA36" s="562"/>
      <c r="CKB36" s="562"/>
      <c r="CKC36" s="562"/>
      <c r="CKD36" s="562"/>
      <c r="CKE36" s="562"/>
      <c r="CKF36" s="562"/>
      <c r="CKG36" s="562"/>
      <c r="CKH36" s="562"/>
      <c r="CKI36" s="562"/>
      <c r="CKJ36" s="562"/>
      <c r="CKK36" s="562"/>
      <c r="CKL36" s="562"/>
      <c r="CKM36" s="562"/>
      <c r="CKN36" s="562"/>
      <c r="CKO36" s="562"/>
      <c r="CKP36" s="562"/>
      <c r="CKQ36" s="562"/>
      <c r="CKR36" s="562"/>
      <c r="CKS36" s="562"/>
      <c r="CKT36" s="562"/>
      <c r="CKU36" s="562"/>
      <c r="CKV36" s="562"/>
      <c r="CKW36" s="562"/>
      <c r="CKX36" s="562"/>
      <c r="CKY36" s="562"/>
      <c r="CKZ36" s="562"/>
      <c r="CLA36" s="562"/>
      <c r="CLB36" s="562"/>
      <c r="CLC36" s="562"/>
      <c r="CLD36" s="562"/>
      <c r="CLE36" s="562"/>
      <c r="CLF36" s="562"/>
      <c r="CLG36" s="562"/>
      <c r="CLH36" s="562"/>
      <c r="CLI36" s="562"/>
      <c r="CLJ36" s="562"/>
      <c r="CLK36" s="562"/>
      <c r="CLL36" s="562"/>
      <c r="CLM36" s="562"/>
      <c r="CLN36" s="562"/>
      <c r="CLO36" s="562"/>
      <c r="CLP36" s="562"/>
      <c r="CLQ36" s="562"/>
      <c r="CLR36" s="562"/>
      <c r="CLS36" s="562"/>
      <c r="CLT36" s="562"/>
      <c r="CLU36" s="562"/>
      <c r="CLV36" s="562"/>
      <c r="CLW36" s="562"/>
      <c r="CLX36" s="562"/>
      <c r="CLY36" s="562"/>
      <c r="CLZ36" s="562"/>
      <c r="CMA36" s="562"/>
      <c r="CMB36" s="562"/>
      <c r="CMC36" s="562"/>
      <c r="CMD36" s="562"/>
      <c r="CME36" s="562"/>
      <c r="CMF36" s="562"/>
      <c r="CMG36" s="562"/>
      <c r="CMH36" s="562"/>
      <c r="CMI36" s="562"/>
      <c r="CMJ36" s="562"/>
      <c r="CMK36" s="562"/>
      <c r="CML36" s="562"/>
      <c r="CMM36" s="562"/>
      <c r="CMN36" s="562"/>
      <c r="CMO36" s="562"/>
      <c r="CMP36" s="562"/>
      <c r="CMQ36" s="562"/>
      <c r="CMR36" s="562"/>
      <c r="CMS36" s="562"/>
      <c r="CMT36" s="562"/>
      <c r="CMU36" s="562"/>
      <c r="CMV36" s="562"/>
      <c r="CMW36" s="562"/>
      <c r="CMX36" s="562"/>
      <c r="CMY36" s="562"/>
      <c r="CMZ36" s="562"/>
      <c r="CNA36" s="562"/>
      <c r="CNB36" s="562"/>
      <c r="CNC36" s="562"/>
      <c r="CND36" s="562"/>
      <c r="CNE36" s="562"/>
      <c r="CNF36" s="562"/>
      <c r="CNG36" s="562"/>
      <c r="CNH36" s="562"/>
      <c r="CNI36" s="562"/>
      <c r="CNJ36" s="562"/>
      <c r="CNK36" s="562"/>
      <c r="CNL36" s="562"/>
      <c r="CNM36" s="562"/>
      <c r="CNN36" s="562"/>
      <c r="CNO36" s="562"/>
      <c r="CNP36" s="562"/>
      <c r="CNQ36" s="562"/>
      <c r="CNR36" s="562"/>
      <c r="CNS36" s="562"/>
      <c r="CNT36" s="562"/>
      <c r="CNU36" s="562"/>
      <c r="CNV36" s="562"/>
      <c r="CNW36" s="562"/>
      <c r="CNX36" s="562"/>
      <c r="CNY36" s="562"/>
      <c r="CNZ36" s="562"/>
      <c r="COA36" s="562"/>
      <c r="COB36" s="562"/>
      <c r="COC36" s="562"/>
      <c r="COD36" s="562"/>
      <c r="COE36" s="562"/>
      <c r="COF36" s="562"/>
      <c r="COG36" s="562"/>
      <c r="COH36" s="562"/>
      <c r="COI36" s="562"/>
      <c r="COJ36" s="562"/>
      <c r="COK36" s="562"/>
      <c r="COL36" s="562"/>
      <c r="COM36" s="562"/>
      <c r="CON36" s="562"/>
      <c r="COO36" s="562"/>
      <c r="COP36" s="562"/>
      <c r="COQ36" s="562"/>
      <c r="COR36" s="562"/>
      <c r="COS36" s="562"/>
      <c r="COT36" s="562"/>
      <c r="COU36" s="562"/>
      <c r="COV36" s="562"/>
      <c r="COW36" s="562"/>
      <c r="COX36" s="562"/>
      <c r="COY36" s="562"/>
      <c r="COZ36" s="562"/>
      <c r="CPA36" s="562"/>
      <c r="CPB36" s="562"/>
      <c r="CPC36" s="562"/>
      <c r="CPD36" s="562"/>
      <c r="CPE36" s="562"/>
      <c r="CPF36" s="562"/>
      <c r="CPG36" s="562"/>
      <c r="CPH36" s="562"/>
      <c r="CPI36" s="562"/>
      <c r="CPJ36" s="562"/>
      <c r="CPK36" s="562"/>
      <c r="CPL36" s="562"/>
      <c r="CPM36" s="562"/>
      <c r="CPN36" s="562"/>
      <c r="CPO36" s="562"/>
      <c r="CPP36" s="562"/>
      <c r="CPQ36" s="562"/>
      <c r="CPR36" s="562"/>
      <c r="CPS36" s="562"/>
      <c r="CPT36" s="562"/>
      <c r="CPU36" s="562"/>
      <c r="CPV36" s="562"/>
      <c r="CPW36" s="562"/>
      <c r="CPX36" s="562"/>
      <c r="CPY36" s="562"/>
      <c r="CPZ36" s="562"/>
      <c r="CQA36" s="562"/>
      <c r="CQB36" s="562"/>
      <c r="CQC36" s="562"/>
      <c r="CQD36" s="562"/>
      <c r="CQE36" s="562"/>
      <c r="CQF36" s="562"/>
      <c r="CQG36" s="562"/>
      <c r="CQH36" s="562"/>
      <c r="CQI36" s="562"/>
      <c r="CQJ36" s="562"/>
      <c r="CQK36" s="562"/>
      <c r="CQL36" s="562"/>
      <c r="CQM36" s="562"/>
      <c r="CQN36" s="562"/>
      <c r="CQO36" s="562"/>
      <c r="CQP36" s="562"/>
      <c r="CQQ36" s="562"/>
      <c r="CQR36" s="562"/>
      <c r="CQS36" s="562"/>
      <c r="CQT36" s="562"/>
      <c r="CQU36" s="562"/>
      <c r="CQV36" s="562"/>
      <c r="CQW36" s="562"/>
      <c r="CQX36" s="562"/>
      <c r="CQY36" s="562"/>
      <c r="CQZ36" s="562"/>
      <c r="CRA36" s="562"/>
      <c r="CRB36" s="562"/>
      <c r="CRC36" s="562"/>
      <c r="CRD36" s="562"/>
      <c r="CRE36" s="562"/>
      <c r="CRF36" s="562"/>
      <c r="CRG36" s="562"/>
      <c r="CRH36" s="562"/>
      <c r="CRI36" s="562"/>
      <c r="CRJ36" s="562"/>
      <c r="CRK36" s="562"/>
      <c r="CRL36" s="562"/>
      <c r="CRM36" s="562"/>
      <c r="CRN36" s="562"/>
      <c r="CRO36" s="562"/>
      <c r="CRP36" s="562"/>
      <c r="CRQ36" s="562"/>
      <c r="CRR36" s="562"/>
      <c r="CRS36" s="562"/>
      <c r="CRT36" s="562"/>
      <c r="CRU36" s="562"/>
      <c r="CRV36" s="562"/>
      <c r="CRW36" s="562"/>
      <c r="CRX36" s="562"/>
      <c r="CRY36" s="562"/>
      <c r="CRZ36" s="562"/>
      <c r="CSA36" s="562"/>
      <c r="CSB36" s="562"/>
      <c r="CSC36" s="562"/>
      <c r="CSD36" s="562"/>
      <c r="CSE36" s="562"/>
      <c r="CSF36" s="562"/>
      <c r="CSG36" s="562"/>
      <c r="CSH36" s="562"/>
      <c r="CSI36" s="562"/>
      <c r="CSJ36" s="562"/>
      <c r="CSK36" s="562"/>
      <c r="CSL36" s="562"/>
      <c r="CSM36" s="562"/>
      <c r="CSN36" s="562"/>
      <c r="CSO36" s="562"/>
      <c r="CSP36" s="562"/>
      <c r="CSQ36" s="562"/>
      <c r="CSR36" s="562"/>
      <c r="CSS36" s="562"/>
      <c r="CST36" s="562"/>
      <c r="CSU36" s="562"/>
      <c r="CSV36" s="562"/>
      <c r="CSW36" s="562"/>
      <c r="CSX36" s="562"/>
      <c r="CSY36" s="562"/>
      <c r="CSZ36" s="562"/>
      <c r="CTA36" s="562"/>
      <c r="CTB36" s="562"/>
      <c r="CTC36" s="562"/>
      <c r="CTD36" s="562"/>
      <c r="CTE36" s="562"/>
      <c r="CTF36" s="562"/>
      <c r="CTG36" s="562"/>
      <c r="CTH36" s="562"/>
      <c r="CTI36" s="562"/>
      <c r="CTJ36" s="562"/>
      <c r="CTK36" s="562"/>
      <c r="CTL36" s="562"/>
      <c r="CTM36" s="562"/>
      <c r="CTN36" s="562"/>
      <c r="CTO36" s="562"/>
      <c r="CTP36" s="562"/>
      <c r="CTQ36" s="562"/>
      <c r="CTR36" s="562"/>
      <c r="CTS36" s="562"/>
      <c r="CTT36" s="562"/>
      <c r="CTU36" s="562"/>
      <c r="CTV36" s="562"/>
      <c r="CTW36" s="562"/>
      <c r="CTX36" s="562"/>
      <c r="CTY36" s="562"/>
      <c r="CTZ36" s="562"/>
      <c r="CUA36" s="562"/>
      <c r="CUB36" s="562"/>
      <c r="CUC36" s="562"/>
      <c r="CUD36" s="562"/>
      <c r="CUE36" s="562"/>
      <c r="CUF36" s="562"/>
      <c r="CUG36" s="562"/>
      <c r="CUH36" s="562"/>
      <c r="CUI36" s="562"/>
      <c r="CUJ36" s="562"/>
      <c r="CUK36" s="562"/>
      <c r="CUL36" s="562"/>
      <c r="CUM36" s="562"/>
      <c r="CUN36" s="562"/>
      <c r="CUO36" s="562"/>
      <c r="CUP36" s="562"/>
      <c r="CUQ36" s="562"/>
      <c r="CUR36" s="562"/>
      <c r="CUS36" s="562"/>
      <c r="CUT36" s="562"/>
      <c r="CUU36" s="562"/>
      <c r="CUV36" s="562"/>
      <c r="CUW36" s="562"/>
      <c r="CUX36" s="562"/>
      <c r="CUY36" s="562"/>
      <c r="CUZ36" s="562"/>
      <c r="CVA36" s="562"/>
      <c r="CVB36" s="562"/>
      <c r="CVC36" s="562"/>
      <c r="CVD36" s="562"/>
      <c r="CVE36" s="562"/>
      <c r="CVF36" s="562"/>
      <c r="CVG36" s="562"/>
      <c r="CVH36" s="562"/>
      <c r="CVI36" s="562"/>
      <c r="CVJ36" s="562"/>
      <c r="CVK36" s="562"/>
      <c r="CVL36" s="562"/>
      <c r="CVM36" s="562"/>
      <c r="CVN36" s="562"/>
      <c r="CVO36" s="562"/>
      <c r="CVP36" s="562"/>
      <c r="CVQ36" s="562"/>
      <c r="CVR36" s="562"/>
      <c r="CVS36" s="562"/>
      <c r="CVT36" s="562"/>
      <c r="CVU36" s="562"/>
      <c r="CVV36" s="562"/>
      <c r="CVW36" s="562"/>
      <c r="CVX36" s="562"/>
      <c r="CVY36" s="562"/>
      <c r="CVZ36" s="562"/>
      <c r="CWA36" s="562"/>
      <c r="CWB36" s="562"/>
      <c r="CWC36" s="562"/>
      <c r="CWD36" s="562"/>
      <c r="CWE36" s="562"/>
      <c r="CWF36" s="562"/>
      <c r="CWG36" s="562"/>
      <c r="CWH36" s="562"/>
      <c r="CWI36" s="562"/>
      <c r="CWJ36" s="562"/>
      <c r="CWK36" s="562"/>
      <c r="CWL36" s="562"/>
      <c r="CWM36" s="562"/>
      <c r="CWN36" s="562"/>
      <c r="CWO36" s="562"/>
      <c r="CWP36" s="562"/>
      <c r="CWQ36" s="562"/>
      <c r="CWR36" s="562"/>
      <c r="CWS36" s="562"/>
      <c r="CWT36" s="562"/>
      <c r="CWU36" s="562"/>
      <c r="CWV36" s="562"/>
      <c r="CWW36" s="562"/>
      <c r="CWX36" s="562"/>
      <c r="CWY36" s="562"/>
      <c r="CWZ36" s="562"/>
      <c r="CXA36" s="562"/>
      <c r="CXB36" s="562"/>
      <c r="CXC36" s="562"/>
      <c r="CXD36" s="562"/>
      <c r="CXE36" s="562"/>
      <c r="CXF36" s="562"/>
      <c r="CXG36" s="562"/>
      <c r="CXH36" s="562"/>
      <c r="CXI36" s="562"/>
      <c r="CXJ36" s="562"/>
      <c r="CXK36" s="562"/>
      <c r="CXL36" s="562"/>
      <c r="CXM36" s="562"/>
      <c r="CXN36" s="562"/>
      <c r="CXO36" s="562"/>
      <c r="CXP36" s="562"/>
      <c r="CXQ36" s="562"/>
      <c r="CXR36" s="562"/>
      <c r="CXS36" s="562"/>
      <c r="CXT36" s="562"/>
      <c r="CXU36" s="562"/>
      <c r="CXV36" s="562"/>
      <c r="CXW36" s="562"/>
      <c r="CXX36" s="562"/>
      <c r="CXY36" s="562"/>
      <c r="CXZ36" s="562"/>
      <c r="CYA36" s="562"/>
      <c r="CYB36" s="562"/>
      <c r="CYC36" s="562"/>
      <c r="CYD36" s="562"/>
      <c r="CYE36" s="562"/>
      <c r="CYF36" s="562"/>
      <c r="CYG36" s="562"/>
      <c r="CYH36" s="562"/>
      <c r="CYI36" s="562"/>
      <c r="CYJ36" s="562"/>
      <c r="CYK36" s="562"/>
      <c r="CYL36" s="562"/>
      <c r="CYM36" s="562"/>
      <c r="CYN36" s="562"/>
      <c r="CYO36" s="562"/>
      <c r="CYP36" s="562"/>
      <c r="CYQ36" s="562"/>
      <c r="CYR36" s="562"/>
      <c r="CYS36" s="562"/>
      <c r="CYT36" s="562"/>
      <c r="CYU36" s="562"/>
      <c r="CYV36" s="562"/>
      <c r="CYW36" s="562"/>
      <c r="CYX36" s="562"/>
      <c r="CYY36" s="562"/>
      <c r="CYZ36" s="562"/>
      <c r="CZA36" s="562"/>
      <c r="CZB36" s="562"/>
      <c r="CZC36" s="562"/>
      <c r="CZD36" s="562"/>
      <c r="CZE36" s="562"/>
      <c r="CZF36" s="562"/>
      <c r="CZG36" s="562"/>
      <c r="CZH36" s="562"/>
      <c r="CZI36" s="562"/>
      <c r="CZJ36" s="562"/>
      <c r="CZK36" s="562"/>
      <c r="CZL36" s="562"/>
      <c r="CZM36" s="562"/>
      <c r="CZN36" s="562"/>
      <c r="CZO36" s="562"/>
      <c r="CZP36" s="562"/>
      <c r="CZQ36" s="562"/>
      <c r="CZR36" s="562"/>
      <c r="CZS36" s="562"/>
      <c r="CZT36" s="562"/>
      <c r="CZU36" s="562"/>
      <c r="CZV36" s="562"/>
      <c r="CZW36" s="562"/>
      <c r="CZX36" s="562"/>
      <c r="CZY36" s="562"/>
      <c r="CZZ36" s="562"/>
      <c r="DAA36" s="562"/>
      <c r="DAB36" s="562"/>
      <c r="DAC36" s="562"/>
      <c r="DAD36" s="562"/>
      <c r="DAE36" s="562"/>
      <c r="DAF36" s="562"/>
      <c r="DAG36" s="562"/>
      <c r="DAH36" s="562"/>
      <c r="DAI36" s="562"/>
      <c r="DAJ36" s="562"/>
      <c r="DAK36" s="562"/>
      <c r="DAL36" s="562"/>
      <c r="DAM36" s="562"/>
      <c r="DAN36" s="562"/>
      <c r="DAO36" s="562"/>
      <c r="DAP36" s="562"/>
      <c r="DAQ36" s="562"/>
      <c r="DAR36" s="562"/>
      <c r="DAS36" s="562"/>
      <c r="DAT36" s="562"/>
      <c r="DAU36" s="562"/>
      <c r="DAV36" s="562"/>
      <c r="DAW36" s="562"/>
      <c r="DAX36" s="562"/>
      <c r="DAY36" s="562"/>
      <c r="DAZ36" s="562"/>
      <c r="DBA36" s="562"/>
      <c r="DBB36" s="562"/>
      <c r="DBC36" s="562"/>
      <c r="DBD36" s="562"/>
      <c r="DBE36" s="562"/>
      <c r="DBF36" s="562"/>
      <c r="DBG36" s="562"/>
      <c r="DBH36" s="562"/>
      <c r="DBI36" s="562"/>
      <c r="DBJ36" s="562"/>
      <c r="DBK36" s="562"/>
      <c r="DBL36" s="562"/>
      <c r="DBM36" s="562"/>
      <c r="DBN36" s="562"/>
      <c r="DBO36" s="562"/>
      <c r="DBP36" s="562"/>
      <c r="DBQ36" s="562"/>
      <c r="DBR36" s="562"/>
      <c r="DBS36" s="562"/>
      <c r="DBT36" s="562"/>
      <c r="DBU36" s="562"/>
      <c r="DBV36" s="562"/>
      <c r="DBW36" s="562"/>
      <c r="DBX36" s="562"/>
      <c r="DBY36" s="562"/>
      <c r="DBZ36" s="562"/>
      <c r="DCA36" s="562"/>
      <c r="DCB36" s="562"/>
      <c r="DCC36" s="562"/>
      <c r="DCD36" s="562"/>
      <c r="DCE36" s="562"/>
      <c r="DCF36" s="562"/>
      <c r="DCG36" s="562"/>
      <c r="DCH36" s="562"/>
      <c r="DCI36" s="562"/>
      <c r="DCJ36" s="562"/>
      <c r="DCK36" s="562"/>
      <c r="DCL36" s="562"/>
      <c r="DCM36" s="562"/>
      <c r="DCN36" s="562"/>
      <c r="DCO36" s="562"/>
      <c r="DCP36" s="562"/>
      <c r="DCQ36" s="562"/>
      <c r="DCR36" s="562"/>
      <c r="DCS36" s="562"/>
      <c r="DCT36" s="562"/>
      <c r="DCU36" s="562"/>
      <c r="DCV36" s="562"/>
      <c r="DCW36" s="562"/>
      <c r="DCX36" s="562"/>
      <c r="DCY36" s="562"/>
      <c r="DCZ36" s="562"/>
      <c r="DDA36" s="562"/>
      <c r="DDB36" s="562"/>
      <c r="DDC36" s="562"/>
      <c r="DDD36" s="562"/>
      <c r="DDE36" s="562"/>
      <c r="DDF36" s="562"/>
      <c r="DDG36" s="562"/>
      <c r="DDH36" s="562"/>
      <c r="DDI36" s="562"/>
      <c r="DDJ36" s="562"/>
      <c r="DDK36" s="562"/>
      <c r="DDL36" s="562"/>
      <c r="DDM36" s="562"/>
      <c r="DDN36" s="562"/>
      <c r="DDO36" s="562"/>
      <c r="DDP36" s="562"/>
      <c r="DDQ36" s="562"/>
      <c r="DDR36" s="562"/>
      <c r="DDS36" s="562"/>
      <c r="DDT36" s="562"/>
      <c r="DDU36" s="562"/>
      <c r="DDV36" s="562"/>
      <c r="DDW36" s="562"/>
      <c r="DDX36" s="562"/>
      <c r="DDY36" s="562"/>
      <c r="DDZ36" s="562"/>
      <c r="DEA36" s="562"/>
      <c r="DEB36" s="562"/>
      <c r="DEC36" s="562"/>
      <c r="DED36" s="562"/>
      <c r="DEE36" s="562"/>
      <c r="DEF36" s="562"/>
      <c r="DEG36" s="562"/>
      <c r="DEH36" s="562"/>
      <c r="DEI36" s="562"/>
      <c r="DEJ36" s="562"/>
      <c r="DEK36" s="562"/>
      <c r="DEL36" s="562"/>
      <c r="DEM36" s="562"/>
      <c r="DEN36" s="562"/>
      <c r="DEO36" s="562"/>
      <c r="DEP36" s="562"/>
      <c r="DEQ36" s="562"/>
      <c r="DER36" s="562"/>
      <c r="DES36" s="562"/>
      <c r="DET36" s="562"/>
      <c r="DEU36" s="562"/>
      <c r="DEV36" s="562"/>
      <c r="DEW36" s="562"/>
      <c r="DEX36" s="562"/>
      <c r="DEY36" s="562"/>
      <c r="DEZ36" s="562"/>
      <c r="DFA36" s="562"/>
      <c r="DFB36" s="562"/>
      <c r="DFC36" s="562"/>
      <c r="DFD36" s="562"/>
      <c r="DFE36" s="562"/>
      <c r="DFF36" s="562"/>
      <c r="DFG36" s="562"/>
      <c r="DFH36" s="562"/>
      <c r="DFI36" s="562"/>
      <c r="DFJ36" s="562"/>
      <c r="DFK36" s="562"/>
      <c r="DFL36" s="562"/>
      <c r="DFM36" s="562"/>
      <c r="DFN36" s="562"/>
      <c r="DFO36" s="562"/>
      <c r="DFP36" s="562"/>
      <c r="DFQ36" s="562"/>
      <c r="DFR36" s="562"/>
      <c r="DFS36" s="562"/>
      <c r="DFT36" s="562"/>
      <c r="DFU36" s="562"/>
      <c r="DFV36" s="562"/>
      <c r="DFW36" s="562"/>
      <c r="DFX36" s="562"/>
      <c r="DFY36" s="562"/>
      <c r="DFZ36" s="562"/>
      <c r="DGA36" s="562"/>
      <c r="DGB36" s="562"/>
      <c r="DGC36" s="562"/>
      <c r="DGD36" s="562"/>
      <c r="DGE36" s="562"/>
      <c r="DGF36" s="562"/>
      <c r="DGG36" s="562"/>
      <c r="DGH36" s="562"/>
      <c r="DGI36" s="562"/>
      <c r="DGJ36" s="562"/>
      <c r="DGK36" s="562"/>
      <c r="DGL36" s="562"/>
      <c r="DGM36" s="562"/>
      <c r="DGN36" s="562"/>
      <c r="DGO36" s="562"/>
      <c r="DGP36" s="562"/>
      <c r="DGQ36" s="562"/>
      <c r="DGR36" s="562"/>
      <c r="DGS36" s="562"/>
      <c r="DGT36" s="562"/>
      <c r="DGU36" s="562"/>
      <c r="DGV36" s="562"/>
      <c r="DGW36" s="562"/>
      <c r="DGX36" s="562"/>
      <c r="DGY36" s="562"/>
      <c r="DGZ36" s="562"/>
      <c r="DHA36" s="562"/>
      <c r="DHB36" s="562"/>
      <c r="DHC36" s="562"/>
      <c r="DHD36" s="562"/>
      <c r="DHE36" s="562"/>
      <c r="DHF36" s="562"/>
      <c r="DHG36" s="562"/>
      <c r="DHH36" s="562"/>
      <c r="DHI36" s="562"/>
      <c r="DHJ36" s="562"/>
      <c r="DHK36" s="562"/>
      <c r="DHL36" s="562"/>
      <c r="DHM36" s="562"/>
      <c r="DHN36" s="562"/>
      <c r="DHO36" s="562"/>
      <c r="DHP36" s="562"/>
      <c r="DHQ36" s="562"/>
      <c r="DHR36" s="562"/>
      <c r="DHS36" s="562"/>
      <c r="DHT36" s="562"/>
      <c r="DHU36" s="562"/>
      <c r="DHV36" s="562"/>
      <c r="DHW36" s="562"/>
      <c r="DHX36" s="562"/>
      <c r="DHY36" s="562"/>
      <c r="DHZ36" s="562"/>
      <c r="DIA36" s="562"/>
      <c r="DIB36" s="562"/>
      <c r="DIC36" s="562"/>
      <c r="DID36" s="562"/>
      <c r="DIE36" s="562"/>
      <c r="DIF36" s="562"/>
      <c r="DIG36" s="562"/>
      <c r="DIH36" s="562"/>
      <c r="DII36" s="562"/>
      <c r="DIJ36" s="562"/>
      <c r="DIK36" s="562"/>
      <c r="DIL36" s="562"/>
      <c r="DIM36" s="562"/>
      <c r="DIN36" s="562"/>
      <c r="DIO36" s="562"/>
      <c r="DIP36" s="562"/>
      <c r="DIQ36" s="562"/>
      <c r="DIR36" s="562"/>
      <c r="DIS36" s="562"/>
      <c r="DIT36" s="562"/>
      <c r="DIU36" s="562"/>
      <c r="DIV36" s="562"/>
      <c r="DIW36" s="562"/>
      <c r="DIX36" s="562"/>
      <c r="DIY36" s="562"/>
      <c r="DIZ36" s="562"/>
      <c r="DJA36" s="562"/>
      <c r="DJB36" s="562"/>
      <c r="DJC36" s="562"/>
      <c r="DJD36" s="562"/>
      <c r="DJE36" s="562"/>
      <c r="DJF36" s="562"/>
      <c r="DJG36" s="562"/>
      <c r="DJH36" s="562"/>
      <c r="DJI36" s="562"/>
      <c r="DJJ36" s="562"/>
      <c r="DJK36" s="562"/>
      <c r="DJL36" s="562"/>
      <c r="DJM36" s="562"/>
      <c r="DJN36" s="562"/>
      <c r="DJO36" s="562"/>
      <c r="DJP36" s="562"/>
      <c r="DJQ36" s="562"/>
      <c r="DJR36" s="562"/>
      <c r="DJS36" s="562"/>
      <c r="DJT36" s="562"/>
      <c r="DJU36" s="562"/>
      <c r="DJV36" s="562"/>
      <c r="DJW36" s="562"/>
      <c r="DJX36" s="562"/>
      <c r="DJY36" s="562"/>
      <c r="DJZ36" s="562"/>
      <c r="DKA36" s="562"/>
      <c r="DKB36" s="562"/>
      <c r="DKC36" s="562"/>
      <c r="DKD36" s="562"/>
      <c r="DKE36" s="562"/>
      <c r="DKF36" s="562"/>
      <c r="DKG36" s="562"/>
      <c r="DKH36" s="562"/>
      <c r="DKI36" s="562"/>
      <c r="DKJ36" s="562"/>
      <c r="DKK36" s="562"/>
      <c r="DKL36" s="562"/>
      <c r="DKM36" s="562"/>
      <c r="DKN36" s="562"/>
      <c r="DKO36" s="562"/>
      <c r="DKP36" s="562"/>
      <c r="DKQ36" s="562"/>
      <c r="DKR36" s="562"/>
      <c r="DKS36" s="562"/>
      <c r="DKT36" s="562"/>
      <c r="DKU36" s="562"/>
      <c r="DKV36" s="562"/>
      <c r="DKW36" s="562"/>
      <c r="DKX36" s="562"/>
      <c r="DKY36" s="562"/>
      <c r="DKZ36" s="562"/>
      <c r="DLA36" s="562"/>
      <c r="DLB36" s="562"/>
      <c r="DLC36" s="562"/>
      <c r="DLD36" s="562"/>
      <c r="DLE36" s="562"/>
      <c r="DLF36" s="562"/>
      <c r="DLG36" s="562"/>
      <c r="DLH36" s="562"/>
      <c r="DLI36" s="562"/>
      <c r="DLJ36" s="562"/>
      <c r="DLK36" s="562"/>
      <c r="DLL36" s="562"/>
      <c r="DLM36" s="562"/>
      <c r="DLN36" s="562"/>
      <c r="DLO36" s="562"/>
      <c r="DLP36" s="562"/>
      <c r="DLQ36" s="562"/>
      <c r="DLR36" s="562"/>
      <c r="DLS36" s="562"/>
      <c r="DLT36" s="562"/>
      <c r="DLU36" s="562"/>
      <c r="DLV36" s="562"/>
      <c r="DLW36" s="562"/>
      <c r="DLX36" s="562"/>
      <c r="DLY36" s="562"/>
      <c r="DLZ36" s="562"/>
      <c r="DMA36" s="562"/>
      <c r="DMB36" s="562"/>
      <c r="DMC36" s="562"/>
      <c r="DMD36" s="562"/>
      <c r="DME36" s="562"/>
      <c r="DMF36" s="562"/>
      <c r="DMG36" s="562"/>
      <c r="DMH36" s="562"/>
      <c r="DMI36" s="562"/>
      <c r="DMJ36" s="562"/>
      <c r="DMK36" s="562"/>
      <c r="DML36" s="562"/>
      <c r="DMM36" s="562"/>
      <c r="DMN36" s="562"/>
      <c r="DMO36" s="562"/>
      <c r="DMP36" s="562"/>
      <c r="DMQ36" s="562"/>
      <c r="DMR36" s="562"/>
      <c r="DMS36" s="562"/>
      <c r="DMT36" s="562"/>
      <c r="DMU36" s="562"/>
      <c r="DMV36" s="562"/>
      <c r="DMW36" s="562"/>
      <c r="DMX36" s="562"/>
      <c r="DMY36" s="562"/>
      <c r="DMZ36" s="562"/>
      <c r="DNA36" s="562"/>
      <c r="DNB36" s="562"/>
      <c r="DNC36" s="562"/>
      <c r="DND36" s="562"/>
      <c r="DNE36" s="562"/>
      <c r="DNF36" s="562"/>
      <c r="DNG36" s="562"/>
      <c r="DNH36" s="562"/>
      <c r="DNI36" s="562"/>
      <c r="DNJ36" s="562"/>
      <c r="DNK36" s="562"/>
      <c r="DNL36" s="562"/>
      <c r="DNM36" s="562"/>
      <c r="DNN36" s="562"/>
      <c r="DNO36" s="562"/>
      <c r="DNP36" s="562"/>
      <c r="DNQ36" s="562"/>
      <c r="DNR36" s="562"/>
      <c r="DNS36" s="562"/>
      <c r="DNT36" s="562"/>
      <c r="DNU36" s="562"/>
      <c r="DNV36" s="562"/>
      <c r="DNW36" s="562"/>
      <c r="DNX36" s="562"/>
      <c r="DNY36" s="562"/>
      <c r="DNZ36" s="562"/>
      <c r="DOA36" s="562"/>
      <c r="DOB36" s="562"/>
      <c r="DOC36" s="562"/>
      <c r="DOD36" s="562"/>
      <c r="DOE36" s="562"/>
      <c r="DOF36" s="562"/>
      <c r="DOG36" s="562"/>
      <c r="DOH36" s="562"/>
      <c r="DOI36" s="562"/>
      <c r="DOJ36" s="562"/>
      <c r="DOK36" s="562"/>
      <c r="DOL36" s="562"/>
      <c r="DOM36" s="562"/>
      <c r="DON36" s="562"/>
      <c r="DOO36" s="562"/>
      <c r="DOP36" s="562"/>
      <c r="DOQ36" s="562"/>
      <c r="DOR36" s="562"/>
      <c r="DOS36" s="562"/>
      <c r="DOT36" s="562"/>
      <c r="DOU36" s="562"/>
      <c r="DOV36" s="562"/>
      <c r="DOW36" s="562"/>
      <c r="DOX36" s="562"/>
      <c r="DOY36" s="562"/>
      <c r="DOZ36" s="562"/>
      <c r="DPA36" s="562"/>
      <c r="DPB36" s="562"/>
      <c r="DPC36" s="562"/>
      <c r="DPD36" s="562"/>
      <c r="DPE36" s="562"/>
      <c r="DPF36" s="562"/>
      <c r="DPG36" s="562"/>
      <c r="DPH36" s="562"/>
      <c r="DPI36" s="562"/>
      <c r="DPJ36" s="562"/>
      <c r="DPK36" s="562"/>
      <c r="DPL36" s="562"/>
      <c r="DPM36" s="562"/>
      <c r="DPN36" s="562"/>
      <c r="DPO36" s="562"/>
      <c r="DPP36" s="562"/>
      <c r="DPQ36" s="562"/>
      <c r="DPR36" s="562"/>
      <c r="DPS36" s="562"/>
      <c r="DPT36" s="562"/>
      <c r="DPU36" s="562"/>
      <c r="DPV36" s="562"/>
      <c r="DPW36" s="562"/>
      <c r="DPX36" s="562"/>
      <c r="DPY36" s="562"/>
      <c r="DPZ36" s="562"/>
      <c r="DQA36" s="562"/>
      <c r="DQB36" s="562"/>
      <c r="DQC36" s="562"/>
      <c r="DQD36" s="562"/>
      <c r="DQE36" s="562"/>
      <c r="DQF36" s="562"/>
      <c r="DQG36" s="562"/>
      <c r="DQH36" s="562"/>
      <c r="DQI36" s="562"/>
      <c r="DQJ36" s="562"/>
      <c r="DQK36" s="562"/>
      <c r="DQL36" s="562"/>
      <c r="DQM36" s="562"/>
      <c r="DQN36" s="562"/>
      <c r="DQO36" s="562"/>
      <c r="DQP36" s="562"/>
      <c r="DQQ36" s="562"/>
      <c r="DQR36" s="562"/>
      <c r="DQS36" s="562"/>
      <c r="DQT36" s="562"/>
      <c r="DQU36" s="562"/>
      <c r="DQV36" s="562"/>
      <c r="DQW36" s="562"/>
      <c r="DQX36" s="562"/>
      <c r="DQY36" s="562"/>
      <c r="DQZ36" s="562"/>
      <c r="DRA36" s="562"/>
      <c r="DRB36" s="562"/>
      <c r="DRC36" s="562"/>
      <c r="DRD36" s="562"/>
      <c r="DRE36" s="562"/>
      <c r="DRF36" s="562"/>
      <c r="DRG36" s="562"/>
      <c r="DRH36" s="562"/>
      <c r="DRI36" s="562"/>
      <c r="DRJ36" s="562"/>
      <c r="DRK36" s="562"/>
      <c r="DRL36" s="562"/>
      <c r="DRM36" s="562"/>
      <c r="DRN36" s="562"/>
      <c r="DRO36" s="562"/>
      <c r="DRP36" s="562"/>
      <c r="DRQ36" s="562"/>
      <c r="DRR36" s="562"/>
      <c r="DRS36" s="562"/>
      <c r="DRT36" s="562"/>
      <c r="DRU36" s="562"/>
      <c r="DRV36" s="562"/>
      <c r="DRW36" s="562"/>
      <c r="DRX36" s="562"/>
      <c r="DRY36" s="562"/>
      <c r="DRZ36" s="562"/>
      <c r="DSA36" s="562"/>
      <c r="DSB36" s="562"/>
      <c r="DSC36" s="562"/>
      <c r="DSD36" s="562"/>
      <c r="DSE36" s="562"/>
      <c r="DSF36" s="562"/>
      <c r="DSG36" s="562"/>
      <c r="DSH36" s="562"/>
      <c r="DSI36" s="562"/>
      <c r="DSJ36" s="562"/>
      <c r="DSK36" s="562"/>
      <c r="DSL36" s="562"/>
      <c r="DSM36" s="562"/>
      <c r="DSN36" s="562"/>
      <c r="DSO36" s="562"/>
      <c r="DSP36" s="562"/>
      <c r="DSQ36" s="562"/>
      <c r="DSR36" s="562"/>
      <c r="DSS36" s="562"/>
      <c r="DST36" s="562"/>
      <c r="DSU36" s="562"/>
      <c r="DSV36" s="562"/>
      <c r="DSW36" s="562"/>
      <c r="DSX36" s="562"/>
      <c r="DSY36" s="562"/>
      <c r="DSZ36" s="562"/>
      <c r="DTA36" s="562"/>
      <c r="DTB36" s="562"/>
      <c r="DTC36" s="562"/>
      <c r="DTD36" s="562"/>
      <c r="DTE36" s="562"/>
      <c r="DTF36" s="562"/>
      <c r="DTG36" s="562"/>
      <c r="DTH36" s="562"/>
      <c r="DTI36" s="562"/>
      <c r="DTJ36" s="562"/>
      <c r="DTK36" s="562"/>
      <c r="DTL36" s="562"/>
      <c r="DTM36" s="562"/>
      <c r="DTN36" s="562"/>
      <c r="DTO36" s="562"/>
      <c r="DTP36" s="562"/>
      <c r="DTQ36" s="562"/>
      <c r="DTR36" s="562"/>
      <c r="DTS36" s="562"/>
      <c r="DTT36" s="562"/>
      <c r="DTU36" s="562"/>
      <c r="DTV36" s="562"/>
      <c r="DTW36" s="562"/>
      <c r="DTX36" s="562"/>
      <c r="DTY36" s="562"/>
      <c r="DTZ36" s="562"/>
      <c r="DUA36" s="562"/>
      <c r="DUB36" s="562"/>
      <c r="DUC36" s="562"/>
      <c r="DUD36" s="562"/>
      <c r="DUE36" s="562"/>
      <c r="DUF36" s="562"/>
      <c r="DUG36" s="562"/>
      <c r="DUH36" s="562"/>
      <c r="DUI36" s="562"/>
      <c r="DUJ36" s="562"/>
      <c r="DUK36" s="562"/>
      <c r="DUL36" s="562"/>
      <c r="DUM36" s="562"/>
      <c r="DUN36" s="562"/>
      <c r="DUO36" s="562"/>
      <c r="DUP36" s="562"/>
      <c r="DUQ36" s="562"/>
      <c r="DUR36" s="562"/>
      <c r="DUS36" s="562"/>
      <c r="DUT36" s="562"/>
      <c r="DUU36" s="562"/>
      <c r="DUV36" s="562"/>
      <c r="DUW36" s="562"/>
      <c r="DUX36" s="562"/>
      <c r="DUY36" s="562"/>
      <c r="DUZ36" s="562"/>
      <c r="DVA36" s="562"/>
      <c r="DVB36" s="562"/>
      <c r="DVC36" s="562"/>
      <c r="DVD36" s="562"/>
      <c r="DVE36" s="562"/>
      <c r="DVF36" s="562"/>
      <c r="DVG36" s="562"/>
      <c r="DVH36" s="562"/>
      <c r="DVI36" s="562"/>
      <c r="DVJ36" s="562"/>
      <c r="DVK36" s="562"/>
      <c r="DVL36" s="562"/>
      <c r="DVM36" s="562"/>
      <c r="DVN36" s="562"/>
      <c r="DVO36" s="562"/>
      <c r="DVP36" s="562"/>
      <c r="DVQ36" s="562"/>
      <c r="DVR36" s="562"/>
      <c r="DVS36" s="562"/>
      <c r="DVT36" s="562"/>
      <c r="DVU36" s="562"/>
      <c r="DVV36" s="562"/>
      <c r="DVW36" s="562"/>
      <c r="DVX36" s="562"/>
      <c r="DVY36" s="562"/>
      <c r="DVZ36" s="562"/>
      <c r="DWA36" s="562"/>
      <c r="DWB36" s="562"/>
      <c r="DWC36" s="562"/>
      <c r="DWD36" s="562"/>
      <c r="DWE36" s="562"/>
      <c r="DWF36" s="562"/>
      <c r="DWG36" s="562"/>
      <c r="DWH36" s="562"/>
      <c r="DWI36" s="562"/>
      <c r="DWJ36" s="562"/>
      <c r="DWK36" s="562"/>
      <c r="DWL36" s="562"/>
      <c r="DWM36" s="562"/>
      <c r="DWN36" s="562"/>
      <c r="DWO36" s="562"/>
      <c r="DWP36" s="562"/>
      <c r="DWQ36" s="562"/>
      <c r="DWR36" s="562"/>
      <c r="DWS36" s="562"/>
      <c r="DWT36" s="562"/>
      <c r="DWU36" s="562"/>
      <c r="DWV36" s="562"/>
      <c r="DWW36" s="562"/>
      <c r="DWX36" s="562"/>
      <c r="DWY36" s="562"/>
      <c r="DWZ36" s="562"/>
      <c r="DXA36" s="562"/>
      <c r="DXB36" s="562"/>
      <c r="DXC36" s="562"/>
      <c r="DXD36" s="562"/>
      <c r="DXE36" s="562"/>
      <c r="DXF36" s="562"/>
      <c r="DXG36" s="562"/>
      <c r="DXH36" s="562"/>
      <c r="DXI36" s="562"/>
      <c r="DXJ36" s="562"/>
      <c r="DXK36" s="562"/>
      <c r="DXL36" s="562"/>
      <c r="DXM36" s="562"/>
      <c r="DXN36" s="562"/>
      <c r="DXO36" s="562"/>
      <c r="DXP36" s="562"/>
      <c r="DXQ36" s="562"/>
      <c r="DXR36" s="562"/>
      <c r="DXS36" s="562"/>
      <c r="DXT36" s="562"/>
      <c r="DXU36" s="562"/>
      <c r="DXV36" s="562"/>
      <c r="DXW36" s="562"/>
      <c r="DXX36" s="562"/>
      <c r="DXY36" s="562"/>
      <c r="DXZ36" s="562"/>
      <c r="DYA36" s="562"/>
      <c r="DYB36" s="562"/>
      <c r="DYC36" s="562"/>
      <c r="DYD36" s="562"/>
      <c r="DYE36" s="562"/>
      <c r="DYF36" s="562"/>
      <c r="DYG36" s="562"/>
      <c r="DYH36" s="562"/>
      <c r="DYI36" s="562"/>
      <c r="DYJ36" s="562"/>
      <c r="DYK36" s="562"/>
      <c r="DYL36" s="562"/>
      <c r="DYM36" s="562"/>
      <c r="DYN36" s="562"/>
      <c r="DYO36" s="562"/>
      <c r="DYP36" s="562"/>
      <c r="DYQ36" s="562"/>
      <c r="DYR36" s="562"/>
      <c r="DYS36" s="562"/>
      <c r="DYT36" s="562"/>
      <c r="DYU36" s="562"/>
      <c r="DYV36" s="562"/>
      <c r="DYW36" s="562"/>
      <c r="DYX36" s="562"/>
      <c r="DYY36" s="562"/>
      <c r="DYZ36" s="562"/>
      <c r="DZA36" s="562"/>
      <c r="DZB36" s="562"/>
      <c r="DZC36" s="562"/>
      <c r="DZD36" s="562"/>
      <c r="DZE36" s="562"/>
      <c r="DZF36" s="562"/>
      <c r="DZG36" s="562"/>
      <c r="DZH36" s="562"/>
      <c r="DZI36" s="562"/>
      <c r="DZJ36" s="562"/>
      <c r="DZK36" s="562"/>
      <c r="DZL36" s="562"/>
      <c r="DZM36" s="562"/>
      <c r="DZN36" s="562"/>
      <c r="DZO36" s="562"/>
      <c r="DZP36" s="562"/>
      <c r="DZQ36" s="562"/>
      <c r="DZR36" s="562"/>
      <c r="DZS36" s="562"/>
      <c r="DZT36" s="562"/>
      <c r="DZU36" s="562"/>
      <c r="DZV36" s="562"/>
      <c r="DZW36" s="562"/>
      <c r="DZX36" s="562"/>
      <c r="DZY36" s="562"/>
      <c r="DZZ36" s="562"/>
      <c r="EAA36" s="562"/>
      <c r="EAB36" s="562"/>
      <c r="EAC36" s="562"/>
      <c r="EAD36" s="562"/>
      <c r="EAE36" s="562"/>
      <c r="EAF36" s="562"/>
      <c r="EAG36" s="562"/>
      <c r="EAH36" s="562"/>
      <c r="EAI36" s="562"/>
      <c r="EAJ36" s="562"/>
      <c r="EAK36" s="562"/>
      <c r="EAL36" s="562"/>
      <c r="EAM36" s="562"/>
      <c r="EAN36" s="562"/>
      <c r="EAO36" s="562"/>
      <c r="EAP36" s="562"/>
      <c r="EAQ36" s="562"/>
      <c r="EAR36" s="562"/>
      <c r="EAS36" s="562"/>
      <c r="EAT36" s="562"/>
      <c r="EAU36" s="562"/>
      <c r="EAV36" s="562"/>
      <c r="EAW36" s="562"/>
      <c r="EAX36" s="562"/>
      <c r="EAY36" s="562"/>
      <c r="EAZ36" s="562"/>
      <c r="EBA36" s="562"/>
      <c r="EBB36" s="562"/>
      <c r="EBC36" s="562"/>
      <c r="EBD36" s="562"/>
      <c r="EBE36" s="562"/>
      <c r="EBF36" s="562"/>
      <c r="EBG36" s="562"/>
      <c r="EBH36" s="562"/>
      <c r="EBI36" s="562"/>
      <c r="EBJ36" s="562"/>
      <c r="EBK36" s="562"/>
      <c r="EBL36" s="562"/>
      <c r="EBM36" s="562"/>
      <c r="EBN36" s="562"/>
      <c r="EBO36" s="562"/>
      <c r="EBP36" s="562"/>
      <c r="EBQ36" s="562"/>
      <c r="EBR36" s="562"/>
      <c r="EBS36" s="562"/>
      <c r="EBT36" s="562"/>
      <c r="EBU36" s="562"/>
      <c r="EBV36" s="562"/>
      <c r="EBW36" s="562"/>
      <c r="EBX36" s="562"/>
      <c r="EBY36" s="562"/>
      <c r="EBZ36" s="562"/>
      <c r="ECA36" s="562"/>
      <c r="ECB36" s="562"/>
      <c r="ECC36" s="562"/>
      <c r="ECD36" s="562"/>
      <c r="ECE36" s="562"/>
      <c r="ECF36" s="562"/>
      <c r="ECG36" s="562"/>
      <c r="ECH36" s="562"/>
      <c r="ECI36" s="562"/>
      <c r="ECJ36" s="562"/>
      <c r="ECK36" s="562"/>
      <c r="ECL36" s="562"/>
      <c r="ECM36" s="562"/>
      <c r="ECN36" s="562"/>
      <c r="ECO36" s="562"/>
      <c r="ECP36" s="562"/>
      <c r="ECQ36" s="562"/>
      <c r="ECR36" s="562"/>
      <c r="ECS36" s="562"/>
      <c r="ECT36" s="562"/>
      <c r="ECU36" s="562"/>
      <c r="ECV36" s="562"/>
      <c r="ECW36" s="562"/>
      <c r="ECX36" s="562"/>
      <c r="ECY36" s="562"/>
      <c r="ECZ36" s="562"/>
      <c r="EDA36" s="562"/>
      <c r="EDB36" s="562"/>
      <c r="EDC36" s="562"/>
      <c r="EDD36" s="562"/>
      <c r="EDE36" s="562"/>
      <c r="EDF36" s="562"/>
      <c r="EDG36" s="562"/>
      <c r="EDH36" s="562"/>
      <c r="EDI36" s="562"/>
      <c r="EDJ36" s="562"/>
      <c r="EDK36" s="562"/>
      <c r="EDL36" s="562"/>
      <c r="EDM36" s="562"/>
      <c r="EDN36" s="562"/>
      <c r="EDO36" s="562"/>
      <c r="EDP36" s="562"/>
      <c r="EDQ36" s="562"/>
      <c r="EDR36" s="562"/>
      <c r="EDS36" s="562"/>
      <c r="EDT36" s="562"/>
      <c r="EDU36" s="562"/>
      <c r="EDV36" s="562"/>
      <c r="EDW36" s="562"/>
      <c r="EDX36" s="562"/>
      <c r="EDY36" s="562"/>
      <c r="EDZ36" s="562"/>
      <c r="EEA36" s="562"/>
      <c r="EEB36" s="562"/>
      <c r="EEC36" s="562"/>
      <c r="EED36" s="562"/>
      <c r="EEE36" s="562"/>
      <c r="EEF36" s="562"/>
      <c r="EEG36" s="562"/>
      <c r="EEH36" s="562"/>
      <c r="EEI36" s="562"/>
      <c r="EEJ36" s="562"/>
      <c r="EEK36" s="562"/>
      <c r="EEL36" s="562"/>
      <c r="EEM36" s="562"/>
      <c r="EEN36" s="562"/>
      <c r="EEO36" s="562"/>
      <c r="EEP36" s="562"/>
      <c r="EEQ36" s="562"/>
      <c r="EER36" s="562"/>
      <c r="EES36" s="562"/>
      <c r="EET36" s="562"/>
      <c r="EEU36" s="562"/>
      <c r="EEV36" s="562"/>
      <c r="EEW36" s="562"/>
      <c r="EEX36" s="562"/>
      <c r="EEY36" s="562"/>
      <c r="EEZ36" s="562"/>
      <c r="EFA36" s="562"/>
      <c r="EFB36" s="562"/>
      <c r="EFC36" s="562"/>
      <c r="EFD36" s="562"/>
      <c r="EFE36" s="562"/>
      <c r="EFF36" s="562"/>
      <c r="EFG36" s="562"/>
      <c r="EFH36" s="562"/>
      <c r="EFI36" s="562"/>
      <c r="EFJ36" s="562"/>
      <c r="EFK36" s="562"/>
      <c r="EFL36" s="562"/>
      <c r="EFM36" s="562"/>
      <c r="EFN36" s="562"/>
      <c r="EFO36" s="562"/>
      <c r="EFP36" s="562"/>
      <c r="EFQ36" s="562"/>
      <c r="EFR36" s="562"/>
      <c r="EFS36" s="562"/>
      <c r="EFT36" s="562"/>
      <c r="EFU36" s="562"/>
      <c r="EFV36" s="562"/>
      <c r="EFW36" s="562"/>
      <c r="EFX36" s="562"/>
      <c r="EFY36" s="562"/>
      <c r="EFZ36" s="562"/>
      <c r="EGA36" s="562"/>
      <c r="EGB36" s="562"/>
      <c r="EGC36" s="562"/>
      <c r="EGD36" s="562"/>
      <c r="EGE36" s="562"/>
      <c r="EGF36" s="562"/>
      <c r="EGG36" s="562"/>
      <c r="EGH36" s="562"/>
      <c r="EGI36" s="562"/>
      <c r="EGJ36" s="562"/>
      <c r="EGK36" s="562"/>
      <c r="EGL36" s="562"/>
      <c r="EGM36" s="562"/>
      <c r="EGN36" s="562"/>
      <c r="EGO36" s="562"/>
      <c r="EGP36" s="562"/>
      <c r="EGQ36" s="562"/>
      <c r="EGR36" s="562"/>
      <c r="EGS36" s="562"/>
      <c r="EGT36" s="562"/>
      <c r="EGU36" s="562"/>
      <c r="EGV36" s="562"/>
      <c r="EGW36" s="562"/>
      <c r="EGX36" s="562"/>
      <c r="EGY36" s="562"/>
      <c r="EGZ36" s="562"/>
      <c r="EHA36" s="562"/>
      <c r="EHB36" s="562"/>
      <c r="EHC36" s="562"/>
      <c r="EHD36" s="562"/>
      <c r="EHE36" s="562"/>
      <c r="EHF36" s="562"/>
      <c r="EHG36" s="562"/>
      <c r="EHH36" s="562"/>
      <c r="EHI36" s="562"/>
      <c r="EHJ36" s="562"/>
      <c r="EHK36" s="562"/>
      <c r="EHL36" s="562"/>
      <c r="EHM36" s="562"/>
      <c r="EHN36" s="562"/>
      <c r="EHO36" s="562"/>
      <c r="EHP36" s="562"/>
      <c r="EHQ36" s="562"/>
      <c r="EHR36" s="562"/>
      <c r="EHS36" s="562"/>
      <c r="EHT36" s="562"/>
      <c r="EHU36" s="562"/>
      <c r="EHV36" s="562"/>
      <c r="EHW36" s="562"/>
      <c r="EHX36" s="562"/>
      <c r="EHY36" s="562"/>
      <c r="EHZ36" s="562"/>
      <c r="EIA36" s="562"/>
      <c r="EIB36" s="562"/>
      <c r="EIC36" s="562"/>
      <c r="EID36" s="562"/>
      <c r="EIE36" s="562"/>
      <c r="EIF36" s="562"/>
      <c r="EIG36" s="562"/>
      <c r="EIH36" s="562"/>
      <c r="EII36" s="562"/>
      <c r="EIJ36" s="562"/>
      <c r="EIK36" s="562"/>
      <c r="EIL36" s="562"/>
      <c r="EIM36" s="562"/>
      <c r="EIN36" s="562"/>
      <c r="EIO36" s="562"/>
      <c r="EIP36" s="562"/>
      <c r="EIQ36" s="562"/>
      <c r="EIR36" s="562"/>
      <c r="EIS36" s="562"/>
      <c r="EIT36" s="562"/>
      <c r="EIU36" s="562"/>
      <c r="EIV36" s="562"/>
      <c r="EIW36" s="562"/>
      <c r="EIX36" s="562"/>
      <c r="EIY36" s="562"/>
      <c r="EIZ36" s="562"/>
      <c r="EJA36" s="562"/>
      <c r="EJB36" s="562"/>
      <c r="EJC36" s="562"/>
      <c r="EJD36" s="562"/>
      <c r="EJE36" s="562"/>
      <c r="EJF36" s="562"/>
      <c r="EJG36" s="562"/>
      <c r="EJH36" s="562"/>
      <c r="EJI36" s="562"/>
      <c r="EJJ36" s="562"/>
      <c r="EJK36" s="562"/>
      <c r="EJL36" s="562"/>
      <c r="EJM36" s="562"/>
      <c r="EJN36" s="562"/>
      <c r="EJO36" s="562"/>
      <c r="EJP36" s="562"/>
      <c r="EJQ36" s="562"/>
      <c r="EJR36" s="562"/>
      <c r="EJS36" s="562"/>
      <c r="EJT36" s="562"/>
      <c r="EJU36" s="562"/>
      <c r="EJV36" s="562"/>
      <c r="EJW36" s="562"/>
      <c r="EJX36" s="562"/>
      <c r="EJY36" s="562"/>
      <c r="EJZ36" s="562"/>
      <c r="EKA36" s="562"/>
      <c r="EKB36" s="562"/>
      <c r="EKC36" s="562"/>
      <c r="EKD36" s="562"/>
      <c r="EKE36" s="562"/>
      <c r="EKF36" s="562"/>
      <c r="EKG36" s="562"/>
      <c r="EKH36" s="562"/>
      <c r="EKI36" s="562"/>
      <c r="EKJ36" s="562"/>
      <c r="EKK36" s="562"/>
      <c r="EKL36" s="562"/>
      <c r="EKM36" s="562"/>
      <c r="EKN36" s="562"/>
      <c r="EKO36" s="562"/>
      <c r="EKP36" s="562"/>
      <c r="EKQ36" s="562"/>
      <c r="EKR36" s="562"/>
      <c r="EKS36" s="562"/>
      <c r="EKT36" s="562"/>
      <c r="EKU36" s="562"/>
      <c r="EKV36" s="562"/>
      <c r="EKW36" s="562"/>
      <c r="EKX36" s="562"/>
      <c r="EKY36" s="562"/>
      <c r="EKZ36" s="562"/>
      <c r="ELA36" s="562"/>
      <c r="ELB36" s="562"/>
      <c r="ELC36" s="562"/>
      <c r="ELD36" s="562"/>
      <c r="ELE36" s="562"/>
      <c r="ELF36" s="562"/>
      <c r="ELG36" s="562"/>
      <c r="ELH36" s="562"/>
      <c r="ELI36" s="562"/>
      <c r="ELJ36" s="562"/>
      <c r="ELK36" s="562"/>
      <c r="ELL36" s="562"/>
      <c r="ELM36" s="562"/>
      <c r="ELN36" s="562"/>
      <c r="ELO36" s="562"/>
      <c r="ELP36" s="562"/>
      <c r="ELQ36" s="562"/>
      <c r="ELR36" s="562"/>
      <c r="ELS36" s="562"/>
      <c r="ELT36" s="562"/>
      <c r="ELU36" s="562"/>
      <c r="ELV36" s="562"/>
      <c r="ELW36" s="562"/>
      <c r="ELX36" s="562"/>
      <c r="ELY36" s="562"/>
      <c r="ELZ36" s="562"/>
      <c r="EMA36" s="562"/>
      <c r="EMB36" s="562"/>
      <c r="EMC36" s="562"/>
      <c r="EMD36" s="562"/>
      <c r="EME36" s="562"/>
      <c r="EMF36" s="562"/>
      <c r="EMG36" s="562"/>
      <c r="EMH36" s="562"/>
      <c r="EMI36" s="562"/>
      <c r="EMJ36" s="562"/>
      <c r="EMK36" s="562"/>
      <c r="EML36" s="562"/>
      <c r="EMM36" s="562"/>
      <c r="EMN36" s="562"/>
      <c r="EMO36" s="562"/>
      <c r="EMP36" s="562"/>
      <c r="EMQ36" s="562"/>
      <c r="EMR36" s="562"/>
      <c r="EMS36" s="562"/>
      <c r="EMT36" s="562"/>
      <c r="EMU36" s="562"/>
      <c r="EMV36" s="562"/>
      <c r="EMW36" s="562"/>
      <c r="EMX36" s="562"/>
      <c r="EMY36" s="562"/>
      <c r="EMZ36" s="562"/>
      <c r="ENA36" s="562"/>
      <c r="ENB36" s="562"/>
      <c r="ENC36" s="562"/>
      <c r="END36" s="562"/>
      <c r="ENE36" s="562"/>
      <c r="ENF36" s="562"/>
      <c r="ENG36" s="562"/>
      <c r="ENH36" s="562"/>
      <c r="ENI36" s="562"/>
      <c r="ENJ36" s="562"/>
      <c r="ENK36" s="562"/>
      <c r="ENL36" s="562"/>
      <c r="ENM36" s="562"/>
      <c r="ENN36" s="562"/>
      <c r="ENO36" s="562"/>
      <c r="ENP36" s="562"/>
      <c r="ENQ36" s="562"/>
      <c r="ENR36" s="562"/>
      <c r="ENS36" s="562"/>
      <c r="ENT36" s="562"/>
      <c r="ENU36" s="562"/>
      <c r="ENV36" s="562"/>
      <c r="ENW36" s="562"/>
      <c r="ENX36" s="562"/>
      <c r="ENY36" s="562"/>
      <c r="ENZ36" s="562"/>
      <c r="EOA36" s="562"/>
      <c r="EOB36" s="562"/>
      <c r="EOC36" s="562"/>
      <c r="EOD36" s="562"/>
      <c r="EOE36" s="562"/>
      <c r="EOF36" s="562"/>
      <c r="EOG36" s="562"/>
      <c r="EOH36" s="562"/>
      <c r="EOI36" s="562"/>
      <c r="EOJ36" s="562"/>
      <c r="EOK36" s="562"/>
      <c r="EOL36" s="562"/>
      <c r="EOM36" s="562"/>
      <c r="EON36" s="562"/>
      <c r="EOO36" s="562"/>
      <c r="EOP36" s="562"/>
      <c r="EOQ36" s="562"/>
      <c r="EOR36" s="562"/>
      <c r="EOS36" s="562"/>
      <c r="EOT36" s="562"/>
      <c r="EOU36" s="562"/>
      <c r="EOV36" s="562"/>
      <c r="EOW36" s="562"/>
      <c r="EOX36" s="562"/>
      <c r="EOY36" s="562"/>
      <c r="EOZ36" s="562"/>
      <c r="EPA36" s="562"/>
      <c r="EPB36" s="562"/>
      <c r="EPC36" s="562"/>
      <c r="EPD36" s="562"/>
      <c r="EPE36" s="562"/>
      <c r="EPF36" s="562"/>
      <c r="EPG36" s="562"/>
      <c r="EPH36" s="562"/>
      <c r="EPI36" s="562"/>
      <c r="EPJ36" s="562"/>
      <c r="EPK36" s="562"/>
      <c r="EPL36" s="562"/>
      <c r="EPM36" s="562"/>
      <c r="EPN36" s="562"/>
      <c r="EPO36" s="562"/>
      <c r="EPP36" s="562"/>
      <c r="EPQ36" s="562"/>
      <c r="EPR36" s="562"/>
      <c r="EPS36" s="562"/>
      <c r="EPT36" s="562"/>
      <c r="EPU36" s="562"/>
      <c r="EPV36" s="562"/>
      <c r="EPW36" s="562"/>
      <c r="EPX36" s="562"/>
      <c r="EPY36" s="562"/>
      <c r="EPZ36" s="562"/>
      <c r="EQA36" s="562"/>
      <c r="EQB36" s="562"/>
      <c r="EQC36" s="562"/>
      <c r="EQD36" s="562"/>
      <c r="EQE36" s="562"/>
      <c r="EQF36" s="562"/>
      <c r="EQG36" s="562"/>
      <c r="EQH36" s="562"/>
      <c r="EQI36" s="562"/>
      <c r="EQJ36" s="562"/>
      <c r="EQK36" s="562"/>
      <c r="EQL36" s="562"/>
      <c r="EQM36" s="562"/>
      <c r="EQN36" s="562"/>
      <c r="EQO36" s="562"/>
      <c r="EQP36" s="562"/>
      <c r="EQQ36" s="562"/>
      <c r="EQR36" s="562"/>
      <c r="EQS36" s="562"/>
      <c r="EQT36" s="562"/>
      <c r="EQU36" s="562"/>
      <c r="EQV36" s="562"/>
      <c r="EQW36" s="562"/>
      <c r="EQX36" s="562"/>
      <c r="EQY36" s="562"/>
      <c r="EQZ36" s="562"/>
      <c r="ERA36" s="562"/>
      <c r="ERB36" s="562"/>
      <c r="ERC36" s="562"/>
      <c r="ERD36" s="562"/>
      <c r="ERE36" s="562"/>
      <c r="ERF36" s="562"/>
      <c r="ERG36" s="562"/>
      <c r="ERH36" s="562"/>
      <c r="ERI36" s="562"/>
      <c r="ERJ36" s="562"/>
      <c r="ERK36" s="562"/>
      <c r="ERL36" s="562"/>
      <c r="ERM36" s="562"/>
      <c r="ERN36" s="562"/>
      <c r="ERO36" s="562"/>
      <c r="ERP36" s="562"/>
      <c r="ERQ36" s="562"/>
      <c r="ERR36" s="562"/>
      <c r="ERS36" s="562"/>
      <c r="ERT36" s="562"/>
      <c r="ERU36" s="562"/>
      <c r="ERV36" s="562"/>
      <c r="ERW36" s="562"/>
      <c r="ERX36" s="562"/>
      <c r="ERY36" s="562"/>
      <c r="ERZ36" s="562"/>
      <c r="ESA36" s="562"/>
      <c r="ESB36" s="562"/>
      <c r="ESC36" s="562"/>
      <c r="ESD36" s="562"/>
      <c r="ESE36" s="562"/>
      <c r="ESF36" s="562"/>
      <c r="ESG36" s="562"/>
      <c r="ESH36" s="562"/>
      <c r="ESI36" s="562"/>
      <c r="ESJ36" s="562"/>
      <c r="ESK36" s="562"/>
      <c r="ESL36" s="562"/>
      <c r="ESM36" s="562"/>
      <c r="ESN36" s="562"/>
      <c r="ESO36" s="562"/>
      <c r="ESP36" s="562"/>
      <c r="ESQ36" s="562"/>
      <c r="ESR36" s="562"/>
      <c r="ESS36" s="562"/>
      <c r="EST36" s="562"/>
      <c r="ESU36" s="562"/>
      <c r="ESV36" s="562"/>
      <c r="ESW36" s="562"/>
      <c r="ESX36" s="562"/>
      <c r="ESY36" s="562"/>
      <c r="ESZ36" s="562"/>
      <c r="ETA36" s="562"/>
      <c r="ETB36" s="562"/>
      <c r="ETC36" s="562"/>
      <c r="ETD36" s="562"/>
      <c r="ETE36" s="562"/>
      <c r="ETF36" s="562"/>
      <c r="ETG36" s="562"/>
      <c r="ETH36" s="562"/>
      <c r="ETI36" s="562"/>
      <c r="ETJ36" s="562"/>
      <c r="ETK36" s="562"/>
      <c r="ETL36" s="562"/>
      <c r="ETM36" s="562"/>
      <c r="ETN36" s="562"/>
      <c r="ETO36" s="562"/>
      <c r="ETP36" s="562"/>
      <c r="ETQ36" s="562"/>
      <c r="ETR36" s="562"/>
      <c r="ETS36" s="562"/>
      <c r="ETT36" s="562"/>
      <c r="ETU36" s="562"/>
      <c r="ETV36" s="562"/>
      <c r="ETW36" s="562"/>
      <c r="ETX36" s="562"/>
      <c r="ETY36" s="562"/>
      <c r="ETZ36" s="562"/>
      <c r="EUA36" s="562"/>
      <c r="EUB36" s="562"/>
      <c r="EUC36" s="562"/>
      <c r="EUD36" s="562"/>
      <c r="EUE36" s="562"/>
      <c r="EUF36" s="562"/>
      <c r="EUG36" s="562"/>
      <c r="EUH36" s="562"/>
      <c r="EUI36" s="562"/>
      <c r="EUJ36" s="562"/>
      <c r="EUK36" s="562"/>
      <c r="EUL36" s="562"/>
      <c r="EUM36" s="562"/>
      <c r="EUN36" s="562"/>
      <c r="EUO36" s="562"/>
      <c r="EUP36" s="562"/>
      <c r="EUQ36" s="562"/>
      <c r="EUR36" s="562"/>
      <c r="EUS36" s="562"/>
      <c r="EUT36" s="562"/>
      <c r="EUU36" s="562"/>
      <c r="EUV36" s="562"/>
      <c r="EUW36" s="562"/>
      <c r="EUX36" s="562"/>
      <c r="EUY36" s="562"/>
      <c r="EUZ36" s="562"/>
      <c r="EVA36" s="562"/>
      <c r="EVB36" s="562"/>
      <c r="EVC36" s="562"/>
      <c r="EVD36" s="562"/>
      <c r="EVE36" s="562"/>
      <c r="EVF36" s="562"/>
      <c r="EVG36" s="562"/>
      <c r="EVH36" s="562"/>
      <c r="EVI36" s="562"/>
      <c r="EVJ36" s="562"/>
      <c r="EVK36" s="562"/>
      <c r="EVL36" s="562"/>
      <c r="EVM36" s="562"/>
      <c r="EVN36" s="562"/>
      <c r="EVO36" s="562"/>
      <c r="EVP36" s="562"/>
      <c r="EVQ36" s="562"/>
      <c r="EVR36" s="562"/>
      <c r="EVS36" s="562"/>
      <c r="EVT36" s="562"/>
      <c r="EVU36" s="562"/>
      <c r="EVV36" s="562"/>
      <c r="EVW36" s="562"/>
      <c r="EVX36" s="562"/>
      <c r="EVY36" s="562"/>
      <c r="EVZ36" s="562"/>
      <c r="EWA36" s="562"/>
      <c r="EWB36" s="562"/>
      <c r="EWC36" s="562"/>
      <c r="EWD36" s="562"/>
      <c r="EWE36" s="562"/>
      <c r="EWF36" s="562"/>
      <c r="EWG36" s="562"/>
      <c r="EWH36" s="562"/>
      <c r="EWI36" s="562"/>
      <c r="EWJ36" s="562"/>
      <c r="EWK36" s="562"/>
      <c r="EWL36" s="562"/>
      <c r="EWM36" s="562"/>
      <c r="EWN36" s="562"/>
      <c r="EWO36" s="562"/>
      <c r="EWP36" s="562"/>
      <c r="EWQ36" s="562"/>
      <c r="EWR36" s="562"/>
      <c r="EWS36" s="562"/>
      <c r="EWT36" s="562"/>
      <c r="EWU36" s="562"/>
      <c r="EWV36" s="562"/>
      <c r="EWW36" s="562"/>
      <c r="EWX36" s="562"/>
      <c r="EWY36" s="562"/>
      <c r="EWZ36" s="562"/>
      <c r="EXA36" s="562"/>
      <c r="EXB36" s="562"/>
      <c r="EXC36" s="562"/>
      <c r="EXD36" s="562"/>
      <c r="EXE36" s="562"/>
      <c r="EXF36" s="562"/>
      <c r="EXG36" s="562"/>
      <c r="EXH36" s="562"/>
      <c r="EXI36" s="562"/>
      <c r="EXJ36" s="562"/>
      <c r="EXK36" s="562"/>
      <c r="EXL36" s="562"/>
      <c r="EXM36" s="562"/>
      <c r="EXN36" s="562"/>
      <c r="EXO36" s="562"/>
      <c r="EXP36" s="562"/>
      <c r="EXQ36" s="562"/>
      <c r="EXR36" s="562"/>
      <c r="EXS36" s="562"/>
      <c r="EXT36" s="562"/>
      <c r="EXU36" s="562"/>
      <c r="EXV36" s="562"/>
      <c r="EXW36" s="562"/>
      <c r="EXX36" s="562"/>
      <c r="EXY36" s="562"/>
      <c r="EXZ36" s="562"/>
      <c r="EYA36" s="562"/>
      <c r="EYB36" s="562"/>
      <c r="EYC36" s="562"/>
      <c r="EYD36" s="562"/>
      <c r="EYE36" s="562"/>
      <c r="EYF36" s="562"/>
      <c r="EYG36" s="562"/>
      <c r="EYH36" s="562"/>
      <c r="EYI36" s="562"/>
      <c r="EYJ36" s="562"/>
      <c r="EYK36" s="562"/>
      <c r="EYL36" s="562"/>
      <c r="EYM36" s="562"/>
      <c r="EYN36" s="562"/>
      <c r="EYO36" s="562"/>
      <c r="EYP36" s="562"/>
      <c r="EYQ36" s="562"/>
      <c r="EYR36" s="562"/>
      <c r="EYS36" s="562"/>
      <c r="EYT36" s="562"/>
      <c r="EYU36" s="562"/>
      <c r="EYV36" s="562"/>
      <c r="EYW36" s="562"/>
      <c r="EYX36" s="562"/>
      <c r="EYY36" s="562"/>
      <c r="EYZ36" s="562"/>
      <c r="EZA36" s="562"/>
      <c r="EZB36" s="562"/>
      <c r="EZC36" s="562"/>
      <c r="EZD36" s="562"/>
      <c r="EZE36" s="562"/>
      <c r="EZF36" s="562"/>
      <c r="EZG36" s="562"/>
      <c r="EZH36" s="562"/>
      <c r="EZI36" s="562"/>
      <c r="EZJ36" s="562"/>
      <c r="EZK36" s="562"/>
      <c r="EZL36" s="562"/>
      <c r="EZM36" s="562"/>
      <c r="EZN36" s="562"/>
      <c r="EZO36" s="562"/>
      <c r="EZP36" s="562"/>
      <c r="EZQ36" s="562"/>
      <c r="EZR36" s="562"/>
      <c r="EZS36" s="562"/>
      <c r="EZT36" s="562"/>
      <c r="EZU36" s="562"/>
      <c r="EZV36" s="562"/>
      <c r="EZW36" s="562"/>
      <c r="EZX36" s="562"/>
      <c r="EZY36" s="562"/>
      <c r="EZZ36" s="562"/>
      <c r="FAA36" s="562"/>
      <c r="FAB36" s="562"/>
      <c r="FAC36" s="562"/>
      <c r="FAD36" s="562"/>
      <c r="FAE36" s="562"/>
      <c r="FAF36" s="562"/>
      <c r="FAG36" s="562"/>
      <c r="FAH36" s="562"/>
      <c r="FAI36" s="562"/>
      <c r="FAJ36" s="562"/>
      <c r="FAK36" s="562"/>
      <c r="FAL36" s="562"/>
      <c r="FAM36" s="562"/>
      <c r="FAN36" s="562"/>
      <c r="FAO36" s="562"/>
      <c r="FAP36" s="562"/>
      <c r="FAQ36" s="562"/>
      <c r="FAR36" s="562"/>
      <c r="FAS36" s="562"/>
      <c r="FAT36" s="562"/>
      <c r="FAU36" s="562"/>
      <c r="FAV36" s="562"/>
      <c r="FAW36" s="562"/>
      <c r="FAX36" s="562"/>
      <c r="FAY36" s="562"/>
      <c r="FAZ36" s="562"/>
      <c r="FBA36" s="562"/>
      <c r="FBB36" s="562"/>
      <c r="FBC36" s="562"/>
      <c r="FBD36" s="562"/>
      <c r="FBE36" s="562"/>
      <c r="FBF36" s="562"/>
      <c r="FBG36" s="562"/>
      <c r="FBH36" s="562"/>
      <c r="FBI36" s="562"/>
      <c r="FBJ36" s="562"/>
      <c r="FBK36" s="562"/>
      <c r="FBL36" s="562"/>
      <c r="FBM36" s="562"/>
      <c r="FBN36" s="562"/>
      <c r="FBO36" s="562"/>
      <c r="FBP36" s="562"/>
      <c r="FBQ36" s="562"/>
      <c r="FBR36" s="562"/>
      <c r="FBS36" s="562"/>
      <c r="FBT36" s="562"/>
      <c r="FBU36" s="562"/>
      <c r="FBV36" s="562"/>
      <c r="FBW36" s="562"/>
      <c r="FBX36" s="562"/>
      <c r="FBY36" s="562"/>
      <c r="FBZ36" s="562"/>
      <c r="FCA36" s="562"/>
      <c r="FCB36" s="562"/>
      <c r="FCC36" s="562"/>
      <c r="FCD36" s="562"/>
      <c r="FCE36" s="562"/>
      <c r="FCF36" s="562"/>
      <c r="FCG36" s="562"/>
      <c r="FCH36" s="562"/>
      <c r="FCI36" s="562"/>
      <c r="FCJ36" s="562"/>
      <c r="FCK36" s="562"/>
      <c r="FCL36" s="562"/>
      <c r="FCM36" s="562"/>
      <c r="FCN36" s="562"/>
      <c r="FCO36" s="562"/>
      <c r="FCP36" s="562"/>
      <c r="FCQ36" s="562"/>
      <c r="FCR36" s="562"/>
      <c r="FCS36" s="562"/>
      <c r="FCT36" s="562"/>
      <c r="FCU36" s="562"/>
      <c r="FCV36" s="562"/>
      <c r="FCW36" s="562"/>
      <c r="FCX36" s="562"/>
      <c r="FCY36" s="562"/>
      <c r="FCZ36" s="562"/>
      <c r="FDA36" s="562"/>
      <c r="FDB36" s="562"/>
      <c r="FDC36" s="562"/>
      <c r="FDD36" s="562"/>
      <c r="FDE36" s="562"/>
      <c r="FDF36" s="562"/>
      <c r="FDG36" s="562"/>
      <c r="FDH36" s="562"/>
      <c r="FDI36" s="562"/>
      <c r="FDJ36" s="562"/>
      <c r="FDK36" s="562"/>
      <c r="FDL36" s="562"/>
      <c r="FDM36" s="562"/>
      <c r="FDN36" s="562"/>
      <c r="FDO36" s="562"/>
      <c r="FDP36" s="562"/>
      <c r="FDQ36" s="562"/>
      <c r="FDR36" s="562"/>
      <c r="FDS36" s="562"/>
      <c r="FDT36" s="562"/>
      <c r="FDU36" s="562"/>
      <c r="FDV36" s="562"/>
      <c r="FDW36" s="562"/>
      <c r="FDX36" s="562"/>
      <c r="FDY36" s="562"/>
      <c r="FDZ36" s="562"/>
      <c r="FEA36" s="562"/>
      <c r="FEB36" s="562"/>
      <c r="FEC36" s="562"/>
      <c r="FED36" s="562"/>
      <c r="FEE36" s="562"/>
      <c r="FEF36" s="562"/>
      <c r="FEG36" s="562"/>
      <c r="FEH36" s="562"/>
      <c r="FEI36" s="562"/>
      <c r="FEJ36" s="562"/>
      <c r="FEK36" s="562"/>
      <c r="FEL36" s="562"/>
      <c r="FEM36" s="562"/>
      <c r="FEN36" s="562"/>
      <c r="FEO36" s="562"/>
      <c r="FEP36" s="562"/>
      <c r="FEQ36" s="562"/>
      <c r="FER36" s="562"/>
      <c r="FES36" s="562"/>
      <c r="FET36" s="562"/>
      <c r="FEU36" s="562"/>
      <c r="FEV36" s="562"/>
      <c r="FEW36" s="562"/>
      <c r="FEX36" s="562"/>
      <c r="FEY36" s="562"/>
      <c r="FEZ36" s="562"/>
      <c r="FFA36" s="562"/>
      <c r="FFB36" s="562"/>
      <c r="FFC36" s="562"/>
      <c r="FFD36" s="562"/>
      <c r="FFE36" s="562"/>
      <c r="FFF36" s="562"/>
      <c r="FFG36" s="562"/>
      <c r="FFH36" s="562"/>
      <c r="FFI36" s="562"/>
      <c r="FFJ36" s="562"/>
      <c r="FFK36" s="562"/>
      <c r="FFL36" s="562"/>
      <c r="FFM36" s="562"/>
      <c r="FFN36" s="562"/>
      <c r="FFO36" s="562"/>
      <c r="FFP36" s="562"/>
      <c r="FFQ36" s="562"/>
      <c r="FFR36" s="562"/>
      <c r="FFS36" s="562"/>
      <c r="FFT36" s="562"/>
      <c r="FFU36" s="562"/>
      <c r="FFV36" s="562"/>
      <c r="FFW36" s="562"/>
      <c r="FFX36" s="562"/>
      <c r="FFY36" s="562"/>
      <c r="FFZ36" s="562"/>
      <c r="FGA36" s="562"/>
      <c r="FGB36" s="562"/>
      <c r="FGC36" s="562"/>
      <c r="FGD36" s="562"/>
      <c r="FGE36" s="562"/>
      <c r="FGF36" s="562"/>
      <c r="FGG36" s="562"/>
      <c r="FGH36" s="562"/>
      <c r="FGI36" s="562"/>
      <c r="FGJ36" s="562"/>
      <c r="FGK36" s="562"/>
      <c r="FGL36" s="562"/>
      <c r="FGM36" s="562"/>
      <c r="FGN36" s="562"/>
      <c r="FGO36" s="562"/>
      <c r="FGP36" s="562"/>
      <c r="FGQ36" s="562"/>
      <c r="FGR36" s="562"/>
      <c r="FGS36" s="562"/>
      <c r="FGT36" s="562"/>
      <c r="FGU36" s="562"/>
      <c r="FGV36" s="562"/>
      <c r="FGW36" s="562"/>
      <c r="FGX36" s="562"/>
      <c r="FGY36" s="562"/>
      <c r="FGZ36" s="562"/>
      <c r="FHA36" s="562"/>
      <c r="FHB36" s="562"/>
      <c r="FHC36" s="562"/>
      <c r="FHD36" s="562"/>
      <c r="FHE36" s="562"/>
      <c r="FHF36" s="562"/>
      <c r="FHG36" s="562"/>
      <c r="FHH36" s="562"/>
      <c r="FHI36" s="562"/>
      <c r="FHJ36" s="562"/>
      <c r="FHK36" s="562"/>
      <c r="FHL36" s="562"/>
      <c r="FHM36" s="562"/>
      <c r="FHN36" s="562"/>
      <c r="FHO36" s="562"/>
      <c r="FHP36" s="562"/>
      <c r="FHQ36" s="562"/>
      <c r="FHR36" s="562"/>
      <c r="FHS36" s="562"/>
      <c r="FHT36" s="562"/>
      <c r="FHU36" s="562"/>
      <c r="FHV36" s="562"/>
      <c r="FHW36" s="562"/>
      <c r="FHX36" s="562"/>
      <c r="FHY36" s="562"/>
      <c r="FHZ36" s="562"/>
      <c r="FIA36" s="562"/>
      <c r="FIB36" s="562"/>
      <c r="FIC36" s="562"/>
      <c r="FID36" s="562"/>
      <c r="FIE36" s="562"/>
      <c r="FIF36" s="562"/>
      <c r="FIG36" s="562"/>
      <c r="FIH36" s="562"/>
      <c r="FII36" s="562"/>
      <c r="FIJ36" s="562"/>
      <c r="FIK36" s="562"/>
      <c r="FIL36" s="562"/>
      <c r="FIM36" s="562"/>
      <c r="FIN36" s="562"/>
      <c r="FIO36" s="562"/>
      <c r="FIP36" s="562"/>
      <c r="FIQ36" s="562"/>
      <c r="FIR36" s="562"/>
      <c r="FIS36" s="562"/>
      <c r="FIT36" s="562"/>
      <c r="FIU36" s="562"/>
      <c r="FIV36" s="562"/>
      <c r="FIW36" s="562"/>
      <c r="FIX36" s="562"/>
      <c r="FIY36" s="562"/>
      <c r="FIZ36" s="562"/>
      <c r="FJA36" s="562"/>
      <c r="FJB36" s="562"/>
      <c r="FJC36" s="562"/>
      <c r="FJD36" s="562"/>
      <c r="FJE36" s="562"/>
      <c r="FJF36" s="562"/>
      <c r="FJG36" s="562"/>
      <c r="FJH36" s="562"/>
      <c r="FJI36" s="562"/>
      <c r="FJJ36" s="562"/>
      <c r="FJK36" s="562"/>
      <c r="FJL36" s="562"/>
      <c r="FJM36" s="562"/>
      <c r="FJN36" s="562"/>
      <c r="FJO36" s="562"/>
      <c r="FJP36" s="562"/>
      <c r="FJQ36" s="562"/>
      <c r="FJR36" s="562"/>
      <c r="FJS36" s="562"/>
      <c r="FJT36" s="562"/>
      <c r="FJU36" s="562"/>
      <c r="FJV36" s="562"/>
      <c r="FJW36" s="562"/>
      <c r="FJX36" s="562"/>
      <c r="FJY36" s="562"/>
      <c r="FJZ36" s="562"/>
      <c r="FKA36" s="562"/>
      <c r="FKB36" s="562"/>
      <c r="FKC36" s="562"/>
      <c r="FKD36" s="562"/>
      <c r="FKE36" s="562"/>
      <c r="FKF36" s="562"/>
      <c r="FKG36" s="562"/>
      <c r="FKH36" s="562"/>
      <c r="FKI36" s="562"/>
      <c r="FKJ36" s="562"/>
      <c r="FKK36" s="562"/>
      <c r="FKL36" s="562"/>
      <c r="FKM36" s="562"/>
      <c r="FKN36" s="562"/>
      <c r="FKO36" s="562"/>
      <c r="FKP36" s="562"/>
      <c r="FKQ36" s="562"/>
      <c r="FKR36" s="562"/>
      <c r="FKS36" s="562"/>
      <c r="FKT36" s="562"/>
      <c r="FKU36" s="562"/>
      <c r="FKV36" s="562"/>
      <c r="FKW36" s="562"/>
      <c r="FKX36" s="562"/>
      <c r="FKY36" s="562"/>
      <c r="FKZ36" s="562"/>
      <c r="FLA36" s="562"/>
      <c r="FLB36" s="562"/>
      <c r="FLC36" s="562"/>
      <c r="FLD36" s="562"/>
      <c r="FLE36" s="562"/>
      <c r="FLF36" s="562"/>
      <c r="FLG36" s="562"/>
      <c r="FLH36" s="562"/>
      <c r="FLI36" s="562"/>
      <c r="FLJ36" s="562"/>
      <c r="FLK36" s="562"/>
      <c r="FLL36" s="562"/>
      <c r="FLM36" s="562"/>
      <c r="FLN36" s="562"/>
      <c r="FLO36" s="562"/>
      <c r="FLP36" s="562"/>
      <c r="FLQ36" s="562"/>
      <c r="FLR36" s="562"/>
      <c r="FLS36" s="562"/>
      <c r="FLT36" s="562"/>
      <c r="FLU36" s="562"/>
      <c r="FLV36" s="562"/>
      <c r="FLW36" s="562"/>
      <c r="FLX36" s="562"/>
      <c r="FLY36" s="562"/>
      <c r="FLZ36" s="562"/>
      <c r="FMA36" s="562"/>
      <c r="FMB36" s="562"/>
      <c r="FMC36" s="562"/>
      <c r="FMD36" s="562"/>
      <c r="FME36" s="562"/>
      <c r="FMF36" s="562"/>
      <c r="FMG36" s="562"/>
      <c r="FMH36" s="562"/>
      <c r="FMI36" s="562"/>
      <c r="FMJ36" s="562"/>
      <c r="FMK36" s="562"/>
      <c r="FML36" s="562"/>
      <c r="FMM36" s="562"/>
      <c r="FMN36" s="562"/>
      <c r="FMO36" s="562"/>
      <c r="FMP36" s="562"/>
      <c r="FMQ36" s="562"/>
      <c r="FMR36" s="562"/>
      <c r="FMS36" s="562"/>
      <c r="FMT36" s="562"/>
      <c r="FMU36" s="562"/>
      <c r="FMV36" s="562"/>
      <c r="FMW36" s="562"/>
      <c r="FMX36" s="562"/>
      <c r="FMY36" s="562"/>
      <c r="FMZ36" s="562"/>
      <c r="FNA36" s="562"/>
      <c r="FNB36" s="562"/>
      <c r="FNC36" s="562"/>
      <c r="FND36" s="562"/>
      <c r="FNE36" s="562"/>
      <c r="FNF36" s="562"/>
      <c r="FNG36" s="562"/>
      <c r="FNH36" s="562"/>
      <c r="FNI36" s="562"/>
      <c r="FNJ36" s="562"/>
      <c r="FNK36" s="562"/>
      <c r="FNL36" s="562"/>
      <c r="FNM36" s="562"/>
      <c r="FNN36" s="562"/>
      <c r="FNO36" s="562"/>
      <c r="FNP36" s="562"/>
      <c r="FNQ36" s="562"/>
      <c r="FNR36" s="562"/>
      <c r="FNS36" s="562"/>
      <c r="FNT36" s="562"/>
      <c r="FNU36" s="562"/>
      <c r="FNV36" s="562"/>
      <c r="FNW36" s="562"/>
      <c r="FNX36" s="562"/>
      <c r="FNY36" s="562"/>
      <c r="FNZ36" s="562"/>
      <c r="FOA36" s="562"/>
      <c r="FOB36" s="562"/>
      <c r="FOC36" s="562"/>
      <c r="FOD36" s="562"/>
      <c r="FOE36" s="562"/>
      <c r="FOF36" s="562"/>
      <c r="FOG36" s="562"/>
      <c r="FOH36" s="562"/>
      <c r="FOI36" s="562"/>
      <c r="FOJ36" s="562"/>
      <c r="FOK36" s="562"/>
      <c r="FOL36" s="562"/>
      <c r="FOM36" s="562"/>
      <c r="FON36" s="562"/>
      <c r="FOO36" s="562"/>
      <c r="FOP36" s="562"/>
      <c r="FOQ36" s="562"/>
      <c r="FOR36" s="562"/>
      <c r="FOS36" s="562"/>
      <c r="FOT36" s="562"/>
      <c r="FOU36" s="562"/>
      <c r="FOV36" s="562"/>
      <c r="FOW36" s="562"/>
      <c r="FOX36" s="562"/>
      <c r="FOY36" s="562"/>
      <c r="FOZ36" s="562"/>
      <c r="FPA36" s="562"/>
      <c r="FPB36" s="562"/>
      <c r="FPC36" s="562"/>
      <c r="FPD36" s="562"/>
      <c r="FPE36" s="562"/>
      <c r="FPF36" s="562"/>
      <c r="FPG36" s="562"/>
      <c r="FPH36" s="562"/>
      <c r="FPI36" s="562"/>
      <c r="FPJ36" s="562"/>
      <c r="FPK36" s="562"/>
      <c r="FPL36" s="562"/>
      <c r="FPM36" s="562"/>
      <c r="FPN36" s="562"/>
      <c r="FPO36" s="562"/>
      <c r="FPP36" s="562"/>
      <c r="FPQ36" s="562"/>
      <c r="FPR36" s="562"/>
      <c r="FPS36" s="562"/>
      <c r="FPT36" s="562"/>
      <c r="FPU36" s="562"/>
      <c r="FPV36" s="562"/>
      <c r="FPW36" s="562"/>
      <c r="FPX36" s="562"/>
      <c r="FPY36" s="562"/>
      <c r="FPZ36" s="562"/>
      <c r="FQA36" s="562"/>
      <c r="FQB36" s="562"/>
      <c r="FQC36" s="562"/>
      <c r="FQD36" s="562"/>
      <c r="FQE36" s="562"/>
      <c r="FQF36" s="562"/>
      <c r="FQG36" s="562"/>
      <c r="FQH36" s="562"/>
      <c r="FQI36" s="562"/>
      <c r="FQJ36" s="562"/>
      <c r="FQK36" s="562"/>
      <c r="FQL36" s="562"/>
      <c r="FQM36" s="562"/>
      <c r="FQN36" s="562"/>
      <c r="FQO36" s="562"/>
      <c r="FQP36" s="562"/>
      <c r="FQQ36" s="562"/>
      <c r="FQR36" s="562"/>
      <c r="FQS36" s="562"/>
      <c r="FQT36" s="562"/>
      <c r="FQU36" s="562"/>
      <c r="FQV36" s="562"/>
      <c r="FQW36" s="562"/>
      <c r="FQX36" s="562"/>
      <c r="FQY36" s="562"/>
      <c r="FQZ36" s="562"/>
      <c r="FRA36" s="562"/>
      <c r="FRB36" s="562"/>
      <c r="FRC36" s="562"/>
      <c r="FRD36" s="562"/>
      <c r="FRE36" s="562"/>
      <c r="FRF36" s="562"/>
      <c r="FRG36" s="562"/>
      <c r="FRH36" s="562"/>
      <c r="FRI36" s="562"/>
      <c r="FRJ36" s="562"/>
      <c r="FRK36" s="562"/>
      <c r="FRL36" s="562"/>
      <c r="FRM36" s="562"/>
      <c r="FRN36" s="562"/>
      <c r="FRO36" s="562"/>
      <c r="FRP36" s="562"/>
      <c r="FRQ36" s="562"/>
      <c r="FRR36" s="562"/>
      <c r="FRS36" s="562"/>
      <c r="FRT36" s="562"/>
      <c r="FRU36" s="562"/>
      <c r="FRV36" s="562"/>
      <c r="FRW36" s="562"/>
      <c r="FRX36" s="562"/>
      <c r="FRY36" s="562"/>
      <c r="FRZ36" s="562"/>
      <c r="FSA36" s="562"/>
      <c r="FSB36" s="562"/>
      <c r="FSC36" s="562"/>
      <c r="FSD36" s="562"/>
      <c r="FSE36" s="562"/>
      <c r="FSF36" s="562"/>
      <c r="FSG36" s="562"/>
      <c r="FSH36" s="562"/>
      <c r="FSI36" s="562"/>
      <c r="FSJ36" s="562"/>
      <c r="FSK36" s="562"/>
      <c r="FSL36" s="562"/>
      <c r="FSM36" s="562"/>
      <c r="FSN36" s="562"/>
      <c r="FSO36" s="562"/>
      <c r="FSP36" s="562"/>
      <c r="FSQ36" s="562"/>
      <c r="FSR36" s="562"/>
      <c r="FSS36" s="562"/>
      <c r="FST36" s="562"/>
      <c r="FSU36" s="562"/>
      <c r="FSV36" s="562"/>
      <c r="FSW36" s="562"/>
      <c r="FSX36" s="562"/>
      <c r="FSY36" s="562"/>
      <c r="FSZ36" s="562"/>
      <c r="FTA36" s="562"/>
      <c r="FTB36" s="562"/>
      <c r="FTC36" s="562"/>
      <c r="FTD36" s="562"/>
      <c r="FTE36" s="562"/>
      <c r="FTF36" s="562"/>
      <c r="FTG36" s="562"/>
      <c r="FTH36" s="562"/>
      <c r="FTI36" s="562"/>
      <c r="FTJ36" s="562"/>
      <c r="FTK36" s="562"/>
      <c r="FTL36" s="562"/>
      <c r="FTM36" s="562"/>
      <c r="FTN36" s="562"/>
      <c r="FTO36" s="562"/>
      <c r="FTP36" s="562"/>
      <c r="FTQ36" s="562"/>
      <c r="FTR36" s="562"/>
      <c r="FTS36" s="562"/>
      <c r="FTT36" s="562"/>
      <c r="FTU36" s="562"/>
      <c r="FTV36" s="562"/>
      <c r="FTW36" s="562"/>
      <c r="FTX36" s="562"/>
      <c r="FTY36" s="562"/>
      <c r="FTZ36" s="562"/>
      <c r="FUA36" s="562"/>
      <c r="FUB36" s="562"/>
      <c r="FUC36" s="562"/>
      <c r="FUD36" s="562"/>
      <c r="FUE36" s="562"/>
      <c r="FUF36" s="562"/>
      <c r="FUG36" s="562"/>
      <c r="FUH36" s="562"/>
      <c r="FUI36" s="562"/>
      <c r="FUJ36" s="562"/>
      <c r="FUK36" s="562"/>
      <c r="FUL36" s="562"/>
      <c r="FUM36" s="562"/>
      <c r="FUN36" s="562"/>
      <c r="FUO36" s="562"/>
      <c r="FUP36" s="562"/>
      <c r="FUQ36" s="562"/>
      <c r="FUR36" s="562"/>
      <c r="FUS36" s="562"/>
      <c r="FUT36" s="562"/>
      <c r="FUU36" s="562"/>
      <c r="FUV36" s="562"/>
      <c r="FUW36" s="562"/>
      <c r="FUX36" s="562"/>
      <c r="FUY36" s="562"/>
      <c r="FUZ36" s="562"/>
      <c r="FVA36" s="562"/>
      <c r="FVB36" s="562"/>
      <c r="FVC36" s="562"/>
      <c r="FVD36" s="562"/>
      <c r="FVE36" s="562"/>
      <c r="FVF36" s="562"/>
      <c r="FVG36" s="562"/>
      <c r="FVH36" s="562"/>
      <c r="FVI36" s="562"/>
      <c r="FVJ36" s="562"/>
      <c r="FVK36" s="562"/>
      <c r="FVL36" s="562"/>
      <c r="FVM36" s="562"/>
      <c r="FVN36" s="562"/>
      <c r="FVO36" s="562"/>
      <c r="FVP36" s="562"/>
      <c r="FVQ36" s="562"/>
      <c r="FVR36" s="562"/>
      <c r="FVS36" s="562"/>
      <c r="FVT36" s="562"/>
      <c r="FVU36" s="562"/>
      <c r="FVV36" s="562"/>
      <c r="FVW36" s="562"/>
      <c r="FVX36" s="562"/>
      <c r="FVY36" s="562"/>
      <c r="FVZ36" s="562"/>
      <c r="FWA36" s="562"/>
      <c r="FWB36" s="562"/>
      <c r="FWC36" s="562"/>
      <c r="FWD36" s="562"/>
      <c r="FWE36" s="562"/>
      <c r="FWF36" s="562"/>
      <c r="FWG36" s="562"/>
      <c r="FWH36" s="562"/>
      <c r="FWI36" s="562"/>
      <c r="FWJ36" s="562"/>
      <c r="FWK36" s="562"/>
      <c r="FWL36" s="562"/>
      <c r="FWM36" s="562"/>
      <c r="FWN36" s="562"/>
      <c r="FWO36" s="562"/>
      <c r="FWP36" s="562"/>
      <c r="FWQ36" s="562"/>
      <c r="FWR36" s="562"/>
      <c r="FWS36" s="562"/>
      <c r="FWT36" s="562"/>
      <c r="FWU36" s="562"/>
      <c r="FWV36" s="562"/>
      <c r="FWW36" s="562"/>
      <c r="FWX36" s="562"/>
      <c r="FWY36" s="562"/>
      <c r="FWZ36" s="562"/>
      <c r="FXA36" s="562"/>
      <c r="FXB36" s="562"/>
      <c r="FXC36" s="562"/>
      <c r="FXD36" s="562"/>
      <c r="FXE36" s="562"/>
      <c r="FXF36" s="562"/>
      <c r="FXG36" s="562"/>
      <c r="FXH36" s="562"/>
      <c r="FXI36" s="562"/>
      <c r="FXJ36" s="562"/>
      <c r="FXK36" s="562"/>
      <c r="FXL36" s="562"/>
      <c r="FXM36" s="562"/>
      <c r="FXN36" s="562"/>
      <c r="FXO36" s="562"/>
      <c r="FXP36" s="562"/>
      <c r="FXQ36" s="562"/>
      <c r="FXR36" s="562"/>
      <c r="FXS36" s="562"/>
      <c r="FXT36" s="562"/>
      <c r="FXU36" s="562"/>
      <c r="FXV36" s="562"/>
      <c r="FXW36" s="562"/>
      <c r="FXX36" s="562"/>
      <c r="FXY36" s="562"/>
      <c r="FXZ36" s="562"/>
      <c r="FYA36" s="562"/>
      <c r="FYB36" s="562"/>
      <c r="FYC36" s="562"/>
      <c r="FYD36" s="562"/>
      <c r="FYE36" s="562"/>
      <c r="FYF36" s="562"/>
      <c r="FYG36" s="562"/>
      <c r="FYH36" s="562"/>
      <c r="FYI36" s="562"/>
      <c r="FYJ36" s="562"/>
      <c r="FYK36" s="562"/>
      <c r="FYL36" s="562"/>
      <c r="FYM36" s="562"/>
      <c r="FYN36" s="562"/>
      <c r="FYO36" s="562"/>
      <c r="FYP36" s="562"/>
      <c r="FYQ36" s="562"/>
      <c r="FYR36" s="562"/>
      <c r="FYS36" s="562"/>
      <c r="FYT36" s="562"/>
      <c r="FYU36" s="562"/>
      <c r="FYV36" s="562"/>
      <c r="FYW36" s="562"/>
      <c r="FYX36" s="562"/>
      <c r="FYY36" s="562"/>
      <c r="FYZ36" s="562"/>
      <c r="FZA36" s="562"/>
      <c r="FZB36" s="562"/>
      <c r="FZC36" s="562"/>
      <c r="FZD36" s="562"/>
      <c r="FZE36" s="562"/>
      <c r="FZF36" s="562"/>
      <c r="FZG36" s="562"/>
      <c r="FZH36" s="562"/>
      <c r="FZI36" s="562"/>
      <c r="FZJ36" s="562"/>
      <c r="FZK36" s="562"/>
      <c r="FZL36" s="562"/>
      <c r="FZM36" s="562"/>
      <c r="FZN36" s="562"/>
      <c r="FZO36" s="562"/>
      <c r="FZP36" s="562"/>
      <c r="FZQ36" s="562"/>
      <c r="FZR36" s="562"/>
      <c r="FZS36" s="562"/>
      <c r="FZT36" s="562"/>
      <c r="FZU36" s="562"/>
      <c r="FZV36" s="562"/>
      <c r="FZW36" s="562"/>
      <c r="FZX36" s="562"/>
      <c r="FZY36" s="562"/>
      <c r="FZZ36" s="562"/>
      <c r="GAA36" s="562"/>
      <c r="GAB36" s="562"/>
      <c r="GAC36" s="562"/>
      <c r="GAD36" s="562"/>
      <c r="GAE36" s="562"/>
      <c r="GAF36" s="562"/>
      <c r="GAG36" s="562"/>
      <c r="GAH36" s="562"/>
      <c r="GAI36" s="562"/>
      <c r="GAJ36" s="562"/>
      <c r="GAK36" s="562"/>
      <c r="GAL36" s="562"/>
      <c r="GAM36" s="562"/>
      <c r="GAN36" s="562"/>
      <c r="GAO36" s="562"/>
      <c r="GAP36" s="562"/>
      <c r="GAQ36" s="562"/>
      <c r="GAR36" s="562"/>
      <c r="GAS36" s="562"/>
      <c r="GAT36" s="562"/>
      <c r="GAU36" s="562"/>
      <c r="GAV36" s="562"/>
      <c r="GAW36" s="562"/>
      <c r="GAX36" s="562"/>
      <c r="GAY36" s="562"/>
      <c r="GAZ36" s="562"/>
      <c r="GBA36" s="562"/>
      <c r="GBB36" s="562"/>
      <c r="GBC36" s="562"/>
      <c r="GBD36" s="562"/>
      <c r="GBE36" s="562"/>
      <c r="GBF36" s="562"/>
      <c r="GBG36" s="562"/>
      <c r="GBH36" s="562"/>
      <c r="GBI36" s="562"/>
      <c r="GBJ36" s="562"/>
      <c r="GBK36" s="562"/>
      <c r="GBL36" s="562"/>
      <c r="GBM36" s="562"/>
      <c r="GBN36" s="562"/>
      <c r="GBO36" s="562"/>
      <c r="GBP36" s="562"/>
      <c r="GBQ36" s="562"/>
      <c r="GBR36" s="562"/>
      <c r="GBS36" s="562"/>
      <c r="GBT36" s="562"/>
      <c r="GBU36" s="562"/>
      <c r="GBV36" s="562"/>
      <c r="GBW36" s="562"/>
      <c r="GBX36" s="562"/>
      <c r="GBY36" s="562"/>
      <c r="GBZ36" s="562"/>
      <c r="GCA36" s="562"/>
      <c r="GCB36" s="562"/>
      <c r="GCC36" s="562"/>
      <c r="GCD36" s="562"/>
      <c r="GCE36" s="562"/>
      <c r="GCF36" s="562"/>
      <c r="GCG36" s="562"/>
      <c r="GCH36" s="562"/>
      <c r="GCI36" s="562"/>
      <c r="GCJ36" s="562"/>
      <c r="GCK36" s="562"/>
      <c r="GCL36" s="562"/>
      <c r="GCM36" s="562"/>
      <c r="GCN36" s="562"/>
      <c r="GCO36" s="562"/>
      <c r="GCP36" s="562"/>
      <c r="GCQ36" s="562"/>
      <c r="GCR36" s="562"/>
      <c r="GCS36" s="562"/>
      <c r="GCT36" s="562"/>
      <c r="GCU36" s="562"/>
      <c r="GCV36" s="562"/>
      <c r="GCW36" s="562"/>
      <c r="GCX36" s="562"/>
      <c r="GCY36" s="562"/>
      <c r="GCZ36" s="562"/>
      <c r="GDA36" s="562"/>
      <c r="GDB36" s="562"/>
      <c r="GDC36" s="562"/>
      <c r="GDD36" s="562"/>
      <c r="GDE36" s="562"/>
      <c r="GDF36" s="562"/>
      <c r="GDG36" s="562"/>
      <c r="GDH36" s="562"/>
      <c r="GDI36" s="562"/>
      <c r="GDJ36" s="562"/>
      <c r="GDK36" s="562"/>
      <c r="GDL36" s="562"/>
      <c r="GDM36" s="562"/>
      <c r="GDN36" s="562"/>
      <c r="GDO36" s="562"/>
      <c r="GDP36" s="562"/>
      <c r="GDQ36" s="562"/>
      <c r="GDR36" s="562"/>
      <c r="GDS36" s="562"/>
      <c r="GDT36" s="562"/>
      <c r="GDU36" s="562"/>
      <c r="GDV36" s="562"/>
      <c r="GDW36" s="562"/>
      <c r="GDX36" s="562"/>
      <c r="GDY36" s="562"/>
      <c r="GDZ36" s="562"/>
      <c r="GEA36" s="562"/>
      <c r="GEB36" s="562"/>
      <c r="GEC36" s="562"/>
      <c r="GED36" s="562"/>
      <c r="GEE36" s="562"/>
      <c r="GEF36" s="562"/>
      <c r="GEG36" s="562"/>
      <c r="GEH36" s="562"/>
      <c r="GEI36" s="562"/>
      <c r="GEJ36" s="562"/>
      <c r="GEK36" s="562"/>
      <c r="GEL36" s="562"/>
      <c r="GEM36" s="562"/>
      <c r="GEN36" s="562"/>
      <c r="GEO36" s="562"/>
      <c r="GEP36" s="562"/>
      <c r="GEQ36" s="562"/>
      <c r="GER36" s="562"/>
      <c r="GES36" s="562"/>
      <c r="GET36" s="562"/>
      <c r="GEU36" s="562"/>
      <c r="GEV36" s="562"/>
      <c r="GEW36" s="562"/>
      <c r="GEX36" s="562"/>
      <c r="GEY36" s="562"/>
      <c r="GEZ36" s="562"/>
      <c r="GFA36" s="562"/>
      <c r="GFB36" s="562"/>
      <c r="GFC36" s="562"/>
      <c r="GFD36" s="562"/>
      <c r="GFE36" s="562"/>
      <c r="GFF36" s="562"/>
      <c r="GFG36" s="562"/>
      <c r="GFH36" s="562"/>
      <c r="GFI36" s="562"/>
      <c r="GFJ36" s="562"/>
      <c r="GFK36" s="562"/>
      <c r="GFL36" s="562"/>
      <c r="GFM36" s="562"/>
      <c r="GFN36" s="562"/>
      <c r="GFO36" s="562"/>
      <c r="GFP36" s="562"/>
      <c r="GFQ36" s="562"/>
      <c r="GFR36" s="562"/>
      <c r="GFS36" s="562"/>
      <c r="GFT36" s="562"/>
      <c r="GFU36" s="562"/>
      <c r="GFV36" s="562"/>
      <c r="GFW36" s="562"/>
      <c r="GFX36" s="562"/>
      <c r="GFY36" s="562"/>
      <c r="GFZ36" s="562"/>
      <c r="GGA36" s="562"/>
      <c r="GGB36" s="562"/>
      <c r="GGC36" s="562"/>
      <c r="GGD36" s="562"/>
      <c r="GGE36" s="562"/>
      <c r="GGF36" s="562"/>
      <c r="GGG36" s="562"/>
      <c r="GGH36" s="562"/>
      <c r="GGI36" s="562"/>
      <c r="GGJ36" s="562"/>
      <c r="GGK36" s="562"/>
      <c r="GGL36" s="562"/>
      <c r="GGM36" s="562"/>
      <c r="GGN36" s="562"/>
      <c r="GGO36" s="562"/>
      <c r="GGP36" s="562"/>
      <c r="GGQ36" s="562"/>
      <c r="GGR36" s="562"/>
      <c r="GGS36" s="562"/>
      <c r="GGT36" s="562"/>
      <c r="GGU36" s="562"/>
      <c r="GGV36" s="562"/>
      <c r="GGW36" s="562"/>
      <c r="GGX36" s="562"/>
      <c r="GGY36" s="562"/>
      <c r="GGZ36" s="562"/>
      <c r="GHA36" s="562"/>
      <c r="GHB36" s="562"/>
      <c r="GHC36" s="562"/>
      <c r="GHD36" s="562"/>
      <c r="GHE36" s="562"/>
      <c r="GHF36" s="562"/>
      <c r="GHG36" s="562"/>
      <c r="GHH36" s="562"/>
      <c r="GHI36" s="562"/>
      <c r="GHJ36" s="562"/>
      <c r="GHK36" s="562"/>
      <c r="GHL36" s="562"/>
      <c r="GHM36" s="562"/>
      <c r="GHN36" s="562"/>
      <c r="GHO36" s="562"/>
      <c r="GHP36" s="562"/>
      <c r="GHQ36" s="562"/>
      <c r="GHR36" s="562"/>
      <c r="GHS36" s="562"/>
      <c r="GHT36" s="562"/>
      <c r="GHU36" s="562"/>
      <c r="GHV36" s="562"/>
      <c r="GHW36" s="562"/>
      <c r="GHX36" s="562"/>
      <c r="GHY36" s="562"/>
      <c r="GHZ36" s="562"/>
      <c r="GIA36" s="562"/>
      <c r="GIB36" s="562"/>
      <c r="GIC36" s="562"/>
      <c r="GID36" s="562"/>
      <c r="GIE36" s="562"/>
      <c r="GIF36" s="562"/>
      <c r="GIG36" s="562"/>
      <c r="GIH36" s="562"/>
      <c r="GII36" s="562"/>
      <c r="GIJ36" s="562"/>
      <c r="GIK36" s="562"/>
      <c r="GIL36" s="562"/>
      <c r="GIM36" s="562"/>
      <c r="GIN36" s="562"/>
      <c r="GIO36" s="562"/>
      <c r="GIP36" s="562"/>
      <c r="GIQ36" s="562"/>
      <c r="GIR36" s="562"/>
      <c r="GIS36" s="562"/>
      <c r="GIT36" s="562"/>
      <c r="GIU36" s="562"/>
      <c r="GIV36" s="562"/>
      <c r="GIW36" s="562"/>
      <c r="GIX36" s="562"/>
      <c r="GIY36" s="562"/>
      <c r="GIZ36" s="562"/>
      <c r="GJA36" s="562"/>
      <c r="GJB36" s="562"/>
      <c r="GJC36" s="562"/>
      <c r="GJD36" s="562"/>
      <c r="GJE36" s="562"/>
      <c r="GJF36" s="562"/>
      <c r="GJG36" s="562"/>
      <c r="GJH36" s="562"/>
      <c r="GJI36" s="562"/>
      <c r="GJJ36" s="562"/>
      <c r="GJK36" s="562"/>
      <c r="GJL36" s="562"/>
      <c r="GJM36" s="562"/>
      <c r="GJN36" s="562"/>
      <c r="GJO36" s="562"/>
      <c r="GJP36" s="562"/>
      <c r="GJQ36" s="562"/>
      <c r="GJR36" s="562"/>
      <c r="GJS36" s="562"/>
      <c r="GJT36" s="562"/>
      <c r="GJU36" s="562"/>
      <c r="GJV36" s="562"/>
      <c r="GJW36" s="562"/>
      <c r="GJX36" s="562"/>
      <c r="GJY36" s="562"/>
      <c r="GJZ36" s="562"/>
      <c r="GKA36" s="562"/>
      <c r="GKB36" s="562"/>
      <c r="GKC36" s="562"/>
      <c r="GKD36" s="562"/>
      <c r="GKE36" s="562"/>
      <c r="GKF36" s="562"/>
      <c r="GKG36" s="562"/>
      <c r="GKH36" s="562"/>
      <c r="GKI36" s="562"/>
      <c r="GKJ36" s="562"/>
      <c r="GKK36" s="562"/>
      <c r="GKL36" s="562"/>
      <c r="GKM36" s="562"/>
      <c r="GKN36" s="562"/>
      <c r="GKO36" s="562"/>
      <c r="GKP36" s="562"/>
      <c r="GKQ36" s="562"/>
      <c r="GKR36" s="562"/>
      <c r="GKS36" s="562"/>
      <c r="GKT36" s="562"/>
      <c r="GKU36" s="562"/>
      <c r="GKV36" s="562"/>
      <c r="GKW36" s="562"/>
      <c r="GKX36" s="562"/>
      <c r="GKY36" s="562"/>
      <c r="GKZ36" s="562"/>
      <c r="GLA36" s="562"/>
      <c r="GLB36" s="562"/>
      <c r="GLC36" s="562"/>
      <c r="GLD36" s="562"/>
      <c r="GLE36" s="562"/>
      <c r="GLF36" s="562"/>
      <c r="GLG36" s="562"/>
      <c r="GLH36" s="562"/>
      <c r="GLI36" s="562"/>
      <c r="GLJ36" s="562"/>
      <c r="GLK36" s="562"/>
      <c r="GLL36" s="562"/>
      <c r="GLM36" s="562"/>
      <c r="GLN36" s="562"/>
      <c r="GLO36" s="562"/>
      <c r="GLP36" s="562"/>
      <c r="GLQ36" s="562"/>
      <c r="GLR36" s="562"/>
      <c r="GLS36" s="562"/>
      <c r="GLT36" s="562"/>
      <c r="GLU36" s="562"/>
      <c r="GLV36" s="562"/>
      <c r="GLW36" s="562"/>
      <c r="GLX36" s="562"/>
      <c r="GLY36" s="562"/>
      <c r="GLZ36" s="562"/>
      <c r="GMA36" s="562"/>
      <c r="GMB36" s="562"/>
      <c r="GMC36" s="562"/>
      <c r="GMD36" s="562"/>
      <c r="GME36" s="562"/>
      <c r="GMF36" s="562"/>
      <c r="GMG36" s="562"/>
      <c r="GMH36" s="562"/>
      <c r="GMI36" s="562"/>
      <c r="GMJ36" s="562"/>
      <c r="GMK36" s="562"/>
      <c r="GML36" s="562"/>
      <c r="GMM36" s="562"/>
      <c r="GMN36" s="562"/>
      <c r="GMO36" s="562"/>
      <c r="GMP36" s="562"/>
      <c r="GMQ36" s="562"/>
      <c r="GMR36" s="562"/>
      <c r="GMS36" s="562"/>
      <c r="GMT36" s="562"/>
      <c r="GMU36" s="562"/>
      <c r="GMV36" s="562"/>
      <c r="GMW36" s="562"/>
      <c r="GMX36" s="562"/>
      <c r="GMY36" s="562"/>
      <c r="GMZ36" s="562"/>
      <c r="GNA36" s="562"/>
      <c r="GNB36" s="562"/>
      <c r="GNC36" s="562"/>
      <c r="GND36" s="562"/>
      <c r="GNE36" s="562"/>
      <c r="GNF36" s="562"/>
      <c r="GNG36" s="562"/>
      <c r="GNH36" s="562"/>
      <c r="GNI36" s="562"/>
      <c r="GNJ36" s="562"/>
      <c r="GNK36" s="562"/>
      <c r="GNL36" s="562"/>
      <c r="GNM36" s="562"/>
      <c r="GNN36" s="562"/>
      <c r="GNO36" s="562"/>
      <c r="GNP36" s="562"/>
      <c r="GNQ36" s="562"/>
      <c r="GNR36" s="562"/>
      <c r="GNS36" s="562"/>
      <c r="GNT36" s="562"/>
      <c r="GNU36" s="562"/>
      <c r="GNV36" s="562"/>
      <c r="GNW36" s="562"/>
      <c r="GNX36" s="562"/>
      <c r="GNY36" s="562"/>
      <c r="GNZ36" s="562"/>
      <c r="GOA36" s="562"/>
      <c r="GOB36" s="562"/>
      <c r="GOC36" s="562"/>
      <c r="GOD36" s="562"/>
      <c r="GOE36" s="562"/>
      <c r="GOF36" s="562"/>
      <c r="GOG36" s="562"/>
      <c r="GOH36" s="562"/>
      <c r="GOI36" s="562"/>
      <c r="GOJ36" s="562"/>
      <c r="GOK36" s="562"/>
      <c r="GOL36" s="562"/>
      <c r="GOM36" s="562"/>
      <c r="GON36" s="562"/>
      <c r="GOO36" s="562"/>
      <c r="GOP36" s="562"/>
      <c r="GOQ36" s="562"/>
      <c r="GOR36" s="562"/>
      <c r="GOS36" s="562"/>
      <c r="GOT36" s="562"/>
      <c r="GOU36" s="562"/>
      <c r="GOV36" s="562"/>
      <c r="GOW36" s="562"/>
      <c r="GOX36" s="562"/>
      <c r="GOY36" s="562"/>
      <c r="GOZ36" s="562"/>
      <c r="GPA36" s="562"/>
      <c r="GPB36" s="562"/>
      <c r="GPC36" s="562"/>
      <c r="GPD36" s="562"/>
      <c r="GPE36" s="562"/>
      <c r="GPF36" s="562"/>
      <c r="GPG36" s="562"/>
      <c r="GPH36" s="562"/>
      <c r="GPI36" s="562"/>
      <c r="GPJ36" s="562"/>
      <c r="GPK36" s="562"/>
      <c r="GPL36" s="562"/>
      <c r="GPM36" s="562"/>
      <c r="GPN36" s="562"/>
      <c r="GPO36" s="562"/>
      <c r="GPP36" s="562"/>
      <c r="GPQ36" s="562"/>
      <c r="GPR36" s="562"/>
      <c r="GPS36" s="562"/>
      <c r="GPT36" s="562"/>
      <c r="GPU36" s="562"/>
      <c r="GPV36" s="562"/>
      <c r="GPW36" s="562"/>
      <c r="GPX36" s="562"/>
      <c r="GPY36" s="562"/>
      <c r="GPZ36" s="562"/>
      <c r="GQA36" s="562"/>
      <c r="GQB36" s="562"/>
      <c r="GQC36" s="562"/>
      <c r="GQD36" s="562"/>
      <c r="GQE36" s="562"/>
      <c r="GQF36" s="562"/>
      <c r="GQG36" s="562"/>
      <c r="GQH36" s="562"/>
      <c r="GQI36" s="562"/>
      <c r="GQJ36" s="562"/>
      <c r="GQK36" s="562"/>
      <c r="GQL36" s="562"/>
      <c r="GQM36" s="562"/>
      <c r="GQN36" s="562"/>
      <c r="GQO36" s="562"/>
      <c r="GQP36" s="562"/>
      <c r="GQQ36" s="562"/>
      <c r="GQR36" s="562"/>
      <c r="GQS36" s="562"/>
      <c r="GQT36" s="562"/>
      <c r="GQU36" s="562"/>
      <c r="GQV36" s="562"/>
      <c r="GQW36" s="562"/>
      <c r="GQX36" s="562"/>
      <c r="GQY36" s="562"/>
      <c r="GQZ36" s="562"/>
      <c r="GRA36" s="562"/>
      <c r="GRB36" s="562"/>
      <c r="GRC36" s="562"/>
      <c r="GRD36" s="562"/>
      <c r="GRE36" s="562"/>
      <c r="GRF36" s="562"/>
      <c r="GRG36" s="562"/>
      <c r="GRH36" s="562"/>
      <c r="GRI36" s="562"/>
      <c r="GRJ36" s="562"/>
      <c r="GRK36" s="562"/>
      <c r="GRL36" s="562"/>
      <c r="GRM36" s="562"/>
      <c r="GRN36" s="562"/>
      <c r="GRO36" s="562"/>
      <c r="GRP36" s="562"/>
      <c r="GRQ36" s="562"/>
      <c r="GRR36" s="562"/>
      <c r="GRS36" s="562"/>
      <c r="GRT36" s="562"/>
      <c r="GRU36" s="562"/>
      <c r="GRV36" s="562"/>
      <c r="GRW36" s="562"/>
      <c r="GRX36" s="562"/>
      <c r="GRY36" s="562"/>
      <c r="GRZ36" s="562"/>
      <c r="GSA36" s="562"/>
      <c r="GSB36" s="562"/>
      <c r="GSC36" s="562"/>
      <c r="GSD36" s="562"/>
      <c r="GSE36" s="562"/>
      <c r="GSF36" s="562"/>
      <c r="GSG36" s="562"/>
      <c r="GSH36" s="562"/>
      <c r="GSI36" s="562"/>
      <c r="GSJ36" s="562"/>
      <c r="GSK36" s="562"/>
      <c r="GSL36" s="562"/>
      <c r="GSM36" s="562"/>
      <c r="GSN36" s="562"/>
      <c r="GSO36" s="562"/>
      <c r="GSP36" s="562"/>
      <c r="GSQ36" s="562"/>
      <c r="GSR36" s="562"/>
      <c r="GSS36" s="562"/>
      <c r="GST36" s="562"/>
      <c r="GSU36" s="562"/>
      <c r="GSV36" s="562"/>
      <c r="GSW36" s="562"/>
      <c r="GSX36" s="562"/>
      <c r="GSY36" s="562"/>
      <c r="GSZ36" s="562"/>
      <c r="GTA36" s="562"/>
      <c r="GTB36" s="562"/>
      <c r="GTC36" s="562"/>
      <c r="GTD36" s="562"/>
      <c r="GTE36" s="562"/>
      <c r="GTF36" s="562"/>
      <c r="GTG36" s="562"/>
      <c r="GTH36" s="562"/>
      <c r="GTI36" s="562"/>
      <c r="GTJ36" s="562"/>
      <c r="GTK36" s="562"/>
      <c r="GTL36" s="562"/>
      <c r="GTM36" s="562"/>
      <c r="GTN36" s="562"/>
      <c r="GTO36" s="562"/>
      <c r="GTP36" s="562"/>
      <c r="GTQ36" s="562"/>
      <c r="GTR36" s="562"/>
      <c r="GTS36" s="562"/>
      <c r="GTT36" s="562"/>
      <c r="GTU36" s="562"/>
      <c r="GTV36" s="562"/>
      <c r="GTW36" s="562"/>
      <c r="GTX36" s="562"/>
      <c r="GTY36" s="562"/>
      <c r="GTZ36" s="562"/>
      <c r="GUA36" s="562"/>
      <c r="GUB36" s="562"/>
      <c r="GUC36" s="562"/>
      <c r="GUD36" s="562"/>
      <c r="GUE36" s="562"/>
      <c r="GUF36" s="562"/>
      <c r="GUG36" s="562"/>
      <c r="GUH36" s="562"/>
      <c r="GUI36" s="562"/>
      <c r="GUJ36" s="562"/>
      <c r="GUK36" s="562"/>
      <c r="GUL36" s="562"/>
      <c r="GUM36" s="562"/>
      <c r="GUN36" s="562"/>
      <c r="GUO36" s="562"/>
      <c r="GUP36" s="562"/>
      <c r="GUQ36" s="562"/>
      <c r="GUR36" s="562"/>
      <c r="GUS36" s="562"/>
      <c r="GUT36" s="562"/>
      <c r="GUU36" s="562"/>
      <c r="GUV36" s="562"/>
      <c r="GUW36" s="562"/>
      <c r="GUX36" s="562"/>
      <c r="GUY36" s="562"/>
      <c r="GUZ36" s="562"/>
      <c r="GVA36" s="562"/>
      <c r="GVB36" s="562"/>
      <c r="GVC36" s="562"/>
      <c r="GVD36" s="562"/>
      <c r="GVE36" s="562"/>
      <c r="GVF36" s="562"/>
      <c r="GVG36" s="562"/>
      <c r="GVH36" s="562"/>
      <c r="GVI36" s="562"/>
      <c r="GVJ36" s="562"/>
      <c r="GVK36" s="562"/>
      <c r="GVL36" s="562"/>
      <c r="GVM36" s="562"/>
      <c r="GVN36" s="562"/>
      <c r="GVO36" s="562"/>
      <c r="GVP36" s="562"/>
      <c r="GVQ36" s="562"/>
      <c r="GVR36" s="562"/>
      <c r="GVS36" s="562"/>
      <c r="GVT36" s="562"/>
      <c r="GVU36" s="562"/>
      <c r="GVV36" s="562"/>
      <c r="GVW36" s="562"/>
      <c r="GVX36" s="562"/>
      <c r="GVY36" s="562"/>
      <c r="GVZ36" s="562"/>
      <c r="GWA36" s="562"/>
      <c r="GWB36" s="562"/>
      <c r="GWC36" s="562"/>
      <c r="GWD36" s="562"/>
      <c r="GWE36" s="562"/>
      <c r="GWF36" s="562"/>
      <c r="GWG36" s="562"/>
      <c r="GWH36" s="562"/>
      <c r="GWI36" s="562"/>
      <c r="GWJ36" s="562"/>
      <c r="GWK36" s="562"/>
      <c r="GWL36" s="562"/>
      <c r="GWM36" s="562"/>
      <c r="GWN36" s="562"/>
      <c r="GWO36" s="562"/>
      <c r="GWP36" s="562"/>
      <c r="GWQ36" s="562"/>
      <c r="GWR36" s="562"/>
      <c r="GWS36" s="562"/>
      <c r="GWT36" s="562"/>
      <c r="GWU36" s="562"/>
      <c r="GWV36" s="562"/>
      <c r="GWW36" s="562"/>
      <c r="GWX36" s="562"/>
      <c r="GWY36" s="562"/>
      <c r="GWZ36" s="562"/>
      <c r="GXA36" s="562"/>
      <c r="GXB36" s="562"/>
      <c r="GXC36" s="562"/>
      <c r="GXD36" s="562"/>
      <c r="GXE36" s="562"/>
      <c r="GXF36" s="562"/>
      <c r="GXG36" s="562"/>
      <c r="GXH36" s="562"/>
      <c r="GXI36" s="562"/>
      <c r="GXJ36" s="562"/>
      <c r="GXK36" s="562"/>
      <c r="GXL36" s="562"/>
      <c r="GXM36" s="562"/>
      <c r="GXN36" s="562"/>
      <c r="GXO36" s="562"/>
      <c r="GXP36" s="562"/>
      <c r="GXQ36" s="562"/>
      <c r="GXR36" s="562"/>
      <c r="GXS36" s="562"/>
      <c r="GXT36" s="562"/>
      <c r="GXU36" s="562"/>
      <c r="GXV36" s="562"/>
      <c r="GXW36" s="562"/>
      <c r="GXX36" s="562"/>
      <c r="GXY36" s="562"/>
      <c r="GXZ36" s="562"/>
      <c r="GYA36" s="562"/>
      <c r="GYB36" s="562"/>
      <c r="GYC36" s="562"/>
      <c r="GYD36" s="562"/>
      <c r="GYE36" s="562"/>
      <c r="GYF36" s="562"/>
      <c r="GYG36" s="562"/>
      <c r="GYH36" s="562"/>
      <c r="GYI36" s="562"/>
      <c r="GYJ36" s="562"/>
      <c r="GYK36" s="562"/>
      <c r="GYL36" s="562"/>
      <c r="GYM36" s="562"/>
      <c r="GYN36" s="562"/>
      <c r="GYO36" s="562"/>
      <c r="GYP36" s="562"/>
      <c r="GYQ36" s="562"/>
      <c r="GYR36" s="562"/>
      <c r="GYS36" s="562"/>
      <c r="GYT36" s="562"/>
      <c r="GYU36" s="562"/>
      <c r="GYV36" s="562"/>
      <c r="GYW36" s="562"/>
      <c r="GYX36" s="562"/>
      <c r="GYY36" s="562"/>
      <c r="GYZ36" s="562"/>
      <c r="GZA36" s="562"/>
      <c r="GZB36" s="562"/>
      <c r="GZC36" s="562"/>
      <c r="GZD36" s="562"/>
      <c r="GZE36" s="562"/>
      <c r="GZF36" s="562"/>
      <c r="GZG36" s="562"/>
      <c r="GZH36" s="562"/>
      <c r="GZI36" s="562"/>
      <c r="GZJ36" s="562"/>
      <c r="GZK36" s="562"/>
      <c r="GZL36" s="562"/>
      <c r="GZM36" s="562"/>
      <c r="GZN36" s="562"/>
      <c r="GZO36" s="562"/>
      <c r="GZP36" s="562"/>
      <c r="GZQ36" s="562"/>
      <c r="GZR36" s="562"/>
      <c r="GZS36" s="562"/>
      <c r="GZT36" s="562"/>
      <c r="GZU36" s="562"/>
      <c r="GZV36" s="562"/>
      <c r="GZW36" s="562"/>
      <c r="GZX36" s="562"/>
      <c r="GZY36" s="562"/>
      <c r="GZZ36" s="562"/>
      <c r="HAA36" s="562"/>
      <c r="HAB36" s="562"/>
      <c r="HAC36" s="562"/>
      <c r="HAD36" s="562"/>
      <c r="HAE36" s="562"/>
      <c r="HAF36" s="562"/>
      <c r="HAG36" s="562"/>
      <c r="HAH36" s="562"/>
      <c r="HAI36" s="562"/>
      <c r="HAJ36" s="562"/>
      <c r="HAK36" s="562"/>
      <c r="HAL36" s="562"/>
      <c r="HAM36" s="562"/>
      <c r="HAN36" s="562"/>
      <c r="HAO36" s="562"/>
      <c r="HAP36" s="562"/>
      <c r="HAQ36" s="562"/>
      <c r="HAR36" s="562"/>
      <c r="HAS36" s="562"/>
      <c r="HAT36" s="562"/>
      <c r="HAU36" s="562"/>
      <c r="HAV36" s="562"/>
      <c r="HAW36" s="562"/>
      <c r="HAX36" s="562"/>
      <c r="HAY36" s="562"/>
      <c r="HAZ36" s="562"/>
      <c r="HBA36" s="562"/>
      <c r="HBB36" s="562"/>
      <c r="HBC36" s="562"/>
      <c r="HBD36" s="562"/>
      <c r="HBE36" s="562"/>
      <c r="HBF36" s="562"/>
      <c r="HBG36" s="562"/>
      <c r="HBH36" s="562"/>
      <c r="HBI36" s="562"/>
      <c r="HBJ36" s="562"/>
      <c r="HBK36" s="562"/>
      <c r="HBL36" s="562"/>
      <c r="HBM36" s="562"/>
      <c r="HBN36" s="562"/>
      <c r="HBO36" s="562"/>
      <c r="HBP36" s="562"/>
      <c r="HBQ36" s="562"/>
      <c r="HBR36" s="562"/>
      <c r="HBS36" s="562"/>
      <c r="HBT36" s="562"/>
      <c r="HBU36" s="562"/>
      <c r="HBV36" s="562"/>
      <c r="HBW36" s="562"/>
      <c r="HBX36" s="562"/>
      <c r="HBY36" s="562"/>
      <c r="HBZ36" s="562"/>
      <c r="HCA36" s="562"/>
      <c r="HCB36" s="562"/>
      <c r="HCC36" s="562"/>
      <c r="HCD36" s="562"/>
      <c r="HCE36" s="562"/>
      <c r="HCF36" s="562"/>
      <c r="HCG36" s="562"/>
      <c r="HCH36" s="562"/>
      <c r="HCI36" s="562"/>
      <c r="HCJ36" s="562"/>
      <c r="HCK36" s="562"/>
      <c r="HCL36" s="562"/>
      <c r="HCM36" s="562"/>
      <c r="HCN36" s="562"/>
      <c r="HCO36" s="562"/>
      <c r="HCP36" s="562"/>
      <c r="HCQ36" s="562"/>
      <c r="HCR36" s="562"/>
      <c r="HCS36" s="562"/>
      <c r="HCT36" s="562"/>
      <c r="HCU36" s="562"/>
      <c r="HCV36" s="562"/>
      <c r="HCW36" s="562"/>
      <c r="HCX36" s="562"/>
      <c r="HCY36" s="562"/>
      <c r="HCZ36" s="562"/>
      <c r="HDA36" s="562"/>
      <c r="HDB36" s="562"/>
      <c r="HDC36" s="562"/>
      <c r="HDD36" s="562"/>
      <c r="HDE36" s="562"/>
      <c r="HDF36" s="562"/>
      <c r="HDG36" s="562"/>
      <c r="HDH36" s="562"/>
      <c r="HDI36" s="562"/>
      <c r="HDJ36" s="562"/>
      <c r="HDK36" s="562"/>
      <c r="HDL36" s="562"/>
      <c r="HDM36" s="562"/>
      <c r="HDN36" s="562"/>
      <c r="HDO36" s="562"/>
      <c r="HDP36" s="562"/>
      <c r="HDQ36" s="562"/>
      <c r="HDR36" s="562"/>
      <c r="HDS36" s="562"/>
      <c r="HDT36" s="562"/>
      <c r="HDU36" s="562"/>
      <c r="HDV36" s="562"/>
      <c r="HDW36" s="562"/>
      <c r="HDX36" s="562"/>
      <c r="HDY36" s="562"/>
      <c r="HDZ36" s="562"/>
      <c r="HEA36" s="562"/>
      <c r="HEB36" s="562"/>
      <c r="HEC36" s="562"/>
      <c r="HED36" s="562"/>
      <c r="HEE36" s="562"/>
      <c r="HEF36" s="562"/>
      <c r="HEG36" s="562"/>
      <c r="HEH36" s="562"/>
      <c r="HEI36" s="562"/>
      <c r="HEJ36" s="562"/>
      <c r="HEK36" s="562"/>
      <c r="HEL36" s="562"/>
      <c r="HEM36" s="562"/>
      <c r="HEN36" s="562"/>
      <c r="HEO36" s="562"/>
      <c r="HEP36" s="562"/>
      <c r="HEQ36" s="562"/>
      <c r="HER36" s="562"/>
      <c r="HES36" s="562"/>
      <c r="HET36" s="562"/>
      <c r="HEU36" s="562"/>
      <c r="HEV36" s="562"/>
      <c r="HEW36" s="562"/>
      <c r="HEX36" s="562"/>
      <c r="HEY36" s="562"/>
      <c r="HEZ36" s="562"/>
      <c r="HFA36" s="562"/>
      <c r="HFB36" s="562"/>
      <c r="HFC36" s="562"/>
      <c r="HFD36" s="562"/>
      <c r="HFE36" s="562"/>
      <c r="HFF36" s="562"/>
      <c r="HFG36" s="562"/>
      <c r="HFH36" s="562"/>
      <c r="HFI36" s="562"/>
      <c r="HFJ36" s="562"/>
      <c r="HFK36" s="562"/>
      <c r="HFL36" s="562"/>
      <c r="HFM36" s="562"/>
      <c r="HFN36" s="562"/>
      <c r="HFO36" s="562"/>
      <c r="HFP36" s="562"/>
      <c r="HFQ36" s="562"/>
      <c r="HFR36" s="562"/>
      <c r="HFS36" s="562"/>
      <c r="HFT36" s="562"/>
      <c r="HFU36" s="562"/>
      <c r="HFV36" s="562"/>
      <c r="HFW36" s="562"/>
      <c r="HFX36" s="562"/>
      <c r="HFY36" s="562"/>
      <c r="HFZ36" s="562"/>
      <c r="HGA36" s="562"/>
      <c r="HGB36" s="562"/>
      <c r="HGC36" s="562"/>
      <c r="HGD36" s="562"/>
      <c r="HGE36" s="562"/>
      <c r="HGF36" s="562"/>
      <c r="HGG36" s="562"/>
      <c r="HGH36" s="562"/>
      <c r="HGI36" s="562"/>
      <c r="HGJ36" s="562"/>
      <c r="HGK36" s="562"/>
      <c r="HGL36" s="562"/>
      <c r="HGM36" s="562"/>
      <c r="HGN36" s="562"/>
      <c r="HGO36" s="562"/>
      <c r="HGP36" s="562"/>
      <c r="HGQ36" s="562"/>
      <c r="HGR36" s="562"/>
      <c r="HGS36" s="562"/>
      <c r="HGT36" s="562"/>
      <c r="HGU36" s="562"/>
      <c r="HGV36" s="562"/>
      <c r="HGW36" s="562"/>
      <c r="HGX36" s="562"/>
      <c r="HGY36" s="562"/>
      <c r="HGZ36" s="562"/>
      <c r="HHA36" s="562"/>
      <c r="HHB36" s="562"/>
      <c r="HHC36" s="562"/>
      <c r="HHD36" s="562"/>
      <c r="HHE36" s="562"/>
      <c r="HHF36" s="562"/>
      <c r="HHG36" s="562"/>
      <c r="HHH36" s="562"/>
      <c r="HHI36" s="562"/>
      <c r="HHJ36" s="562"/>
      <c r="HHK36" s="562"/>
      <c r="HHL36" s="562"/>
      <c r="HHM36" s="562"/>
      <c r="HHN36" s="562"/>
      <c r="HHO36" s="562"/>
      <c r="HHP36" s="562"/>
      <c r="HHQ36" s="562"/>
      <c r="HHR36" s="562"/>
      <c r="HHS36" s="562"/>
      <c r="HHT36" s="562"/>
      <c r="HHU36" s="562"/>
      <c r="HHV36" s="562"/>
      <c r="HHW36" s="562"/>
      <c r="HHX36" s="562"/>
      <c r="HHY36" s="562"/>
      <c r="HHZ36" s="562"/>
      <c r="HIA36" s="562"/>
      <c r="HIB36" s="562"/>
      <c r="HIC36" s="562"/>
      <c r="HID36" s="562"/>
      <c r="HIE36" s="562"/>
      <c r="HIF36" s="562"/>
      <c r="HIG36" s="562"/>
      <c r="HIH36" s="562"/>
      <c r="HII36" s="562"/>
      <c r="HIJ36" s="562"/>
      <c r="HIK36" s="562"/>
      <c r="HIL36" s="562"/>
      <c r="HIM36" s="562"/>
      <c r="HIN36" s="562"/>
      <c r="HIO36" s="562"/>
      <c r="HIP36" s="562"/>
      <c r="HIQ36" s="562"/>
      <c r="HIR36" s="562"/>
      <c r="HIS36" s="562"/>
      <c r="HIT36" s="562"/>
      <c r="HIU36" s="562"/>
      <c r="HIV36" s="562"/>
      <c r="HIW36" s="562"/>
      <c r="HIX36" s="562"/>
      <c r="HIY36" s="562"/>
      <c r="HIZ36" s="562"/>
      <c r="HJA36" s="562"/>
      <c r="HJB36" s="562"/>
      <c r="HJC36" s="562"/>
      <c r="HJD36" s="562"/>
      <c r="HJE36" s="562"/>
      <c r="HJF36" s="562"/>
      <c r="HJG36" s="562"/>
      <c r="HJH36" s="562"/>
      <c r="HJI36" s="562"/>
      <c r="HJJ36" s="562"/>
      <c r="HJK36" s="562"/>
      <c r="HJL36" s="562"/>
      <c r="HJM36" s="562"/>
      <c r="HJN36" s="562"/>
      <c r="HJO36" s="562"/>
      <c r="HJP36" s="562"/>
      <c r="HJQ36" s="562"/>
      <c r="HJR36" s="562"/>
      <c r="HJS36" s="562"/>
      <c r="HJT36" s="562"/>
      <c r="HJU36" s="562"/>
      <c r="HJV36" s="562"/>
      <c r="HJW36" s="562"/>
      <c r="HJX36" s="562"/>
      <c r="HJY36" s="562"/>
      <c r="HJZ36" s="562"/>
      <c r="HKA36" s="562"/>
      <c r="HKB36" s="562"/>
      <c r="HKC36" s="562"/>
      <c r="HKD36" s="562"/>
      <c r="HKE36" s="562"/>
      <c r="HKF36" s="562"/>
      <c r="HKG36" s="562"/>
      <c r="HKH36" s="562"/>
      <c r="HKI36" s="562"/>
      <c r="HKJ36" s="562"/>
      <c r="HKK36" s="562"/>
      <c r="HKL36" s="562"/>
      <c r="HKM36" s="562"/>
      <c r="HKN36" s="562"/>
      <c r="HKO36" s="562"/>
      <c r="HKP36" s="562"/>
      <c r="HKQ36" s="562"/>
      <c r="HKR36" s="562"/>
      <c r="HKS36" s="562"/>
      <c r="HKT36" s="562"/>
      <c r="HKU36" s="562"/>
      <c r="HKV36" s="562"/>
      <c r="HKW36" s="562"/>
      <c r="HKX36" s="562"/>
      <c r="HKY36" s="562"/>
      <c r="HKZ36" s="562"/>
      <c r="HLA36" s="562"/>
      <c r="HLB36" s="562"/>
      <c r="HLC36" s="562"/>
      <c r="HLD36" s="562"/>
      <c r="HLE36" s="562"/>
      <c r="HLF36" s="562"/>
      <c r="HLG36" s="562"/>
      <c r="HLH36" s="562"/>
      <c r="HLI36" s="562"/>
      <c r="HLJ36" s="562"/>
      <c r="HLK36" s="562"/>
      <c r="HLL36" s="562"/>
      <c r="HLM36" s="562"/>
      <c r="HLN36" s="562"/>
      <c r="HLO36" s="562"/>
      <c r="HLP36" s="562"/>
      <c r="HLQ36" s="562"/>
      <c r="HLR36" s="562"/>
      <c r="HLS36" s="562"/>
      <c r="HLT36" s="562"/>
      <c r="HLU36" s="562"/>
      <c r="HLV36" s="562"/>
      <c r="HLW36" s="562"/>
      <c r="HLX36" s="562"/>
      <c r="HLY36" s="562"/>
      <c r="HLZ36" s="562"/>
      <c r="HMA36" s="562"/>
      <c r="HMB36" s="562"/>
      <c r="HMC36" s="562"/>
      <c r="HMD36" s="562"/>
      <c r="HME36" s="562"/>
      <c r="HMF36" s="562"/>
      <c r="HMG36" s="562"/>
      <c r="HMH36" s="562"/>
      <c r="HMI36" s="562"/>
      <c r="HMJ36" s="562"/>
      <c r="HMK36" s="562"/>
      <c r="HML36" s="562"/>
      <c r="HMM36" s="562"/>
      <c r="HMN36" s="562"/>
      <c r="HMO36" s="562"/>
      <c r="HMP36" s="562"/>
      <c r="HMQ36" s="562"/>
      <c r="HMR36" s="562"/>
      <c r="HMS36" s="562"/>
      <c r="HMT36" s="562"/>
      <c r="HMU36" s="562"/>
      <c r="HMV36" s="562"/>
      <c r="HMW36" s="562"/>
      <c r="HMX36" s="562"/>
      <c r="HMY36" s="562"/>
      <c r="HMZ36" s="562"/>
      <c r="HNA36" s="562"/>
      <c r="HNB36" s="562"/>
      <c r="HNC36" s="562"/>
      <c r="HND36" s="562"/>
      <c r="HNE36" s="562"/>
      <c r="HNF36" s="562"/>
      <c r="HNG36" s="562"/>
      <c r="HNH36" s="562"/>
      <c r="HNI36" s="562"/>
      <c r="HNJ36" s="562"/>
      <c r="HNK36" s="562"/>
      <c r="HNL36" s="562"/>
      <c r="HNM36" s="562"/>
      <c r="HNN36" s="562"/>
      <c r="HNO36" s="562"/>
      <c r="HNP36" s="562"/>
      <c r="HNQ36" s="562"/>
      <c r="HNR36" s="562"/>
      <c r="HNS36" s="562"/>
      <c r="HNT36" s="562"/>
      <c r="HNU36" s="562"/>
      <c r="HNV36" s="562"/>
      <c r="HNW36" s="562"/>
      <c r="HNX36" s="562"/>
      <c r="HNY36" s="562"/>
      <c r="HNZ36" s="562"/>
      <c r="HOA36" s="562"/>
      <c r="HOB36" s="562"/>
      <c r="HOC36" s="562"/>
      <c r="HOD36" s="562"/>
      <c r="HOE36" s="562"/>
      <c r="HOF36" s="562"/>
      <c r="HOG36" s="562"/>
      <c r="HOH36" s="562"/>
      <c r="HOI36" s="562"/>
      <c r="HOJ36" s="562"/>
      <c r="HOK36" s="562"/>
      <c r="HOL36" s="562"/>
      <c r="HOM36" s="562"/>
      <c r="HON36" s="562"/>
      <c r="HOO36" s="562"/>
      <c r="HOP36" s="562"/>
      <c r="HOQ36" s="562"/>
      <c r="HOR36" s="562"/>
      <c r="HOS36" s="562"/>
      <c r="HOT36" s="562"/>
      <c r="HOU36" s="562"/>
      <c r="HOV36" s="562"/>
      <c r="HOW36" s="562"/>
      <c r="HOX36" s="562"/>
      <c r="HOY36" s="562"/>
      <c r="HOZ36" s="562"/>
      <c r="HPA36" s="562"/>
      <c r="HPB36" s="562"/>
      <c r="HPC36" s="562"/>
      <c r="HPD36" s="562"/>
      <c r="HPE36" s="562"/>
      <c r="HPF36" s="562"/>
      <c r="HPG36" s="562"/>
      <c r="HPH36" s="562"/>
      <c r="HPI36" s="562"/>
      <c r="HPJ36" s="562"/>
      <c r="HPK36" s="562"/>
      <c r="HPL36" s="562"/>
      <c r="HPM36" s="562"/>
      <c r="HPN36" s="562"/>
      <c r="HPO36" s="562"/>
      <c r="HPP36" s="562"/>
      <c r="HPQ36" s="562"/>
      <c r="HPR36" s="562"/>
      <c r="HPS36" s="562"/>
      <c r="HPT36" s="562"/>
      <c r="HPU36" s="562"/>
      <c r="HPV36" s="562"/>
      <c r="HPW36" s="562"/>
      <c r="HPX36" s="562"/>
      <c r="HPY36" s="562"/>
      <c r="HPZ36" s="562"/>
      <c r="HQA36" s="562"/>
      <c r="HQB36" s="562"/>
      <c r="HQC36" s="562"/>
      <c r="HQD36" s="562"/>
      <c r="HQE36" s="562"/>
      <c r="HQF36" s="562"/>
      <c r="HQG36" s="562"/>
      <c r="HQH36" s="562"/>
      <c r="HQI36" s="562"/>
      <c r="HQJ36" s="562"/>
      <c r="HQK36" s="562"/>
      <c r="HQL36" s="562"/>
      <c r="HQM36" s="562"/>
      <c r="HQN36" s="562"/>
      <c r="HQO36" s="562"/>
      <c r="HQP36" s="562"/>
      <c r="HQQ36" s="562"/>
      <c r="HQR36" s="562"/>
      <c r="HQS36" s="562"/>
      <c r="HQT36" s="562"/>
      <c r="HQU36" s="562"/>
      <c r="HQV36" s="562"/>
      <c r="HQW36" s="562"/>
      <c r="HQX36" s="562"/>
      <c r="HQY36" s="562"/>
      <c r="HQZ36" s="562"/>
      <c r="HRA36" s="562"/>
      <c r="HRB36" s="562"/>
      <c r="HRC36" s="562"/>
      <c r="HRD36" s="562"/>
      <c r="HRE36" s="562"/>
      <c r="HRF36" s="562"/>
      <c r="HRG36" s="562"/>
      <c r="HRH36" s="562"/>
      <c r="HRI36" s="562"/>
      <c r="HRJ36" s="562"/>
      <c r="HRK36" s="562"/>
      <c r="HRL36" s="562"/>
      <c r="HRM36" s="562"/>
      <c r="HRN36" s="562"/>
      <c r="HRO36" s="562"/>
      <c r="HRP36" s="562"/>
      <c r="HRQ36" s="562"/>
      <c r="HRR36" s="562"/>
      <c r="HRS36" s="562"/>
      <c r="HRT36" s="562"/>
      <c r="HRU36" s="562"/>
      <c r="HRV36" s="562"/>
      <c r="HRW36" s="562"/>
      <c r="HRX36" s="562"/>
      <c r="HRY36" s="562"/>
      <c r="HRZ36" s="562"/>
      <c r="HSA36" s="562"/>
      <c r="HSB36" s="562"/>
      <c r="HSC36" s="562"/>
      <c r="HSD36" s="562"/>
      <c r="HSE36" s="562"/>
      <c r="HSF36" s="562"/>
      <c r="HSG36" s="562"/>
      <c r="HSH36" s="562"/>
      <c r="HSI36" s="562"/>
      <c r="HSJ36" s="562"/>
      <c r="HSK36" s="562"/>
      <c r="HSL36" s="562"/>
      <c r="HSM36" s="562"/>
      <c r="HSN36" s="562"/>
      <c r="HSO36" s="562"/>
      <c r="HSP36" s="562"/>
      <c r="HSQ36" s="562"/>
      <c r="HSR36" s="562"/>
      <c r="HSS36" s="562"/>
      <c r="HST36" s="562"/>
      <c r="HSU36" s="562"/>
      <c r="HSV36" s="562"/>
      <c r="HSW36" s="562"/>
      <c r="HSX36" s="562"/>
      <c r="HSY36" s="562"/>
      <c r="HSZ36" s="562"/>
      <c r="HTA36" s="562"/>
      <c r="HTB36" s="562"/>
      <c r="HTC36" s="562"/>
      <c r="HTD36" s="562"/>
      <c r="HTE36" s="562"/>
      <c r="HTF36" s="562"/>
      <c r="HTG36" s="562"/>
      <c r="HTH36" s="562"/>
      <c r="HTI36" s="562"/>
      <c r="HTJ36" s="562"/>
      <c r="HTK36" s="562"/>
      <c r="HTL36" s="562"/>
      <c r="HTM36" s="562"/>
      <c r="HTN36" s="562"/>
      <c r="HTO36" s="562"/>
      <c r="HTP36" s="562"/>
      <c r="HTQ36" s="562"/>
      <c r="HTR36" s="562"/>
      <c r="HTS36" s="562"/>
      <c r="HTT36" s="562"/>
      <c r="HTU36" s="562"/>
      <c r="HTV36" s="562"/>
      <c r="HTW36" s="562"/>
      <c r="HTX36" s="562"/>
      <c r="HTY36" s="562"/>
      <c r="HTZ36" s="562"/>
      <c r="HUA36" s="562"/>
      <c r="HUB36" s="562"/>
      <c r="HUC36" s="562"/>
      <c r="HUD36" s="562"/>
      <c r="HUE36" s="562"/>
      <c r="HUF36" s="562"/>
      <c r="HUG36" s="562"/>
      <c r="HUH36" s="562"/>
      <c r="HUI36" s="562"/>
      <c r="HUJ36" s="562"/>
      <c r="HUK36" s="562"/>
      <c r="HUL36" s="562"/>
      <c r="HUM36" s="562"/>
      <c r="HUN36" s="562"/>
      <c r="HUO36" s="562"/>
      <c r="HUP36" s="562"/>
      <c r="HUQ36" s="562"/>
      <c r="HUR36" s="562"/>
      <c r="HUS36" s="562"/>
      <c r="HUT36" s="562"/>
      <c r="HUU36" s="562"/>
      <c r="HUV36" s="562"/>
      <c r="HUW36" s="562"/>
      <c r="HUX36" s="562"/>
      <c r="HUY36" s="562"/>
      <c r="HUZ36" s="562"/>
      <c r="HVA36" s="562"/>
      <c r="HVB36" s="562"/>
      <c r="HVC36" s="562"/>
      <c r="HVD36" s="562"/>
      <c r="HVE36" s="562"/>
      <c r="HVF36" s="562"/>
      <c r="HVG36" s="562"/>
      <c r="HVH36" s="562"/>
      <c r="HVI36" s="562"/>
      <c r="HVJ36" s="562"/>
      <c r="HVK36" s="562"/>
      <c r="HVL36" s="562"/>
      <c r="HVM36" s="562"/>
      <c r="HVN36" s="562"/>
      <c r="HVO36" s="562"/>
      <c r="HVP36" s="562"/>
      <c r="HVQ36" s="562"/>
      <c r="HVR36" s="562"/>
      <c r="HVS36" s="562"/>
      <c r="HVT36" s="562"/>
      <c r="HVU36" s="562"/>
      <c r="HVV36" s="562"/>
      <c r="HVW36" s="562"/>
      <c r="HVX36" s="562"/>
      <c r="HVY36" s="562"/>
      <c r="HVZ36" s="562"/>
      <c r="HWA36" s="562"/>
      <c r="HWB36" s="562"/>
      <c r="HWC36" s="562"/>
      <c r="HWD36" s="562"/>
      <c r="HWE36" s="562"/>
      <c r="HWF36" s="562"/>
      <c r="HWG36" s="562"/>
      <c r="HWH36" s="562"/>
      <c r="HWI36" s="562"/>
      <c r="HWJ36" s="562"/>
      <c r="HWK36" s="562"/>
      <c r="HWL36" s="562"/>
      <c r="HWM36" s="562"/>
      <c r="HWN36" s="562"/>
      <c r="HWO36" s="562"/>
      <c r="HWP36" s="562"/>
      <c r="HWQ36" s="562"/>
      <c r="HWR36" s="562"/>
      <c r="HWS36" s="562"/>
      <c r="HWT36" s="562"/>
      <c r="HWU36" s="562"/>
      <c r="HWV36" s="562"/>
      <c r="HWW36" s="562"/>
      <c r="HWX36" s="562"/>
      <c r="HWY36" s="562"/>
      <c r="HWZ36" s="562"/>
      <c r="HXA36" s="562"/>
      <c r="HXB36" s="562"/>
      <c r="HXC36" s="562"/>
      <c r="HXD36" s="562"/>
      <c r="HXE36" s="562"/>
      <c r="HXF36" s="562"/>
      <c r="HXG36" s="562"/>
      <c r="HXH36" s="562"/>
      <c r="HXI36" s="562"/>
      <c r="HXJ36" s="562"/>
      <c r="HXK36" s="562"/>
      <c r="HXL36" s="562"/>
      <c r="HXM36" s="562"/>
      <c r="HXN36" s="562"/>
      <c r="HXO36" s="562"/>
      <c r="HXP36" s="562"/>
      <c r="HXQ36" s="562"/>
      <c r="HXR36" s="562"/>
      <c r="HXS36" s="562"/>
      <c r="HXT36" s="562"/>
      <c r="HXU36" s="562"/>
      <c r="HXV36" s="562"/>
      <c r="HXW36" s="562"/>
      <c r="HXX36" s="562"/>
      <c r="HXY36" s="562"/>
      <c r="HXZ36" s="562"/>
      <c r="HYA36" s="562"/>
      <c r="HYB36" s="562"/>
      <c r="HYC36" s="562"/>
      <c r="HYD36" s="562"/>
      <c r="HYE36" s="562"/>
      <c r="HYF36" s="562"/>
      <c r="HYG36" s="562"/>
      <c r="HYH36" s="562"/>
      <c r="HYI36" s="562"/>
      <c r="HYJ36" s="562"/>
      <c r="HYK36" s="562"/>
      <c r="HYL36" s="562"/>
      <c r="HYM36" s="562"/>
      <c r="HYN36" s="562"/>
      <c r="HYO36" s="562"/>
      <c r="HYP36" s="562"/>
      <c r="HYQ36" s="562"/>
      <c r="HYR36" s="562"/>
      <c r="HYS36" s="562"/>
      <c r="HYT36" s="562"/>
      <c r="HYU36" s="562"/>
      <c r="HYV36" s="562"/>
      <c r="HYW36" s="562"/>
      <c r="HYX36" s="562"/>
      <c r="HYY36" s="562"/>
      <c r="HYZ36" s="562"/>
      <c r="HZA36" s="562"/>
      <c r="HZB36" s="562"/>
      <c r="HZC36" s="562"/>
      <c r="HZD36" s="562"/>
      <c r="HZE36" s="562"/>
      <c r="HZF36" s="562"/>
      <c r="HZG36" s="562"/>
      <c r="HZH36" s="562"/>
      <c r="HZI36" s="562"/>
      <c r="HZJ36" s="562"/>
      <c r="HZK36" s="562"/>
      <c r="HZL36" s="562"/>
      <c r="HZM36" s="562"/>
      <c r="HZN36" s="562"/>
      <c r="HZO36" s="562"/>
      <c r="HZP36" s="562"/>
      <c r="HZQ36" s="562"/>
      <c r="HZR36" s="562"/>
      <c r="HZS36" s="562"/>
      <c r="HZT36" s="562"/>
      <c r="HZU36" s="562"/>
      <c r="HZV36" s="562"/>
      <c r="HZW36" s="562"/>
      <c r="HZX36" s="562"/>
      <c r="HZY36" s="562"/>
      <c r="HZZ36" s="562"/>
      <c r="IAA36" s="562"/>
      <c r="IAB36" s="562"/>
      <c r="IAC36" s="562"/>
      <c r="IAD36" s="562"/>
      <c r="IAE36" s="562"/>
      <c r="IAF36" s="562"/>
      <c r="IAG36" s="562"/>
      <c r="IAH36" s="562"/>
      <c r="IAI36" s="562"/>
      <c r="IAJ36" s="562"/>
      <c r="IAK36" s="562"/>
      <c r="IAL36" s="562"/>
      <c r="IAM36" s="562"/>
      <c r="IAN36" s="562"/>
      <c r="IAO36" s="562"/>
      <c r="IAP36" s="562"/>
      <c r="IAQ36" s="562"/>
      <c r="IAR36" s="562"/>
      <c r="IAS36" s="562"/>
      <c r="IAT36" s="562"/>
      <c r="IAU36" s="562"/>
      <c r="IAV36" s="562"/>
      <c r="IAW36" s="562"/>
      <c r="IAX36" s="562"/>
      <c r="IAY36" s="562"/>
      <c r="IAZ36" s="562"/>
      <c r="IBA36" s="562"/>
      <c r="IBB36" s="562"/>
      <c r="IBC36" s="562"/>
      <c r="IBD36" s="562"/>
      <c r="IBE36" s="562"/>
      <c r="IBF36" s="562"/>
      <c r="IBG36" s="562"/>
      <c r="IBH36" s="562"/>
      <c r="IBI36" s="562"/>
      <c r="IBJ36" s="562"/>
      <c r="IBK36" s="562"/>
      <c r="IBL36" s="562"/>
      <c r="IBM36" s="562"/>
      <c r="IBN36" s="562"/>
      <c r="IBO36" s="562"/>
      <c r="IBP36" s="562"/>
      <c r="IBQ36" s="562"/>
      <c r="IBR36" s="562"/>
      <c r="IBS36" s="562"/>
      <c r="IBT36" s="562"/>
      <c r="IBU36" s="562"/>
      <c r="IBV36" s="562"/>
      <c r="IBW36" s="562"/>
      <c r="IBX36" s="562"/>
      <c r="IBY36" s="562"/>
      <c r="IBZ36" s="562"/>
      <c r="ICA36" s="562"/>
      <c r="ICB36" s="562"/>
      <c r="ICC36" s="562"/>
      <c r="ICD36" s="562"/>
      <c r="ICE36" s="562"/>
      <c r="ICF36" s="562"/>
      <c r="ICG36" s="562"/>
      <c r="ICH36" s="562"/>
      <c r="ICI36" s="562"/>
      <c r="ICJ36" s="562"/>
      <c r="ICK36" s="562"/>
      <c r="ICL36" s="562"/>
      <c r="ICM36" s="562"/>
      <c r="ICN36" s="562"/>
      <c r="ICO36" s="562"/>
      <c r="ICP36" s="562"/>
      <c r="ICQ36" s="562"/>
      <c r="ICR36" s="562"/>
      <c r="ICS36" s="562"/>
      <c r="ICT36" s="562"/>
      <c r="ICU36" s="562"/>
      <c r="ICV36" s="562"/>
      <c r="ICW36" s="562"/>
      <c r="ICX36" s="562"/>
      <c r="ICY36" s="562"/>
      <c r="ICZ36" s="562"/>
      <c r="IDA36" s="562"/>
      <c r="IDB36" s="562"/>
      <c r="IDC36" s="562"/>
      <c r="IDD36" s="562"/>
      <c r="IDE36" s="562"/>
      <c r="IDF36" s="562"/>
      <c r="IDG36" s="562"/>
      <c r="IDH36" s="562"/>
      <c r="IDI36" s="562"/>
      <c r="IDJ36" s="562"/>
      <c r="IDK36" s="562"/>
      <c r="IDL36" s="562"/>
      <c r="IDM36" s="562"/>
      <c r="IDN36" s="562"/>
      <c r="IDO36" s="562"/>
      <c r="IDP36" s="562"/>
      <c r="IDQ36" s="562"/>
      <c r="IDR36" s="562"/>
      <c r="IDS36" s="562"/>
      <c r="IDT36" s="562"/>
      <c r="IDU36" s="562"/>
      <c r="IDV36" s="562"/>
      <c r="IDW36" s="562"/>
      <c r="IDX36" s="562"/>
      <c r="IDY36" s="562"/>
      <c r="IDZ36" s="562"/>
      <c r="IEA36" s="562"/>
      <c r="IEB36" s="562"/>
      <c r="IEC36" s="562"/>
      <c r="IED36" s="562"/>
      <c r="IEE36" s="562"/>
      <c r="IEF36" s="562"/>
      <c r="IEG36" s="562"/>
      <c r="IEH36" s="562"/>
      <c r="IEI36" s="562"/>
      <c r="IEJ36" s="562"/>
      <c r="IEK36" s="562"/>
      <c r="IEL36" s="562"/>
      <c r="IEM36" s="562"/>
      <c r="IEN36" s="562"/>
      <c r="IEO36" s="562"/>
      <c r="IEP36" s="562"/>
      <c r="IEQ36" s="562"/>
      <c r="IER36" s="562"/>
      <c r="IES36" s="562"/>
      <c r="IET36" s="562"/>
      <c r="IEU36" s="562"/>
      <c r="IEV36" s="562"/>
      <c r="IEW36" s="562"/>
      <c r="IEX36" s="562"/>
      <c r="IEY36" s="562"/>
      <c r="IEZ36" s="562"/>
      <c r="IFA36" s="562"/>
      <c r="IFB36" s="562"/>
      <c r="IFC36" s="562"/>
      <c r="IFD36" s="562"/>
      <c r="IFE36" s="562"/>
      <c r="IFF36" s="562"/>
      <c r="IFG36" s="562"/>
      <c r="IFH36" s="562"/>
      <c r="IFI36" s="562"/>
      <c r="IFJ36" s="562"/>
      <c r="IFK36" s="562"/>
      <c r="IFL36" s="562"/>
      <c r="IFM36" s="562"/>
      <c r="IFN36" s="562"/>
      <c r="IFO36" s="562"/>
      <c r="IFP36" s="562"/>
      <c r="IFQ36" s="562"/>
      <c r="IFR36" s="562"/>
      <c r="IFS36" s="562"/>
      <c r="IFT36" s="562"/>
      <c r="IFU36" s="562"/>
      <c r="IFV36" s="562"/>
      <c r="IFW36" s="562"/>
      <c r="IFX36" s="562"/>
      <c r="IFY36" s="562"/>
      <c r="IFZ36" s="562"/>
      <c r="IGA36" s="562"/>
      <c r="IGB36" s="562"/>
      <c r="IGC36" s="562"/>
      <c r="IGD36" s="562"/>
      <c r="IGE36" s="562"/>
      <c r="IGF36" s="562"/>
      <c r="IGG36" s="562"/>
      <c r="IGH36" s="562"/>
      <c r="IGI36" s="562"/>
      <c r="IGJ36" s="562"/>
      <c r="IGK36" s="562"/>
      <c r="IGL36" s="562"/>
      <c r="IGM36" s="562"/>
      <c r="IGN36" s="562"/>
      <c r="IGO36" s="562"/>
      <c r="IGP36" s="562"/>
      <c r="IGQ36" s="562"/>
      <c r="IGR36" s="562"/>
      <c r="IGS36" s="562"/>
      <c r="IGT36" s="562"/>
      <c r="IGU36" s="562"/>
      <c r="IGV36" s="562"/>
      <c r="IGW36" s="562"/>
      <c r="IGX36" s="562"/>
      <c r="IGY36" s="562"/>
      <c r="IGZ36" s="562"/>
      <c r="IHA36" s="562"/>
      <c r="IHB36" s="562"/>
      <c r="IHC36" s="562"/>
      <c r="IHD36" s="562"/>
      <c r="IHE36" s="562"/>
      <c r="IHF36" s="562"/>
      <c r="IHG36" s="562"/>
      <c r="IHH36" s="562"/>
      <c r="IHI36" s="562"/>
      <c r="IHJ36" s="562"/>
      <c r="IHK36" s="562"/>
      <c r="IHL36" s="562"/>
      <c r="IHM36" s="562"/>
      <c r="IHN36" s="562"/>
      <c r="IHO36" s="562"/>
      <c r="IHP36" s="562"/>
      <c r="IHQ36" s="562"/>
      <c r="IHR36" s="562"/>
      <c r="IHS36" s="562"/>
      <c r="IHT36" s="562"/>
      <c r="IHU36" s="562"/>
      <c r="IHV36" s="562"/>
      <c r="IHW36" s="562"/>
      <c r="IHX36" s="562"/>
      <c r="IHY36" s="562"/>
      <c r="IHZ36" s="562"/>
      <c r="IIA36" s="562"/>
      <c r="IIB36" s="562"/>
      <c r="IIC36" s="562"/>
      <c r="IID36" s="562"/>
      <c r="IIE36" s="562"/>
      <c r="IIF36" s="562"/>
      <c r="IIG36" s="562"/>
      <c r="IIH36" s="562"/>
      <c r="III36" s="562"/>
      <c r="IIJ36" s="562"/>
      <c r="IIK36" s="562"/>
      <c r="IIL36" s="562"/>
      <c r="IIM36" s="562"/>
      <c r="IIN36" s="562"/>
      <c r="IIO36" s="562"/>
      <c r="IIP36" s="562"/>
      <c r="IIQ36" s="562"/>
      <c r="IIR36" s="562"/>
      <c r="IIS36" s="562"/>
      <c r="IIT36" s="562"/>
      <c r="IIU36" s="562"/>
      <c r="IIV36" s="562"/>
      <c r="IIW36" s="562"/>
      <c r="IIX36" s="562"/>
      <c r="IIY36" s="562"/>
      <c r="IIZ36" s="562"/>
      <c r="IJA36" s="562"/>
      <c r="IJB36" s="562"/>
      <c r="IJC36" s="562"/>
      <c r="IJD36" s="562"/>
      <c r="IJE36" s="562"/>
      <c r="IJF36" s="562"/>
      <c r="IJG36" s="562"/>
      <c r="IJH36" s="562"/>
      <c r="IJI36" s="562"/>
      <c r="IJJ36" s="562"/>
      <c r="IJK36" s="562"/>
      <c r="IJL36" s="562"/>
      <c r="IJM36" s="562"/>
      <c r="IJN36" s="562"/>
      <c r="IJO36" s="562"/>
      <c r="IJP36" s="562"/>
      <c r="IJQ36" s="562"/>
      <c r="IJR36" s="562"/>
      <c r="IJS36" s="562"/>
      <c r="IJT36" s="562"/>
      <c r="IJU36" s="562"/>
      <c r="IJV36" s="562"/>
      <c r="IJW36" s="562"/>
      <c r="IJX36" s="562"/>
      <c r="IJY36" s="562"/>
      <c r="IJZ36" s="562"/>
      <c r="IKA36" s="562"/>
      <c r="IKB36" s="562"/>
      <c r="IKC36" s="562"/>
      <c r="IKD36" s="562"/>
      <c r="IKE36" s="562"/>
      <c r="IKF36" s="562"/>
      <c r="IKG36" s="562"/>
      <c r="IKH36" s="562"/>
      <c r="IKI36" s="562"/>
      <c r="IKJ36" s="562"/>
      <c r="IKK36" s="562"/>
      <c r="IKL36" s="562"/>
      <c r="IKM36" s="562"/>
      <c r="IKN36" s="562"/>
      <c r="IKO36" s="562"/>
      <c r="IKP36" s="562"/>
      <c r="IKQ36" s="562"/>
      <c r="IKR36" s="562"/>
      <c r="IKS36" s="562"/>
      <c r="IKT36" s="562"/>
      <c r="IKU36" s="562"/>
      <c r="IKV36" s="562"/>
      <c r="IKW36" s="562"/>
      <c r="IKX36" s="562"/>
      <c r="IKY36" s="562"/>
      <c r="IKZ36" s="562"/>
      <c r="ILA36" s="562"/>
      <c r="ILB36" s="562"/>
      <c r="ILC36" s="562"/>
      <c r="ILD36" s="562"/>
      <c r="ILE36" s="562"/>
      <c r="ILF36" s="562"/>
      <c r="ILG36" s="562"/>
      <c r="ILH36" s="562"/>
      <c r="ILI36" s="562"/>
      <c r="ILJ36" s="562"/>
      <c r="ILK36" s="562"/>
      <c r="ILL36" s="562"/>
      <c r="ILM36" s="562"/>
      <c r="ILN36" s="562"/>
      <c r="ILO36" s="562"/>
      <c r="ILP36" s="562"/>
      <c r="ILQ36" s="562"/>
      <c r="ILR36" s="562"/>
      <c r="ILS36" s="562"/>
      <c r="ILT36" s="562"/>
      <c r="ILU36" s="562"/>
      <c r="ILV36" s="562"/>
      <c r="ILW36" s="562"/>
      <c r="ILX36" s="562"/>
      <c r="ILY36" s="562"/>
      <c r="ILZ36" s="562"/>
      <c r="IMA36" s="562"/>
      <c r="IMB36" s="562"/>
      <c r="IMC36" s="562"/>
      <c r="IMD36" s="562"/>
      <c r="IME36" s="562"/>
      <c r="IMF36" s="562"/>
      <c r="IMG36" s="562"/>
      <c r="IMH36" s="562"/>
      <c r="IMI36" s="562"/>
      <c r="IMJ36" s="562"/>
      <c r="IMK36" s="562"/>
      <c r="IML36" s="562"/>
      <c r="IMM36" s="562"/>
      <c r="IMN36" s="562"/>
      <c r="IMO36" s="562"/>
      <c r="IMP36" s="562"/>
      <c r="IMQ36" s="562"/>
      <c r="IMR36" s="562"/>
      <c r="IMS36" s="562"/>
      <c r="IMT36" s="562"/>
      <c r="IMU36" s="562"/>
      <c r="IMV36" s="562"/>
      <c r="IMW36" s="562"/>
      <c r="IMX36" s="562"/>
      <c r="IMY36" s="562"/>
      <c r="IMZ36" s="562"/>
      <c r="INA36" s="562"/>
      <c r="INB36" s="562"/>
      <c r="INC36" s="562"/>
      <c r="IND36" s="562"/>
      <c r="INE36" s="562"/>
      <c r="INF36" s="562"/>
      <c r="ING36" s="562"/>
      <c r="INH36" s="562"/>
      <c r="INI36" s="562"/>
      <c r="INJ36" s="562"/>
      <c r="INK36" s="562"/>
      <c r="INL36" s="562"/>
      <c r="INM36" s="562"/>
      <c r="INN36" s="562"/>
      <c r="INO36" s="562"/>
      <c r="INP36" s="562"/>
      <c r="INQ36" s="562"/>
      <c r="INR36" s="562"/>
      <c r="INS36" s="562"/>
      <c r="INT36" s="562"/>
      <c r="INU36" s="562"/>
      <c r="INV36" s="562"/>
      <c r="INW36" s="562"/>
      <c r="INX36" s="562"/>
      <c r="INY36" s="562"/>
      <c r="INZ36" s="562"/>
      <c r="IOA36" s="562"/>
      <c r="IOB36" s="562"/>
      <c r="IOC36" s="562"/>
      <c r="IOD36" s="562"/>
      <c r="IOE36" s="562"/>
      <c r="IOF36" s="562"/>
      <c r="IOG36" s="562"/>
      <c r="IOH36" s="562"/>
      <c r="IOI36" s="562"/>
      <c r="IOJ36" s="562"/>
      <c r="IOK36" s="562"/>
      <c r="IOL36" s="562"/>
      <c r="IOM36" s="562"/>
      <c r="ION36" s="562"/>
      <c r="IOO36" s="562"/>
      <c r="IOP36" s="562"/>
      <c r="IOQ36" s="562"/>
      <c r="IOR36" s="562"/>
      <c r="IOS36" s="562"/>
      <c r="IOT36" s="562"/>
      <c r="IOU36" s="562"/>
      <c r="IOV36" s="562"/>
      <c r="IOW36" s="562"/>
      <c r="IOX36" s="562"/>
      <c r="IOY36" s="562"/>
      <c r="IOZ36" s="562"/>
      <c r="IPA36" s="562"/>
      <c r="IPB36" s="562"/>
      <c r="IPC36" s="562"/>
      <c r="IPD36" s="562"/>
      <c r="IPE36" s="562"/>
      <c r="IPF36" s="562"/>
      <c r="IPG36" s="562"/>
      <c r="IPH36" s="562"/>
      <c r="IPI36" s="562"/>
      <c r="IPJ36" s="562"/>
      <c r="IPK36" s="562"/>
      <c r="IPL36" s="562"/>
      <c r="IPM36" s="562"/>
      <c r="IPN36" s="562"/>
      <c r="IPO36" s="562"/>
      <c r="IPP36" s="562"/>
      <c r="IPQ36" s="562"/>
      <c r="IPR36" s="562"/>
      <c r="IPS36" s="562"/>
      <c r="IPT36" s="562"/>
      <c r="IPU36" s="562"/>
      <c r="IPV36" s="562"/>
      <c r="IPW36" s="562"/>
      <c r="IPX36" s="562"/>
      <c r="IPY36" s="562"/>
      <c r="IPZ36" s="562"/>
      <c r="IQA36" s="562"/>
      <c r="IQB36" s="562"/>
      <c r="IQC36" s="562"/>
      <c r="IQD36" s="562"/>
      <c r="IQE36" s="562"/>
      <c r="IQF36" s="562"/>
      <c r="IQG36" s="562"/>
      <c r="IQH36" s="562"/>
      <c r="IQI36" s="562"/>
      <c r="IQJ36" s="562"/>
      <c r="IQK36" s="562"/>
      <c r="IQL36" s="562"/>
      <c r="IQM36" s="562"/>
      <c r="IQN36" s="562"/>
      <c r="IQO36" s="562"/>
      <c r="IQP36" s="562"/>
      <c r="IQQ36" s="562"/>
      <c r="IQR36" s="562"/>
      <c r="IQS36" s="562"/>
      <c r="IQT36" s="562"/>
      <c r="IQU36" s="562"/>
      <c r="IQV36" s="562"/>
      <c r="IQW36" s="562"/>
      <c r="IQX36" s="562"/>
      <c r="IQY36" s="562"/>
      <c r="IQZ36" s="562"/>
      <c r="IRA36" s="562"/>
      <c r="IRB36" s="562"/>
      <c r="IRC36" s="562"/>
      <c r="IRD36" s="562"/>
      <c r="IRE36" s="562"/>
      <c r="IRF36" s="562"/>
      <c r="IRG36" s="562"/>
      <c r="IRH36" s="562"/>
      <c r="IRI36" s="562"/>
      <c r="IRJ36" s="562"/>
      <c r="IRK36" s="562"/>
      <c r="IRL36" s="562"/>
      <c r="IRM36" s="562"/>
      <c r="IRN36" s="562"/>
      <c r="IRO36" s="562"/>
      <c r="IRP36" s="562"/>
      <c r="IRQ36" s="562"/>
      <c r="IRR36" s="562"/>
      <c r="IRS36" s="562"/>
      <c r="IRT36" s="562"/>
      <c r="IRU36" s="562"/>
      <c r="IRV36" s="562"/>
      <c r="IRW36" s="562"/>
      <c r="IRX36" s="562"/>
      <c r="IRY36" s="562"/>
      <c r="IRZ36" s="562"/>
      <c r="ISA36" s="562"/>
      <c r="ISB36" s="562"/>
      <c r="ISC36" s="562"/>
      <c r="ISD36" s="562"/>
      <c r="ISE36" s="562"/>
      <c r="ISF36" s="562"/>
      <c r="ISG36" s="562"/>
      <c r="ISH36" s="562"/>
      <c r="ISI36" s="562"/>
      <c r="ISJ36" s="562"/>
      <c r="ISK36" s="562"/>
      <c r="ISL36" s="562"/>
      <c r="ISM36" s="562"/>
      <c r="ISN36" s="562"/>
      <c r="ISO36" s="562"/>
      <c r="ISP36" s="562"/>
      <c r="ISQ36" s="562"/>
      <c r="ISR36" s="562"/>
      <c r="ISS36" s="562"/>
      <c r="IST36" s="562"/>
      <c r="ISU36" s="562"/>
      <c r="ISV36" s="562"/>
      <c r="ISW36" s="562"/>
      <c r="ISX36" s="562"/>
      <c r="ISY36" s="562"/>
      <c r="ISZ36" s="562"/>
      <c r="ITA36" s="562"/>
      <c r="ITB36" s="562"/>
      <c r="ITC36" s="562"/>
      <c r="ITD36" s="562"/>
      <c r="ITE36" s="562"/>
      <c r="ITF36" s="562"/>
      <c r="ITG36" s="562"/>
      <c r="ITH36" s="562"/>
      <c r="ITI36" s="562"/>
      <c r="ITJ36" s="562"/>
      <c r="ITK36" s="562"/>
      <c r="ITL36" s="562"/>
      <c r="ITM36" s="562"/>
      <c r="ITN36" s="562"/>
      <c r="ITO36" s="562"/>
      <c r="ITP36" s="562"/>
      <c r="ITQ36" s="562"/>
      <c r="ITR36" s="562"/>
      <c r="ITS36" s="562"/>
      <c r="ITT36" s="562"/>
      <c r="ITU36" s="562"/>
      <c r="ITV36" s="562"/>
      <c r="ITW36" s="562"/>
      <c r="ITX36" s="562"/>
      <c r="ITY36" s="562"/>
      <c r="ITZ36" s="562"/>
      <c r="IUA36" s="562"/>
      <c r="IUB36" s="562"/>
      <c r="IUC36" s="562"/>
      <c r="IUD36" s="562"/>
      <c r="IUE36" s="562"/>
      <c r="IUF36" s="562"/>
      <c r="IUG36" s="562"/>
      <c r="IUH36" s="562"/>
      <c r="IUI36" s="562"/>
      <c r="IUJ36" s="562"/>
      <c r="IUK36" s="562"/>
      <c r="IUL36" s="562"/>
      <c r="IUM36" s="562"/>
      <c r="IUN36" s="562"/>
      <c r="IUO36" s="562"/>
      <c r="IUP36" s="562"/>
      <c r="IUQ36" s="562"/>
      <c r="IUR36" s="562"/>
      <c r="IUS36" s="562"/>
      <c r="IUT36" s="562"/>
      <c r="IUU36" s="562"/>
      <c r="IUV36" s="562"/>
      <c r="IUW36" s="562"/>
      <c r="IUX36" s="562"/>
      <c r="IUY36" s="562"/>
      <c r="IUZ36" s="562"/>
      <c r="IVA36" s="562"/>
      <c r="IVB36" s="562"/>
      <c r="IVC36" s="562"/>
      <c r="IVD36" s="562"/>
      <c r="IVE36" s="562"/>
      <c r="IVF36" s="562"/>
      <c r="IVG36" s="562"/>
      <c r="IVH36" s="562"/>
      <c r="IVI36" s="562"/>
      <c r="IVJ36" s="562"/>
      <c r="IVK36" s="562"/>
      <c r="IVL36" s="562"/>
      <c r="IVM36" s="562"/>
      <c r="IVN36" s="562"/>
      <c r="IVO36" s="562"/>
      <c r="IVP36" s="562"/>
      <c r="IVQ36" s="562"/>
      <c r="IVR36" s="562"/>
      <c r="IVS36" s="562"/>
      <c r="IVT36" s="562"/>
      <c r="IVU36" s="562"/>
      <c r="IVV36" s="562"/>
      <c r="IVW36" s="562"/>
      <c r="IVX36" s="562"/>
      <c r="IVY36" s="562"/>
      <c r="IVZ36" s="562"/>
      <c r="IWA36" s="562"/>
      <c r="IWB36" s="562"/>
      <c r="IWC36" s="562"/>
      <c r="IWD36" s="562"/>
      <c r="IWE36" s="562"/>
      <c r="IWF36" s="562"/>
      <c r="IWG36" s="562"/>
      <c r="IWH36" s="562"/>
      <c r="IWI36" s="562"/>
      <c r="IWJ36" s="562"/>
      <c r="IWK36" s="562"/>
      <c r="IWL36" s="562"/>
      <c r="IWM36" s="562"/>
      <c r="IWN36" s="562"/>
      <c r="IWO36" s="562"/>
      <c r="IWP36" s="562"/>
      <c r="IWQ36" s="562"/>
      <c r="IWR36" s="562"/>
      <c r="IWS36" s="562"/>
      <c r="IWT36" s="562"/>
      <c r="IWU36" s="562"/>
      <c r="IWV36" s="562"/>
      <c r="IWW36" s="562"/>
      <c r="IWX36" s="562"/>
      <c r="IWY36" s="562"/>
      <c r="IWZ36" s="562"/>
      <c r="IXA36" s="562"/>
      <c r="IXB36" s="562"/>
      <c r="IXC36" s="562"/>
      <c r="IXD36" s="562"/>
      <c r="IXE36" s="562"/>
      <c r="IXF36" s="562"/>
      <c r="IXG36" s="562"/>
      <c r="IXH36" s="562"/>
      <c r="IXI36" s="562"/>
      <c r="IXJ36" s="562"/>
      <c r="IXK36" s="562"/>
      <c r="IXL36" s="562"/>
      <c r="IXM36" s="562"/>
      <c r="IXN36" s="562"/>
      <c r="IXO36" s="562"/>
      <c r="IXP36" s="562"/>
      <c r="IXQ36" s="562"/>
      <c r="IXR36" s="562"/>
      <c r="IXS36" s="562"/>
      <c r="IXT36" s="562"/>
      <c r="IXU36" s="562"/>
      <c r="IXV36" s="562"/>
      <c r="IXW36" s="562"/>
      <c r="IXX36" s="562"/>
      <c r="IXY36" s="562"/>
      <c r="IXZ36" s="562"/>
      <c r="IYA36" s="562"/>
      <c r="IYB36" s="562"/>
      <c r="IYC36" s="562"/>
      <c r="IYD36" s="562"/>
      <c r="IYE36" s="562"/>
      <c r="IYF36" s="562"/>
      <c r="IYG36" s="562"/>
      <c r="IYH36" s="562"/>
      <c r="IYI36" s="562"/>
      <c r="IYJ36" s="562"/>
      <c r="IYK36" s="562"/>
      <c r="IYL36" s="562"/>
      <c r="IYM36" s="562"/>
      <c r="IYN36" s="562"/>
      <c r="IYO36" s="562"/>
      <c r="IYP36" s="562"/>
      <c r="IYQ36" s="562"/>
      <c r="IYR36" s="562"/>
      <c r="IYS36" s="562"/>
      <c r="IYT36" s="562"/>
      <c r="IYU36" s="562"/>
      <c r="IYV36" s="562"/>
      <c r="IYW36" s="562"/>
      <c r="IYX36" s="562"/>
      <c r="IYY36" s="562"/>
      <c r="IYZ36" s="562"/>
      <c r="IZA36" s="562"/>
      <c r="IZB36" s="562"/>
      <c r="IZC36" s="562"/>
      <c r="IZD36" s="562"/>
      <c r="IZE36" s="562"/>
      <c r="IZF36" s="562"/>
      <c r="IZG36" s="562"/>
      <c r="IZH36" s="562"/>
      <c r="IZI36" s="562"/>
      <c r="IZJ36" s="562"/>
      <c r="IZK36" s="562"/>
      <c r="IZL36" s="562"/>
      <c r="IZM36" s="562"/>
      <c r="IZN36" s="562"/>
      <c r="IZO36" s="562"/>
      <c r="IZP36" s="562"/>
      <c r="IZQ36" s="562"/>
      <c r="IZR36" s="562"/>
      <c r="IZS36" s="562"/>
      <c r="IZT36" s="562"/>
      <c r="IZU36" s="562"/>
      <c r="IZV36" s="562"/>
      <c r="IZW36" s="562"/>
      <c r="IZX36" s="562"/>
      <c r="IZY36" s="562"/>
      <c r="IZZ36" s="562"/>
      <c r="JAA36" s="562"/>
      <c r="JAB36" s="562"/>
      <c r="JAC36" s="562"/>
      <c r="JAD36" s="562"/>
      <c r="JAE36" s="562"/>
      <c r="JAF36" s="562"/>
      <c r="JAG36" s="562"/>
      <c r="JAH36" s="562"/>
      <c r="JAI36" s="562"/>
      <c r="JAJ36" s="562"/>
      <c r="JAK36" s="562"/>
      <c r="JAL36" s="562"/>
      <c r="JAM36" s="562"/>
      <c r="JAN36" s="562"/>
      <c r="JAO36" s="562"/>
      <c r="JAP36" s="562"/>
      <c r="JAQ36" s="562"/>
      <c r="JAR36" s="562"/>
      <c r="JAS36" s="562"/>
      <c r="JAT36" s="562"/>
      <c r="JAU36" s="562"/>
      <c r="JAV36" s="562"/>
      <c r="JAW36" s="562"/>
      <c r="JAX36" s="562"/>
      <c r="JAY36" s="562"/>
      <c r="JAZ36" s="562"/>
      <c r="JBA36" s="562"/>
      <c r="JBB36" s="562"/>
      <c r="JBC36" s="562"/>
      <c r="JBD36" s="562"/>
      <c r="JBE36" s="562"/>
      <c r="JBF36" s="562"/>
      <c r="JBG36" s="562"/>
      <c r="JBH36" s="562"/>
      <c r="JBI36" s="562"/>
      <c r="JBJ36" s="562"/>
      <c r="JBK36" s="562"/>
      <c r="JBL36" s="562"/>
      <c r="JBM36" s="562"/>
      <c r="JBN36" s="562"/>
      <c r="JBO36" s="562"/>
      <c r="JBP36" s="562"/>
      <c r="JBQ36" s="562"/>
      <c r="JBR36" s="562"/>
      <c r="JBS36" s="562"/>
      <c r="JBT36" s="562"/>
      <c r="JBU36" s="562"/>
      <c r="JBV36" s="562"/>
      <c r="JBW36" s="562"/>
      <c r="JBX36" s="562"/>
      <c r="JBY36" s="562"/>
      <c r="JBZ36" s="562"/>
      <c r="JCA36" s="562"/>
      <c r="JCB36" s="562"/>
      <c r="JCC36" s="562"/>
      <c r="JCD36" s="562"/>
      <c r="JCE36" s="562"/>
      <c r="JCF36" s="562"/>
      <c r="JCG36" s="562"/>
      <c r="JCH36" s="562"/>
      <c r="JCI36" s="562"/>
      <c r="JCJ36" s="562"/>
      <c r="JCK36" s="562"/>
      <c r="JCL36" s="562"/>
      <c r="JCM36" s="562"/>
      <c r="JCN36" s="562"/>
      <c r="JCO36" s="562"/>
      <c r="JCP36" s="562"/>
      <c r="JCQ36" s="562"/>
      <c r="JCR36" s="562"/>
      <c r="JCS36" s="562"/>
      <c r="JCT36" s="562"/>
      <c r="JCU36" s="562"/>
      <c r="JCV36" s="562"/>
      <c r="JCW36" s="562"/>
      <c r="JCX36" s="562"/>
      <c r="JCY36" s="562"/>
      <c r="JCZ36" s="562"/>
      <c r="JDA36" s="562"/>
      <c r="JDB36" s="562"/>
      <c r="JDC36" s="562"/>
      <c r="JDD36" s="562"/>
      <c r="JDE36" s="562"/>
      <c r="JDF36" s="562"/>
      <c r="JDG36" s="562"/>
      <c r="JDH36" s="562"/>
      <c r="JDI36" s="562"/>
      <c r="JDJ36" s="562"/>
      <c r="JDK36" s="562"/>
      <c r="JDL36" s="562"/>
      <c r="JDM36" s="562"/>
      <c r="JDN36" s="562"/>
      <c r="JDO36" s="562"/>
      <c r="JDP36" s="562"/>
      <c r="JDQ36" s="562"/>
      <c r="JDR36" s="562"/>
      <c r="JDS36" s="562"/>
      <c r="JDT36" s="562"/>
      <c r="JDU36" s="562"/>
      <c r="JDV36" s="562"/>
      <c r="JDW36" s="562"/>
      <c r="JDX36" s="562"/>
      <c r="JDY36" s="562"/>
      <c r="JDZ36" s="562"/>
      <c r="JEA36" s="562"/>
      <c r="JEB36" s="562"/>
      <c r="JEC36" s="562"/>
      <c r="JED36" s="562"/>
      <c r="JEE36" s="562"/>
      <c r="JEF36" s="562"/>
      <c r="JEG36" s="562"/>
      <c r="JEH36" s="562"/>
      <c r="JEI36" s="562"/>
      <c r="JEJ36" s="562"/>
      <c r="JEK36" s="562"/>
      <c r="JEL36" s="562"/>
      <c r="JEM36" s="562"/>
      <c r="JEN36" s="562"/>
      <c r="JEO36" s="562"/>
      <c r="JEP36" s="562"/>
      <c r="JEQ36" s="562"/>
      <c r="JER36" s="562"/>
      <c r="JES36" s="562"/>
      <c r="JET36" s="562"/>
      <c r="JEU36" s="562"/>
      <c r="JEV36" s="562"/>
      <c r="JEW36" s="562"/>
      <c r="JEX36" s="562"/>
      <c r="JEY36" s="562"/>
      <c r="JEZ36" s="562"/>
      <c r="JFA36" s="562"/>
      <c r="JFB36" s="562"/>
      <c r="JFC36" s="562"/>
      <c r="JFD36" s="562"/>
      <c r="JFE36" s="562"/>
      <c r="JFF36" s="562"/>
      <c r="JFG36" s="562"/>
      <c r="JFH36" s="562"/>
      <c r="JFI36" s="562"/>
      <c r="JFJ36" s="562"/>
      <c r="JFK36" s="562"/>
      <c r="JFL36" s="562"/>
      <c r="JFM36" s="562"/>
      <c r="JFN36" s="562"/>
      <c r="JFO36" s="562"/>
      <c r="JFP36" s="562"/>
      <c r="JFQ36" s="562"/>
      <c r="JFR36" s="562"/>
      <c r="JFS36" s="562"/>
      <c r="JFT36" s="562"/>
      <c r="JFU36" s="562"/>
      <c r="JFV36" s="562"/>
      <c r="JFW36" s="562"/>
      <c r="JFX36" s="562"/>
      <c r="JFY36" s="562"/>
      <c r="JFZ36" s="562"/>
      <c r="JGA36" s="562"/>
      <c r="JGB36" s="562"/>
      <c r="JGC36" s="562"/>
      <c r="JGD36" s="562"/>
      <c r="JGE36" s="562"/>
      <c r="JGF36" s="562"/>
      <c r="JGG36" s="562"/>
      <c r="JGH36" s="562"/>
      <c r="JGI36" s="562"/>
      <c r="JGJ36" s="562"/>
      <c r="JGK36" s="562"/>
      <c r="JGL36" s="562"/>
      <c r="JGM36" s="562"/>
      <c r="JGN36" s="562"/>
      <c r="JGO36" s="562"/>
      <c r="JGP36" s="562"/>
      <c r="JGQ36" s="562"/>
      <c r="JGR36" s="562"/>
      <c r="JGS36" s="562"/>
      <c r="JGT36" s="562"/>
      <c r="JGU36" s="562"/>
      <c r="JGV36" s="562"/>
      <c r="JGW36" s="562"/>
      <c r="JGX36" s="562"/>
      <c r="JGY36" s="562"/>
      <c r="JGZ36" s="562"/>
      <c r="JHA36" s="562"/>
      <c r="JHB36" s="562"/>
      <c r="JHC36" s="562"/>
      <c r="JHD36" s="562"/>
      <c r="JHE36" s="562"/>
      <c r="JHF36" s="562"/>
      <c r="JHG36" s="562"/>
      <c r="JHH36" s="562"/>
      <c r="JHI36" s="562"/>
      <c r="JHJ36" s="562"/>
      <c r="JHK36" s="562"/>
      <c r="JHL36" s="562"/>
      <c r="JHM36" s="562"/>
      <c r="JHN36" s="562"/>
      <c r="JHO36" s="562"/>
      <c r="JHP36" s="562"/>
      <c r="JHQ36" s="562"/>
      <c r="JHR36" s="562"/>
      <c r="JHS36" s="562"/>
      <c r="JHT36" s="562"/>
      <c r="JHU36" s="562"/>
      <c r="JHV36" s="562"/>
      <c r="JHW36" s="562"/>
      <c r="JHX36" s="562"/>
      <c r="JHY36" s="562"/>
      <c r="JHZ36" s="562"/>
      <c r="JIA36" s="562"/>
      <c r="JIB36" s="562"/>
      <c r="JIC36" s="562"/>
      <c r="JID36" s="562"/>
      <c r="JIE36" s="562"/>
      <c r="JIF36" s="562"/>
      <c r="JIG36" s="562"/>
      <c r="JIH36" s="562"/>
      <c r="JII36" s="562"/>
      <c r="JIJ36" s="562"/>
      <c r="JIK36" s="562"/>
      <c r="JIL36" s="562"/>
      <c r="JIM36" s="562"/>
      <c r="JIN36" s="562"/>
      <c r="JIO36" s="562"/>
      <c r="JIP36" s="562"/>
      <c r="JIQ36" s="562"/>
      <c r="JIR36" s="562"/>
      <c r="JIS36" s="562"/>
      <c r="JIT36" s="562"/>
      <c r="JIU36" s="562"/>
      <c r="JIV36" s="562"/>
      <c r="JIW36" s="562"/>
      <c r="JIX36" s="562"/>
      <c r="JIY36" s="562"/>
      <c r="JIZ36" s="562"/>
      <c r="JJA36" s="562"/>
      <c r="JJB36" s="562"/>
      <c r="JJC36" s="562"/>
      <c r="JJD36" s="562"/>
      <c r="JJE36" s="562"/>
      <c r="JJF36" s="562"/>
      <c r="JJG36" s="562"/>
      <c r="JJH36" s="562"/>
      <c r="JJI36" s="562"/>
      <c r="JJJ36" s="562"/>
      <c r="JJK36" s="562"/>
      <c r="JJL36" s="562"/>
      <c r="JJM36" s="562"/>
      <c r="JJN36" s="562"/>
      <c r="JJO36" s="562"/>
      <c r="JJP36" s="562"/>
      <c r="JJQ36" s="562"/>
      <c r="JJR36" s="562"/>
      <c r="JJS36" s="562"/>
      <c r="JJT36" s="562"/>
      <c r="JJU36" s="562"/>
      <c r="JJV36" s="562"/>
      <c r="JJW36" s="562"/>
      <c r="JJX36" s="562"/>
      <c r="JJY36" s="562"/>
      <c r="JJZ36" s="562"/>
      <c r="JKA36" s="562"/>
      <c r="JKB36" s="562"/>
      <c r="JKC36" s="562"/>
      <c r="JKD36" s="562"/>
      <c r="JKE36" s="562"/>
      <c r="JKF36" s="562"/>
      <c r="JKG36" s="562"/>
      <c r="JKH36" s="562"/>
      <c r="JKI36" s="562"/>
      <c r="JKJ36" s="562"/>
      <c r="JKK36" s="562"/>
      <c r="JKL36" s="562"/>
      <c r="JKM36" s="562"/>
      <c r="JKN36" s="562"/>
      <c r="JKO36" s="562"/>
      <c r="JKP36" s="562"/>
      <c r="JKQ36" s="562"/>
      <c r="JKR36" s="562"/>
      <c r="JKS36" s="562"/>
      <c r="JKT36" s="562"/>
      <c r="JKU36" s="562"/>
      <c r="JKV36" s="562"/>
      <c r="JKW36" s="562"/>
      <c r="JKX36" s="562"/>
      <c r="JKY36" s="562"/>
      <c r="JKZ36" s="562"/>
      <c r="JLA36" s="562"/>
      <c r="JLB36" s="562"/>
      <c r="JLC36" s="562"/>
      <c r="JLD36" s="562"/>
      <c r="JLE36" s="562"/>
      <c r="JLF36" s="562"/>
      <c r="JLG36" s="562"/>
      <c r="JLH36" s="562"/>
      <c r="JLI36" s="562"/>
      <c r="JLJ36" s="562"/>
      <c r="JLK36" s="562"/>
      <c r="JLL36" s="562"/>
      <c r="JLM36" s="562"/>
      <c r="JLN36" s="562"/>
      <c r="JLO36" s="562"/>
      <c r="JLP36" s="562"/>
      <c r="JLQ36" s="562"/>
      <c r="JLR36" s="562"/>
      <c r="JLS36" s="562"/>
      <c r="JLT36" s="562"/>
      <c r="JLU36" s="562"/>
      <c r="JLV36" s="562"/>
      <c r="JLW36" s="562"/>
      <c r="JLX36" s="562"/>
      <c r="JLY36" s="562"/>
      <c r="JLZ36" s="562"/>
      <c r="JMA36" s="562"/>
      <c r="JMB36" s="562"/>
      <c r="JMC36" s="562"/>
      <c r="JMD36" s="562"/>
      <c r="JME36" s="562"/>
      <c r="JMF36" s="562"/>
      <c r="JMG36" s="562"/>
      <c r="JMH36" s="562"/>
      <c r="JMI36" s="562"/>
      <c r="JMJ36" s="562"/>
      <c r="JMK36" s="562"/>
      <c r="JML36" s="562"/>
      <c r="JMM36" s="562"/>
      <c r="JMN36" s="562"/>
      <c r="JMO36" s="562"/>
      <c r="JMP36" s="562"/>
      <c r="JMQ36" s="562"/>
      <c r="JMR36" s="562"/>
      <c r="JMS36" s="562"/>
      <c r="JMT36" s="562"/>
      <c r="JMU36" s="562"/>
      <c r="JMV36" s="562"/>
      <c r="JMW36" s="562"/>
      <c r="JMX36" s="562"/>
      <c r="JMY36" s="562"/>
      <c r="JMZ36" s="562"/>
      <c r="JNA36" s="562"/>
      <c r="JNB36" s="562"/>
      <c r="JNC36" s="562"/>
      <c r="JND36" s="562"/>
      <c r="JNE36" s="562"/>
      <c r="JNF36" s="562"/>
      <c r="JNG36" s="562"/>
      <c r="JNH36" s="562"/>
      <c r="JNI36" s="562"/>
      <c r="JNJ36" s="562"/>
      <c r="JNK36" s="562"/>
      <c r="JNL36" s="562"/>
      <c r="JNM36" s="562"/>
      <c r="JNN36" s="562"/>
      <c r="JNO36" s="562"/>
      <c r="JNP36" s="562"/>
      <c r="JNQ36" s="562"/>
      <c r="JNR36" s="562"/>
      <c r="JNS36" s="562"/>
      <c r="JNT36" s="562"/>
      <c r="JNU36" s="562"/>
      <c r="JNV36" s="562"/>
      <c r="JNW36" s="562"/>
      <c r="JNX36" s="562"/>
      <c r="JNY36" s="562"/>
      <c r="JNZ36" s="562"/>
      <c r="JOA36" s="562"/>
      <c r="JOB36" s="562"/>
      <c r="JOC36" s="562"/>
      <c r="JOD36" s="562"/>
      <c r="JOE36" s="562"/>
      <c r="JOF36" s="562"/>
      <c r="JOG36" s="562"/>
      <c r="JOH36" s="562"/>
      <c r="JOI36" s="562"/>
      <c r="JOJ36" s="562"/>
      <c r="JOK36" s="562"/>
      <c r="JOL36" s="562"/>
      <c r="JOM36" s="562"/>
      <c r="JON36" s="562"/>
      <c r="JOO36" s="562"/>
      <c r="JOP36" s="562"/>
      <c r="JOQ36" s="562"/>
      <c r="JOR36" s="562"/>
      <c r="JOS36" s="562"/>
      <c r="JOT36" s="562"/>
      <c r="JOU36" s="562"/>
      <c r="JOV36" s="562"/>
      <c r="JOW36" s="562"/>
      <c r="JOX36" s="562"/>
      <c r="JOY36" s="562"/>
      <c r="JOZ36" s="562"/>
      <c r="JPA36" s="562"/>
      <c r="JPB36" s="562"/>
      <c r="JPC36" s="562"/>
      <c r="JPD36" s="562"/>
      <c r="JPE36" s="562"/>
      <c r="JPF36" s="562"/>
      <c r="JPG36" s="562"/>
      <c r="JPH36" s="562"/>
      <c r="JPI36" s="562"/>
      <c r="JPJ36" s="562"/>
      <c r="JPK36" s="562"/>
      <c r="JPL36" s="562"/>
      <c r="JPM36" s="562"/>
      <c r="JPN36" s="562"/>
      <c r="JPO36" s="562"/>
      <c r="JPP36" s="562"/>
      <c r="JPQ36" s="562"/>
      <c r="JPR36" s="562"/>
      <c r="JPS36" s="562"/>
      <c r="JPT36" s="562"/>
      <c r="JPU36" s="562"/>
      <c r="JPV36" s="562"/>
      <c r="JPW36" s="562"/>
      <c r="JPX36" s="562"/>
      <c r="JPY36" s="562"/>
      <c r="JPZ36" s="562"/>
      <c r="JQA36" s="562"/>
      <c r="JQB36" s="562"/>
      <c r="JQC36" s="562"/>
      <c r="JQD36" s="562"/>
      <c r="JQE36" s="562"/>
      <c r="JQF36" s="562"/>
      <c r="JQG36" s="562"/>
      <c r="JQH36" s="562"/>
      <c r="JQI36" s="562"/>
      <c r="JQJ36" s="562"/>
      <c r="JQK36" s="562"/>
      <c r="JQL36" s="562"/>
      <c r="JQM36" s="562"/>
      <c r="JQN36" s="562"/>
      <c r="JQO36" s="562"/>
      <c r="JQP36" s="562"/>
      <c r="JQQ36" s="562"/>
      <c r="JQR36" s="562"/>
      <c r="JQS36" s="562"/>
      <c r="JQT36" s="562"/>
      <c r="JQU36" s="562"/>
      <c r="JQV36" s="562"/>
      <c r="JQW36" s="562"/>
      <c r="JQX36" s="562"/>
      <c r="JQY36" s="562"/>
      <c r="JQZ36" s="562"/>
      <c r="JRA36" s="562"/>
      <c r="JRB36" s="562"/>
      <c r="JRC36" s="562"/>
      <c r="JRD36" s="562"/>
      <c r="JRE36" s="562"/>
      <c r="JRF36" s="562"/>
      <c r="JRG36" s="562"/>
      <c r="JRH36" s="562"/>
      <c r="JRI36" s="562"/>
      <c r="JRJ36" s="562"/>
      <c r="JRK36" s="562"/>
      <c r="JRL36" s="562"/>
      <c r="JRM36" s="562"/>
      <c r="JRN36" s="562"/>
      <c r="JRO36" s="562"/>
      <c r="JRP36" s="562"/>
      <c r="JRQ36" s="562"/>
      <c r="JRR36" s="562"/>
      <c r="JRS36" s="562"/>
      <c r="JRT36" s="562"/>
      <c r="JRU36" s="562"/>
      <c r="JRV36" s="562"/>
      <c r="JRW36" s="562"/>
      <c r="JRX36" s="562"/>
      <c r="JRY36" s="562"/>
      <c r="JRZ36" s="562"/>
      <c r="JSA36" s="562"/>
      <c r="JSB36" s="562"/>
      <c r="JSC36" s="562"/>
      <c r="JSD36" s="562"/>
      <c r="JSE36" s="562"/>
      <c r="JSF36" s="562"/>
      <c r="JSG36" s="562"/>
      <c r="JSH36" s="562"/>
      <c r="JSI36" s="562"/>
      <c r="JSJ36" s="562"/>
      <c r="JSK36" s="562"/>
      <c r="JSL36" s="562"/>
      <c r="JSM36" s="562"/>
      <c r="JSN36" s="562"/>
      <c r="JSO36" s="562"/>
      <c r="JSP36" s="562"/>
      <c r="JSQ36" s="562"/>
      <c r="JSR36" s="562"/>
      <c r="JSS36" s="562"/>
      <c r="JST36" s="562"/>
      <c r="JSU36" s="562"/>
      <c r="JSV36" s="562"/>
      <c r="JSW36" s="562"/>
      <c r="JSX36" s="562"/>
      <c r="JSY36" s="562"/>
      <c r="JSZ36" s="562"/>
      <c r="JTA36" s="562"/>
      <c r="JTB36" s="562"/>
      <c r="JTC36" s="562"/>
      <c r="JTD36" s="562"/>
      <c r="JTE36" s="562"/>
      <c r="JTF36" s="562"/>
      <c r="JTG36" s="562"/>
      <c r="JTH36" s="562"/>
      <c r="JTI36" s="562"/>
      <c r="JTJ36" s="562"/>
      <c r="JTK36" s="562"/>
      <c r="JTL36" s="562"/>
      <c r="JTM36" s="562"/>
      <c r="JTN36" s="562"/>
      <c r="JTO36" s="562"/>
      <c r="JTP36" s="562"/>
      <c r="JTQ36" s="562"/>
      <c r="JTR36" s="562"/>
      <c r="JTS36" s="562"/>
      <c r="JTT36" s="562"/>
      <c r="JTU36" s="562"/>
      <c r="JTV36" s="562"/>
      <c r="JTW36" s="562"/>
      <c r="JTX36" s="562"/>
      <c r="JTY36" s="562"/>
      <c r="JTZ36" s="562"/>
      <c r="JUA36" s="562"/>
      <c r="JUB36" s="562"/>
      <c r="JUC36" s="562"/>
      <c r="JUD36" s="562"/>
      <c r="JUE36" s="562"/>
      <c r="JUF36" s="562"/>
      <c r="JUG36" s="562"/>
      <c r="JUH36" s="562"/>
      <c r="JUI36" s="562"/>
      <c r="JUJ36" s="562"/>
      <c r="JUK36" s="562"/>
      <c r="JUL36" s="562"/>
      <c r="JUM36" s="562"/>
      <c r="JUN36" s="562"/>
      <c r="JUO36" s="562"/>
      <c r="JUP36" s="562"/>
      <c r="JUQ36" s="562"/>
      <c r="JUR36" s="562"/>
      <c r="JUS36" s="562"/>
      <c r="JUT36" s="562"/>
      <c r="JUU36" s="562"/>
      <c r="JUV36" s="562"/>
      <c r="JUW36" s="562"/>
      <c r="JUX36" s="562"/>
      <c r="JUY36" s="562"/>
      <c r="JUZ36" s="562"/>
      <c r="JVA36" s="562"/>
      <c r="JVB36" s="562"/>
      <c r="JVC36" s="562"/>
      <c r="JVD36" s="562"/>
      <c r="JVE36" s="562"/>
      <c r="JVF36" s="562"/>
      <c r="JVG36" s="562"/>
      <c r="JVH36" s="562"/>
      <c r="JVI36" s="562"/>
      <c r="JVJ36" s="562"/>
      <c r="JVK36" s="562"/>
      <c r="JVL36" s="562"/>
      <c r="JVM36" s="562"/>
      <c r="JVN36" s="562"/>
      <c r="JVO36" s="562"/>
      <c r="JVP36" s="562"/>
      <c r="JVQ36" s="562"/>
      <c r="JVR36" s="562"/>
      <c r="JVS36" s="562"/>
      <c r="JVT36" s="562"/>
      <c r="JVU36" s="562"/>
      <c r="JVV36" s="562"/>
      <c r="JVW36" s="562"/>
      <c r="JVX36" s="562"/>
      <c r="JVY36" s="562"/>
      <c r="JVZ36" s="562"/>
      <c r="JWA36" s="562"/>
      <c r="JWB36" s="562"/>
      <c r="JWC36" s="562"/>
      <c r="JWD36" s="562"/>
      <c r="JWE36" s="562"/>
      <c r="JWF36" s="562"/>
      <c r="JWG36" s="562"/>
      <c r="JWH36" s="562"/>
      <c r="JWI36" s="562"/>
      <c r="JWJ36" s="562"/>
      <c r="JWK36" s="562"/>
      <c r="JWL36" s="562"/>
      <c r="JWM36" s="562"/>
      <c r="JWN36" s="562"/>
      <c r="JWO36" s="562"/>
      <c r="JWP36" s="562"/>
      <c r="JWQ36" s="562"/>
      <c r="JWR36" s="562"/>
      <c r="JWS36" s="562"/>
      <c r="JWT36" s="562"/>
      <c r="JWU36" s="562"/>
      <c r="JWV36" s="562"/>
      <c r="JWW36" s="562"/>
      <c r="JWX36" s="562"/>
      <c r="JWY36" s="562"/>
      <c r="JWZ36" s="562"/>
      <c r="JXA36" s="562"/>
      <c r="JXB36" s="562"/>
      <c r="JXC36" s="562"/>
      <c r="JXD36" s="562"/>
      <c r="JXE36" s="562"/>
      <c r="JXF36" s="562"/>
      <c r="JXG36" s="562"/>
      <c r="JXH36" s="562"/>
      <c r="JXI36" s="562"/>
      <c r="JXJ36" s="562"/>
      <c r="JXK36" s="562"/>
      <c r="JXL36" s="562"/>
      <c r="JXM36" s="562"/>
      <c r="JXN36" s="562"/>
      <c r="JXO36" s="562"/>
      <c r="JXP36" s="562"/>
      <c r="JXQ36" s="562"/>
      <c r="JXR36" s="562"/>
      <c r="JXS36" s="562"/>
      <c r="JXT36" s="562"/>
      <c r="JXU36" s="562"/>
      <c r="JXV36" s="562"/>
      <c r="JXW36" s="562"/>
      <c r="JXX36" s="562"/>
      <c r="JXY36" s="562"/>
      <c r="JXZ36" s="562"/>
      <c r="JYA36" s="562"/>
      <c r="JYB36" s="562"/>
      <c r="JYC36" s="562"/>
      <c r="JYD36" s="562"/>
      <c r="JYE36" s="562"/>
      <c r="JYF36" s="562"/>
      <c r="JYG36" s="562"/>
      <c r="JYH36" s="562"/>
      <c r="JYI36" s="562"/>
      <c r="JYJ36" s="562"/>
      <c r="JYK36" s="562"/>
      <c r="JYL36" s="562"/>
      <c r="JYM36" s="562"/>
      <c r="JYN36" s="562"/>
      <c r="JYO36" s="562"/>
      <c r="JYP36" s="562"/>
      <c r="JYQ36" s="562"/>
      <c r="JYR36" s="562"/>
      <c r="JYS36" s="562"/>
      <c r="JYT36" s="562"/>
      <c r="JYU36" s="562"/>
      <c r="JYV36" s="562"/>
      <c r="JYW36" s="562"/>
      <c r="JYX36" s="562"/>
      <c r="JYY36" s="562"/>
      <c r="JYZ36" s="562"/>
      <c r="JZA36" s="562"/>
      <c r="JZB36" s="562"/>
      <c r="JZC36" s="562"/>
      <c r="JZD36" s="562"/>
      <c r="JZE36" s="562"/>
      <c r="JZF36" s="562"/>
      <c r="JZG36" s="562"/>
      <c r="JZH36" s="562"/>
      <c r="JZI36" s="562"/>
      <c r="JZJ36" s="562"/>
      <c r="JZK36" s="562"/>
      <c r="JZL36" s="562"/>
      <c r="JZM36" s="562"/>
      <c r="JZN36" s="562"/>
      <c r="JZO36" s="562"/>
      <c r="JZP36" s="562"/>
      <c r="JZQ36" s="562"/>
      <c r="JZR36" s="562"/>
      <c r="JZS36" s="562"/>
      <c r="JZT36" s="562"/>
      <c r="JZU36" s="562"/>
      <c r="JZV36" s="562"/>
      <c r="JZW36" s="562"/>
      <c r="JZX36" s="562"/>
      <c r="JZY36" s="562"/>
      <c r="JZZ36" s="562"/>
      <c r="KAA36" s="562"/>
      <c r="KAB36" s="562"/>
      <c r="KAC36" s="562"/>
      <c r="KAD36" s="562"/>
      <c r="KAE36" s="562"/>
      <c r="KAF36" s="562"/>
      <c r="KAG36" s="562"/>
      <c r="KAH36" s="562"/>
      <c r="KAI36" s="562"/>
      <c r="KAJ36" s="562"/>
      <c r="KAK36" s="562"/>
      <c r="KAL36" s="562"/>
      <c r="KAM36" s="562"/>
      <c r="KAN36" s="562"/>
      <c r="KAO36" s="562"/>
      <c r="KAP36" s="562"/>
      <c r="KAQ36" s="562"/>
      <c r="KAR36" s="562"/>
      <c r="KAS36" s="562"/>
      <c r="KAT36" s="562"/>
      <c r="KAU36" s="562"/>
      <c r="KAV36" s="562"/>
      <c r="KAW36" s="562"/>
      <c r="KAX36" s="562"/>
      <c r="KAY36" s="562"/>
      <c r="KAZ36" s="562"/>
      <c r="KBA36" s="562"/>
      <c r="KBB36" s="562"/>
      <c r="KBC36" s="562"/>
      <c r="KBD36" s="562"/>
      <c r="KBE36" s="562"/>
      <c r="KBF36" s="562"/>
      <c r="KBG36" s="562"/>
      <c r="KBH36" s="562"/>
      <c r="KBI36" s="562"/>
      <c r="KBJ36" s="562"/>
      <c r="KBK36" s="562"/>
      <c r="KBL36" s="562"/>
      <c r="KBM36" s="562"/>
      <c r="KBN36" s="562"/>
      <c r="KBO36" s="562"/>
      <c r="KBP36" s="562"/>
      <c r="KBQ36" s="562"/>
      <c r="KBR36" s="562"/>
      <c r="KBS36" s="562"/>
      <c r="KBT36" s="562"/>
      <c r="KBU36" s="562"/>
      <c r="KBV36" s="562"/>
      <c r="KBW36" s="562"/>
      <c r="KBX36" s="562"/>
      <c r="KBY36" s="562"/>
      <c r="KBZ36" s="562"/>
      <c r="KCA36" s="562"/>
      <c r="KCB36" s="562"/>
      <c r="KCC36" s="562"/>
      <c r="KCD36" s="562"/>
      <c r="KCE36" s="562"/>
      <c r="KCF36" s="562"/>
      <c r="KCG36" s="562"/>
      <c r="KCH36" s="562"/>
      <c r="KCI36" s="562"/>
      <c r="KCJ36" s="562"/>
      <c r="KCK36" s="562"/>
      <c r="KCL36" s="562"/>
      <c r="KCM36" s="562"/>
      <c r="KCN36" s="562"/>
      <c r="KCO36" s="562"/>
      <c r="KCP36" s="562"/>
      <c r="KCQ36" s="562"/>
      <c r="KCR36" s="562"/>
      <c r="KCS36" s="562"/>
      <c r="KCT36" s="562"/>
      <c r="KCU36" s="562"/>
      <c r="KCV36" s="562"/>
      <c r="KCW36" s="562"/>
      <c r="KCX36" s="562"/>
      <c r="KCY36" s="562"/>
      <c r="KCZ36" s="562"/>
      <c r="KDA36" s="562"/>
      <c r="KDB36" s="562"/>
      <c r="KDC36" s="562"/>
      <c r="KDD36" s="562"/>
      <c r="KDE36" s="562"/>
      <c r="KDF36" s="562"/>
      <c r="KDG36" s="562"/>
      <c r="KDH36" s="562"/>
      <c r="KDI36" s="562"/>
      <c r="KDJ36" s="562"/>
      <c r="KDK36" s="562"/>
      <c r="KDL36" s="562"/>
      <c r="KDM36" s="562"/>
      <c r="KDN36" s="562"/>
      <c r="KDO36" s="562"/>
      <c r="KDP36" s="562"/>
      <c r="KDQ36" s="562"/>
      <c r="KDR36" s="562"/>
      <c r="KDS36" s="562"/>
      <c r="KDT36" s="562"/>
      <c r="KDU36" s="562"/>
      <c r="KDV36" s="562"/>
      <c r="KDW36" s="562"/>
      <c r="KDX36" s="562"/>
      <c r="KDY36" s="562"/>
      <c r="KDZ36" s="562"/>
      <c r="KEA36" s="562"/>
      <c r="KEB36" s="562"/>
      <c r="KEC36" s="562"/>
      <c r="KED36" s="562"/>
      <c r="KEE36" s="562"/>
      <c r="KEF36" s="562"/>
      <c r="KEG36" s="562"/>
      <c r="KEH36" s="562"/>
      <c r="KEI36" s="562"/>
      <c r="KEJ36" s="562"/>
      <c r="KEK36" s="562"/>
      <c r="KEL36" s="562"/>
      <c r="KEM36" s="562"/>
      <c r="KEN36" s="562"/>
      <c r="KEO36" s="562"/>
      <c r="KEP36" s="562"/>
      <c r="KEQ36" s="562"/>
      <c r="KER36" s="562"/>
      <c r="KES36" s="562"/>
      <c r="KET36" s="562"/>
      <c r="KEU36" s="562"/>
      <c r="KEV36" s="562"/>
      <c r="KEW36" s="562"/>
      <c r="KEX36" s="562"/>
      <c r="KEY36" s="562"/>
      <c r="KEZ36" s="562"/>
      <c r="KFA36" s="562"/>
      <c r="KFB36" s="562"/>
      <c r="KFC36" s="562"/>
      <c r="KFD36" s="562"/>
      <c r="KFE36" s="562"/>
      <c r="KFF36" s="562"/>
      <c r="KFG36" s="562"/>
      <c r="KFH36" s="562"/>
      <c r="KFI36" s="562"/>
      <c r="KFJ36" s="562"/>
      <c r="KFK36" s="562"/>
      <c r="KFL36" s="562"/>
      <c r="KFM36" s="562"/>
      <c r="KFN36" s="562"/>
      <c r="KFO36" s="562"/>
      <c r="KFP36" s="562"/>
      <c r="KFQ36" s="562"/>
      <c r="KFR36" s="562"/>
      <c r="KFS36" s="562"/>
      <c r="KFT36" s="562"/>
      <c r="KFU36" s="562"/>
      <c r="KFV36" s="562"/>
      <c r="KFW36" s="562"/>
      <c r="KFX36" s="562"/>
      <c r="KFY36" s="562"/>
      <c r="KFZ36" s="562"/>
      <c r="KGA36" s="562"/>
      <c r="KGB36" s="562"/>
      <c r="KGC36" s="562"/>
      <c r="KGD36" s="562"/>
      <c r="KGE36" s="562"/>
      <c r="KGF36" s="562"/>
      <c r="KGG36" s="562"/>
      <c r="KGH36" s="562"/>
      <c r="KGI36" s="562"/>
      <c r="KGJ36" s="562"/>
      <c r="KGK36" s="562"/>
      <c r="KGL36" s="562"/>
      <c r="KGM36" s="562"/>
      <c r="KGN36" s="562"/>
      <c r="KGO36" s="562"/>
      <c r="KGP36" s="562"/>
      <c r="KGQ36" s="562"/>
      <c r="KGR36" s="562"/>
      <c r="KGS36" s="562"/>
      <c r="KGT36" s="562"/>
      <c r="KGU36" s="562"/>
      <c r="KGV36" s="562"/>
      <c r="KGW36" s="562"/>
      <c r="KGX36" s="562"/>
      <c r="KGY36" s="562"/>
      <c r="KGZ36" s="562"/>
      <c r="KHA36" s="562"/>
      <c r="KHB36" s="562"/>
      <c r="KHC36" s="562"/>
      <c r="KHD36" s="562"/>
      <c r="KHE36" s="562"/>
      <c r="KHF36" s="562"/>
      <c r="KHG36" s="562"/>
      <c r="KHH36" s="562"/>
      <c r="KHI36" s="562"/>
      <c r="KHJ36" s="562"/>
      <c r="KHK36" s="562"/>
      <c r="KHL36" s="562"/>
      <c r="KHM36" s="562"/>
      <c r="KHN36" s="562"/>
      <c r="KHO36" s="562"/>
      <c r="KHP36" s="562"/>
      <c r="KHQ36" s="562"/>
      <c r="KHR36" s="562"/>
      <c r="KHS36" s="562"/>
      <c r="KHT36" s="562"/>
      <c r="KHU36" s="562"/>
      <c r="KHV36" s="562"/>
      <c r="KHW36" s="562"/>
      <c r="KHX36" s="562"/>
      <c r="KHY36" s="562"/>
      <c r="KHZ36" s="562"/>
      <c r="KIA36" s="562"/>
      <c r="KIB36" s="562"/>
      <c r="KIC36" s="562"/>
      <c r="KID36" s="562"/>
      <c r="KIE36" s="562"/>
      <c r="KIF36" s="562"/>
      <c r="KIG36" s="562"/>
      <c r="KIH36" s="562"/>
      <c r="KII36" s="562"/>
      <c r="KIJ36" s="562"/>
      <c r="KIK36" s="562"/>
      <c r="KIL36" s="562"/>
      <c r="KIM36" s="562"/>
      <c r="KIN36" s="562"/>
      <c r="KIO36" s="562"/>
      <c r="KIP36" s="562"/>
      <c r="KIQ36" s="562"/>
      <c r="KIR36" s="562"/>
      <c r="KIS36" s="562"/>
      <c r="KIT36" s="562"/>
      <c r="KIU36" s="562"/>
      <c r="KIV36" s="562"/>
      <c r="KIW36" s="562"/>
      <c r="KIX36" s="562"/>
      <c r="KIY36" s="562"/>
      <c r="KIZ36" s="562"/>
      <c r="KJA36" s="562"/>
      <c r="KJB36" s="562"/>
      <c r="KJC36" s="562"/>
      <c r="KJD36" s="562"/>
      <c r="KJE36" s="562"/>
      <c r="KJF36" s="562"/>
      <c r="KJG36" s="562"/>
      <c r="KJH36" s="562"/>
      <c r="KJI36" s="562"/>
      <c r="KJJ36" s="562"/>
      <c r="KJK36" s="562"/>
      <c r="KJL36" s="562"/>
      <c r="KJM36" s="562"/>
      <c r="KJN36" s="562"/>
      <c r="KJO36" s="562"/>
      <c r="KJP36" s="562"/>
      <c r="KJQ36" s="562"/>
      <c r="KJR36" s="562"/>
      <c r="KJS36" s="562"/>
      <c r="KJT36" s="562"/>
      <c r="KJU36" s="562"/>
      <c r="KJV36" s="562"/>
      <c r="KJW36" s="562"/>
      <c r="KJX36" s="562"/>
      <c r="KJY36" s="562"/>
      <c r="KJZ36" s="562"/>
      <c r="KKA36" s="562"/>
      <c r="KKB36" s="562"/>
      <c r="KKC36" s="562"/>
      <c r="KKD36" s="562"/>
      <c r="KKE36" s="562"/>
      <c r="KKF36" s="562"/>
      <c r="KKG36" s="562"/>
      <c r="KKH36" s="562"/>
      <c r="KKI36" s="562"/>
      <c r="KKJ36" s="562"/>
      <c r="KKK36" s="562"/>
      <c r="KKL36" s="562"/>
      <c r="KKM36" s="562"/>
      <c r="KKN36" s="562"/>
      <c r="KKO36" s="562"/>
      <c r="KKP36" s="562"/>
      <c r="KKQ36" s="562"/>
      <c r="KKR36" s="562"/>
      <c r="KKS36" s="562"/>
      <c r="KKT36" s="562"/>
      <c r="KKU36" s="562"/>
      <c r="KKV36" s="562"/>
      <c r="KKW36" s="562"/>
      <c r="KKX36" s="562"/>
      <c r="KKY36" s="562"/>
      <c r="KKZ36" s="562"/>
      <c r="KLA36" s="562"/>
      <c r="KLB36" s="562"/>
      <c r="KLC36" s="562"/>
      <c r="KLD36" s="562"/>
      <c r="KLE36" s="562"/>
      <c r="KLF36" s="562"/>
      <c r="KLG36" s="562"/>
      <c r="KLH36" s="562"/>
      <c r="KLI36" s="562"/>
      <c r="KLJ36" s="562"/>
      <c r="KLK36" s="562"/>
      <c r="KLL36" s="562"/>
      <c r="KLM36" s="562"/>
      <c r="KLN36" s="562"/>
      <c r="KLO36" s="562"/>
      <c r="KLP36" s="562"/>
      <c r="KLQ36" s="562"/>
      <c r="KLR36" s="562"/>
      <c r="KLS36" s="562"/>
      <c r="KLT36" s="562"/>
      <c r="KLU36" s="562"/>
      <c r="KLV36" s="562"/>
      <c r="KLW36" s="562"/>
      <c r="KLX36" s="562"/>
      <c r="KLY36" s="562"/>
      <c r="KLZ36" s="562"/>
      <c r="KMA36" s="562"/>
      <c r="KMB36" s="562"/>
      <c r="KMC36" s="562"/>
      <c r="KMD36" s="562"/>
      <c r="KME36" s="562"/>
      <c r="KMF36" s="562"/>
      <c r="KMG36" s="562"/>
      <c r="KMH36" s="562"/>
      <c r="KMI36" s="562"/>
      <c r="KMJ36" s="562"/>
      <c r="KMK36" s="562"/>
      <c r="KML36" s="562"/>
      <c r="KMM36" s="562"/>
      <c r="KMN36" s="562"/>
      <c r="KMO36" s="562"/>
      <c r="KMP36" s="562"/>
      <c r="KMQ36" s="562"/>
      <c r="KMR36" s="562"/>
      <c r="KMS36" s="562"/>
      <c r="KMT36" s="562"/>
      <c r="KMU36" s="562"/>
      <c r="KMV36" s="562"/>
      <c r="KMW36" s="562"/>
      <c r="KMX36" s="562"/>
      <c r="KMY36" s="562"/>
      <c r="KMZ36" s="562"/>
      <c r="KNA36" s="562"/>
      <c r="KNB36" s="562"/>
      <c r="KNC36" s="562"/>
      <c r="KND36" s="562"/>
      <c r="KNE36" s="562"/>
      <c r="KNF36" s="562"/>
      <c r="KNG36" s="562"/>
      <c r="KNH36" s="562"/>
      <c r="KNI36" s="562"/>
      <c r="KNJ36" s="562"/>
      <c r="KNK36" s="562"/>
      <c r="KNL36" s="562"/>
      <c r="KNM36" s="562"/>
      <c r="KNN36" s="562"/>
      <c r="KNO36" s="562"/>
      <c r="KNP36" s="562"/>
      <c r="KNQ36" s="562"/>
      <c r="KNR36" s="562"/>
      <c r="KNS36" s="562"/>
      <c r="KNT36" s="562"/>
      <c r="KNU36" s="562"/>
      <c r="KNV36" s="562"/>
      <c r="KNW36" s="562"/>
      <c r="KNX36" s="562"/>
      <c r="KNY36" s="562"/>
      <c r="KNZ36" s="562"/>
      <c r="KOA36" s="562"/>
      <c r="KOB36" s="562"/>
      <c r="KOC36" s="562"/>
      <c r="KOD36" s="562"/>
      <c r="KOE36" s="562"/>
      <c r="KOF36" s="562"/>
      <c r="KOG36" s="562"/>
      <c r="KOH36" s="562"/>
      <c r="KOI36" s="562"/>
      <c r="KOJ36" s="562"/>
      <c r="KOK36" s="562"/>
      <c r="KOL36" s="562"/>
      <c r="KOM36" s="562"/>
      <c r="KON36" s="562"/>
      <c r="KOO36" s="562"/>
      <c r="KOP36" s="562"/>
      <c r="KOQ36" s="562"/>
      <c r="KOR36" s="562"/>
      <c r="KOS36" s="562"/>
      <c r="KOT36" s="562"/>
      <c r="KOU36" s="562"/>
      <c r="KOV36" s="562"/>
      <c r="KOW36" s="562"/>
      <c r="KOX36" s="562"/>
      <c r="KOY36" s="562"/>
      <c r="KOZ36" s="562"/>
      <c r="KPA36" s="562"/>
      <c r="KPB36" s="562"/>
      <c r="KPC36" s="562"/>
      <c r="KPD36" s="562"/>
      <c r="KPE36" s="562"/>
      <c r="KPF36" s="562"/>
      <c r="KPG36" s="562"/>
      <c r="KPH36" s="562"/>
      <c r="KPI36" s="562"/>
      <c r="KPJ36" s="562"/>
      <c r="KPK36" s="562"/>
      <c r="KPL36" s="562"/>
      <c r="KPM36" s="562"/>
      <c r="KPN36" s="562"/>
      <c r="KPO36" s="562"/>
      <c r="KPP36" s="562"/>
      <c r="KPQ36" s="562"/>
      <c r="KPR36" s="562"/>
      <c r="KPS36" s="562"/>
      <c r="KPT36" s="562"/>
      <c r="KPU36" s="562"/>
      <c r="KPV36" s="562"/>
      <c r="KPW36" s="562"/>
      <c r="KPX36" s="562"/>
      <c r="KPY36" s="562"/>
      <c r="KPZ36" s="562"/>
      <c r="KQA36" s="562"/>
      <c r="KQB36" s="562"/>
      <c r="KQC36" s="562"/>
      <c r="KQD36" s="562"/>
      <c r="KQE36" s="562"/>
      <c r="KQF36" s="562"/>
      <c r="KQG36" s="562"/>
      <c r="KQH36" s="562"/>
      <c r="KQI36" s="562"/>
      <c r="KQJ36" s="562"/>
      <c r="KQK36" s="562"/>
      <c r="KQL36" s="562"/>
      <c r="KQM36" s="562"/>
      <c r="KQN36" s="562"/>
      <c r="KQO36" s="562"/>
      <c r="KQP36" s="562"/>
      <c r="KQQ36" s="562"/>
      <c r="KQR36" s="562"/>
      <c r="KQS36" s="562"/>
      <c r="KQT36" s="562"/>
      <c r="KQU36" s="562"/>
      <c r="KQV36" s="562"/>
      <c r="KQW36" s="562"/>
      <c r="KQX36" s="562"/>
      <c r="KQY36" s="562"/>
      <c r="KQZ36" s="562"/>
      <c r="KRA36" s="562"/>
      <c r="KRB36" s="562"/>
      <c r="KRC36" s="562"/>
      <c r="KRD36" s="562"/>
      <c r="KRE36" s="562"/>
      <c r="KRF36" s="562"/>
      <c r="KRG36" s="562"/>
      <c r="KRH36" s="562"/>
      <c r="KRI36" s="562"/>
      <c r="KRJ36" s="562"/>
      <c r="KRK36" s="562"/>
      <c r="KRL36" s="562"/>
      <c r="KRM36" s="562"/>
      <c r="KRN36" s="562"/>
      <c r="KRO36" s="562"/>
      <c r="KRP36" s="562"/>
      <c r="KRQ36" s="562"/>
      <c r="KRR36" s="562"/>
      <c r="KRS36" s="562"/>
      <c r="KRT36" s="562"/>
      <c r="KRU36" s="562"/>
      <c r="KRV36" s="562"/>
      <c r="KRW36" s="562"/>
      <c r="KRX36" s="562"/>
      <c r="KRY36" s="562"/>
      <c r="KRZ36" s="562"/>
      <c r="KSA36" s="562"/>
      <c r="KSB36" s="562"/>
      <c r="KSC36" s="562"/>
      <c r="KSD36" s="562"/>
      <c r="KSE36" s="562"/>
      <c r="KSF36" s="562"/>
      <c r="KSG36" s="562"/>
      <c r="KSH36" s="562"/>
      <c r="KSI36" s="562"/>
      <c r="KSJ36" s="562"/>
      <c r="KSK36" s="562"/>
      <c r="KSL36" s="562"/>
      <c r="KSM36" s="562"/>
      <c r="KSN36" s="562"/>
      <c r="KSO36" s="562"/>
      <c r="KSP36" s="562"/>
      <c r="KSQ36" s="562"/>
      <c r="KSR36" s="562"/>
      <c r="KSS36" s="562"/>
      <c r="KST36" s="562"/>
      <c r="KSU36" s="562"/>
      <c r="KSV36" s="562"/>
      <c r="KSW36" s="562"/>
      <c r="KSX36" s="562"/>
      <c r="KSY36" s="562"/>
      <c r="KSZ36" s="562"/>
      <c r="KTA36" s="562"/>
      <c r="KTB36" s="562"/>
      <c r="KTC36" s="562"/>
      <c r="KTD36" s="562"/>
      <c r="KTE36" s="562"/>
      <c r="KTF36" s="562"/>
      <c r="KTG36" s="562"/>
      <c r="KTH36" s="562"/>
      <c r="KTI36" s="562"/>
      <c r="KTJ36" s="562"/>
      <c r="KTK36" s="562"/>
      <c r="KTL36" s="562"/>
      <c r="KTM36" s="562"/>
      <c r="KTN36" s="562"/>
      <c r="KTO36" s="562"/>
      <c r="KTP36" s="562"/>
      <c r="KTQ36" s="562"/>
      <c r="KTR36" s="562"/>
      <c r="KTS36" s="562"/>
      <c r="KTT36" s="562"/>
      <c r="KTU36" s="562"/>
      <c r="KTV36" s="562"/>
      <c r="KTW36" s="562"/>
      <c r="KTX36" s="562"/>
      <c r="KTY36" s="562"/>
      <c r="KTZ36" s="562"/>
      <c r="KUA36" s="562"/>
      <c r="KUB36" s="562"/>
      <c r="KUC36" s="562"/>
      <c r="KUD36" s="562"/>
      <c r="KUE36" s="562"/>
      <c r="KUF36" s="562"/>
      <c r="KUG36" s="562"/>
      <c r="KUH36" s="562"/>
      <c r="KUI36" s="562"/>
      <c r="KUJ36" s="562"/>
      <c r="KUK36" s="562"/>
      <c r="KUL36" s="562"/>
      <c r="KUM36" s="562"/>
      <c r="KUN36" s="562"/>
      <c r="KUO36" s="562"/>
      <c r="KUP36" s="562"/>
      <c r="KUQ36" s="562"/>
      <c r="KUR36" s="562"/>
      <c r="KUS36" s="562"/>
      <c r="KUT36" s="562"/>
      <c r="KUU36" s="562"/>
      <c r="KUV36" s="562"/>
      <c r="KUW36" s="562"/>
      <c r="KUX36" s="562"/>
      <c r="KUY36" s="562"/>
      <c r="KUZ36" s="562"/>
      <c r="KVA36" s="562"/>
      <c r="KVB36" s="562"/>
      <c r="KVC36" s="562"/>
      <c r="KVD36" s="562"/>
      <c r="KVE36" s="562"/>
      <c r="KVF36" s="562"/>
      <c r="KVG36" s="562"/>
      <c r="KVH36" s="562"/>
      <c r="KVI36" s="562"/>
      <c r="KVJ36" s="562"/>
      <c r="KVK36" s="562"/>
      <c r="KVL36" s="562"/>
      <c r="KVM36" s="562"/>
      <c r="KVN36" s="562"/>
      <c r="KVO36" s="562"/>
      <c r="KVP36" s="562"/>
      <c r="KVQ36" s="562"/>
      <c r="KVR36" s="562"/>
      <c r="KVS36" s="562"/>
      <c r="KVT36" s="562"/>
      <c r="KVU36" s="562"/>
      <c r="KVV36" s="562"/>
      <c r="KVW36" s="562"/>
      <c r="KVX36" s="562"/>
      <c r="KVY36" s="562"/>
      <c r="KVZ36" s="562"/>
      <c r="KWA36" s="562"/>
      <c r="KWB36" s="562"/>
      <c r="KWC36" s="562"/>
      <c r="KWD36" s="562"/>
      <c r="KWE36" s="562"/>
      <c r="KWF36" s="562"/>
      <c r="KWG36" s="562"/>
      <c r="KWH36" s="562"/>
      <c r="KWI36" s="562"/>
      <c r="KWJ36" s="562"/>
      <c r="KWK36" s="562"/>
      <c r="KWL36" s="562"/>
      <c r="KWM36" s="562"/>
      <c r="KWN36" s="562"/>
      <c r="KWO36" s="562"/>
      <c r="KWP36" s="562"/>
      <c r="KWQ36" s="562"/>
      <c r="KWR36" s="562"/>
      <c r="KWS36" s="562"/>
      <c r="KWT36" s="562"/>
      <c r="KWU36" s="562"/>
      <c r="KWV36" s="562"/>
      <c r="KWW36" s="562"/>
      <c r="KWX36" s="562"/>
      <c r="KWY36" s="562"/>
      <c r="KWZ36" s="562"/>
      <c r="KXA36" s="562"/>
      <c r="KXB36" s="562"/>
      <c r="KXC36" s="562"/>
      <c r="KXD36" s="562"/>
      <c r="KXE36" s="562"/>
      <c r="KXF36" s="562"/>
      <c r="KXG36" s="562"/>
      <c r="KXH36" s="562"/>
      <c r="KXI36" s="562"/>
      <c r="KXJ36" s="562"/>
      <c r="KXK36" s="562"/>
      <c r="KXL36" s="562"/>
      <c r="KXM36" s="562"/>
      <c r="KXN36" s="562"/>
      <c r="KXO36" s="562"/>
      <c r="KXP36" s="562"/>
      <c r="KXQ36" s="562"/>
      <c r="KXR36" s="562"/>
      <c r="KXS36" s="562"/>
      <c r="KXT36" s="562"/>
      <c r="KXU36" s="562"/>
      <c r="KXV36" s="562"/>
      <c r="KXW36" s="562"/>
      <c r="KXX36" s="562"/>
      <c r="KXY36" s="562"/>
      <c r="KXZ36" s="562"/>
      <c r="KYA36" s="562"/>
      <c r="KYB36" s="562"/>
      <c r="KYC36" s="562"/>
      <c r="KYD36" s="562"/>
      <c r="KYE36" s="562"/>
      <c r="KYF36" s="562"/>
      <c r="KYG36" s="562"/>
      <c r="KYH36" s="562"/>
      <c r="KYI36" s="562"/>
      <c r="KYJ36" s="562"/>
      <c r="KYK36" s="562"/>
      <c r="KYL36" s="562"/>
      <c r="KYM36" s="562"/>
      <c r="KYN36" s="562"/>
      <c r="KYO36" s="562"/>
      <c r="KYP36" s="562"/>
      <c r="KYQ36" s="562"/>
      <c r="KYR36" s="562"/>
      <c r="KYS36" s="562"/>
      <c r="KYT36" s="562"/>
      <c r="KYU36" s="562"/>
      <c r="KYV36" s="562"/>
      <c r="KYW36" s="562"/>
      <c r="KYX36" s="562"/>
      <c r="KYY36" s="562"/>
      <c r="KYZ36" s="562"/>
      <c r="KZA36" s="562"/>
      <c r="KZB36" s="562"/>
      <c r="KZC36" s="562"/>
      <c r="KZD36" s="562"/>
      <c r="KZE36" s="562"/>
      <c r="KZF36" s="562"/>
      <c r="KZG36" s="562"/>
      <c r="KZH36" s="562"/>
      <c r="KZI36" s="562"/>
      <c r="KZJ36" s="562"/>
      <c r="KZK36" s="562"/>
      <c r="KZL36" s="562"/>
      <c r="KZM36" s="562"/>
      <c r="KZN36" s="562"/>
      <c r="KZO36" s="562"/>
      <c r="KZP36" s="562"/>
      <c r="KZQ36" s="562"/>
      <c r="KZR36" s="562"/>
      <c r="KZS36" s="562"/>
      <c r="KZT36" s="562"/>
      <c r="KZU36" s="562"/>
      <c r="KZV36" s="562"/>
      <c r="KZW36" s="562"/>
      <c r="KZX36" s="562"/>
      <c r="KZY36" s="562"/>
      <c r="KZZ36" s="562"/>
      <c r="LAA36" s="562"/>
      <c r="LAB36" s="562"/>
      <c r="LAC36" s="562"/>
      <c r="LAD36" s="562"/>
      <c r="LAE36" s="562"/>
      <c r="LAF36" s="562"/>
      <c r="LAG36" s="562"/>
      <c r="LAH36" s="562"/>
      <c r="LAI36" s="562"/>
      <c r="LAJ36" s="562"/>
      <c r="LAK36" s="562"/>
      <c r="LAL36" s="562"/>
      <c r="LAM36" s="562"/>
      <c r="LAN36" s="562"/>
      <c r="LAO36" s="562"/>
      <c r="LAP36" s="562"/>
      <c r="LAQ36" s="562"/>
      <c r="LAR36" s="562"/>
      <c r="LAS36" s="562"/>
      <c r="LAT36" s="562"/>
      <c r="LAU36" s="562"/>
      <c r="LAV36" s="562"/>
      <c r="LAW36" s="562"/>
      <c r="LAX36" s="562"/>
      <c r="LAY36" s="562"/>
      <c r="LAZ36" s="562"/>
      <c r="LBA36" s="562"/>
      <c r="LBB36" s="562"/>
      <c r="LBC36" s="562"/>
      <c r="LBD36" s="562"/>
      <c r="LBE36" s="562"/>
      <c r="LBF36" s="562"/>
      <c r="LBG36" s="562"/>
      <c r="LBH36" s="562"/>
      <c r="LBI36" s="562"/>
      <c r="LBJ36" s="562"/>
      <c r="LBK36" s="562"/>
      <c r="LBL36" s="562"/>
      <c r="LBM36" s="562"/>
      <c r="LBN36" s="562"/>
      <c r="LBO36" s="562"/>
      <c r="LBP36" s="562"/>
      <c r="LBQ36" s="562"/>
      <c r="LBR36" s="562"/>
      <c r="LBS36" s="562"/>
      <c r="LBT36" s="562"/>
      <c r="LBU36" s="562"/>
      <c r="LBV36" s="562"/>
      <c r="LBW36" s="562"/>
      <c r="LBX36" s="562"/>
      <c r="LBY36" s="562"/>
      <c r="LBZ36" s="562"/>
      <c r="LCA36" s="562"/>
      <c r="LCB36" s="562"/>
      <c r="LCC36" s="562"/>
      <c r="LCD36" s="562"/>
      <c r="LCE36" s="562"/>
      <c r="LCF36" s="562"/>
      <c r="LCG36" s="562"/>
      <c r="LCH36" s="562"/>
      <c r="LCI36" s="562"/>
      <c r="LCJ36" s="562"/>
      <c r="LCK36" s="562"/>
      <c r="LCL36" s="562"/>
      <c r="LCM36" s="562"/>
      <c r="LCN36" s="562"/>
      <c r="LCO36" s="562"/>
      <c r="LCP36" s="562"/>
      <c r="LCQ36" s="562"/>
      <c r="LCR36" s="562"/>
      <c r="LCS36" s="562"/>
      <c r="LCT36" s="562"/>
      <c r="LCU36" s="562"/>
      <c r="LCV36" s="562"/>
      <c r="LCW36" s="562"/>
      <c r="LCX36" s="562"/>
      <c r="LCY36" s="562"/>
      <c r="LCZ36" s="562"/>
      <c r="LDA36" s="562"/>
      <c r="LDB36" s="562"/>
      <c r="LDC36" s="562"/>
      <c r="LDD36" s="562"/>
      <c r="LDE36" s="562"/>
      <c r="LDF36" s="562"/>
      <c r="LDG36" s="562"/>
      <c r="LDH36" s="562"/>
      <c r="LDI36" s="562"/>
      <c r="LDJ36" s="562"/>
      <c r="LDK36" s="562"/>
      <c r="LDL36" s="562"/>
      <c r="LDM36" s="562"/>
      <c r="LDN36" s="562"/>
      <c r="LDO36" s="562"/>
      <c r="LDP36" s="562"/>
      <c r="LDQ36" s="562"/>
      <c r="LDR36" s="562"/>
      <c r="LDS36" s="562"/>
      <c r="LDT36" s="562"/>
      <c r="LDU36" s="562"/>
      <c r="LDV36" s="562"/>
      <c r="LDW36" s="562"/>
      <c r="LDX36" s="562"/>
      <c r="LDY36" s="562"/>
      <c r="LDZ36" s="562"/>
      <c r="LEA36" s="562"/>
      <c r="LEB36" s="562"/>
      <c r="LEC36" s="562"/>
      <c r="LED36" s="562"/>
      <c r="LEE36" s="562"/>
      <c r="LEF36" s="562"/>
      <c r="LEG36" s="562"/>
      <c r="LEH36" s="562"/>
      <c r="LEI36" s="562"/>
      <c r="LEJ36" s="562"/>
      <c r="LEK36" s="562"/>
      <c r="LEL36" s="562"/>
      <c r="LEM36" s="562"/>
      <c r="LEN36" s="562"/>
      <c r="LEO36" s="562"/>
      <c r="LEP36" s="562"/>
      <c r="LEQ36" s="562"/>
      <c r="LER36" s="562"/>
      <c r="LES36" s="562"/>
      <c r="LET36" s="562"/>
      <c r="LEU36" s="562"/>
      <c r="LEV36" s="562"/>
      <c r="LEW36" s="562"/>
      <c r="LEX36" s="562"/>
      <c r="LEY36" s="562"/>
      <c r="LEZ36" s="562"/>
      <c r="LFA36" s="562"/>
      <c r="LFB36" s="562"/>
      <c r="LFC36" s="562"/>
      <c r="LFD36" s="562"/>
      <c r="LFE36" s="562"/>
      <c r="LFF36" s="562"/>
      <c r="LFG36" s="562"/>
      <c r="LFH36" s="562"/>
      <c r="LFI36" s="562"/>
      <c r="LFJ36" s="562"/>
      <c r="LFK36" s="562"/>
      <c r="LFL36" s="562"/>
      <c r="LFM36" s="562"/>
      <c r="LFN36" s="562"/>
      <c r="LFO36" s="562"/>
      <c r="LFP36" s="562"/>
      <c r="LFQ36" s="562"/>
      <c r="LFR36" s="562"/>
      <c r="LFS36" s="562"/>
      <c r="LFT36" s="562"/>
      <c r="LFU36" s="562"/>
      <c r="LFV36" s="562"/>
      <c r="LFW36" s="562"/>
      <c r="LFX36" s="562"/>
      <c r="LFY36" s="562"/>
      <c r="LFZ36" s="562"/>
      <c r="LGA36" s="562"/>
      <c r="LGB36" s="562"/>
      <c r="LGC36" s="562"/>
      <c r="LGD36" s="562"/>
      <c r="LGE36" s="562"/>
      <c r="LGF36" s="562"/>
      <c r="LGG36" s="562"/>
      <c r="LGH36" s="562"/>
      <c r="LGI36" s="562"/>
      <c r="LGJ36" s="562"/>
      <c r="LGK36" s="562"/>
      <c r="LGL36" s="562"/>
      <c r="LGM36" s="562"/>
      <c r="LGN36" s="562"/>
      <c r="LGO36" s="562"/>
      <c r="LGP36" s="562"/>
      <c r="LGQ36" s="562"/>
      <c r="LGR36" s="562"/>
      <c r="LGS36" s="562"/>
      <c r="LGT36" s="562"/>
      <c r="LGU36" s="562"/>
      <c r="LGV36" s="562"/>
      <c r="LGW36" s="562"/>
      <c r="LGX36" s="562"/>
      <c r="LGY36" s="562"/>
      <c r="LGZ36" s="562"/>
      <c r="LHA36" s="562"/>
      <c r="LHB36" s="562"/>
      <c r="LHC36" s="562"/>
      <c r="LHD36" s="562"/>
      <c r="LHE36" s="562"/>
      <c r="LHF36" s="562"/>
      <c r="LHG36" s="562"/>
      <c r="LHH36" s="562"/>
      <c r="LHI36" s="562"/>
      <c r="LHJ36" s="562"/>
      <c r="LHK36" s="562"/>
      <c r="LHL36" s="562"/>
      <c r="LHM36" s="562"/>
      <c r="LHN36" s="562"/>
      <c r="LHO36" s="562"/>
      <c r="LHP36" s="562"/>
      <c r="LHQ36" s="562"/>
      <c r="LHR36" s="562"/>
      <c r="LHS36" s="562"/>
      <c r="LHT36" s="562"/>
      <c r="LHU36" s="562"/>
      <c r="LHV36" s="562"/>
      <c r="LHW36" s="562"/>
      <c r="LHX36" s="562"/>
      <c r="LHY36" s="562"/>
      <c r="LHZ36" s="562"/>
      <c r="LIA36" s="562"/>
      <c r="LIB36" s="562"/>
      <c r="LIC36" s="562"/>
      <c r="LID36" s="562"/>
      <c r="LIE36" s="562"/>
      <c r="LIF36" s="562"/>
      <c r="LIG36" s="562"/>
      <c r="LIH36" s="562"/>
      <c r="LII36" s="562"/>
      <c r="LIJ36" s="562"/>
      <c r="LIK36" s="562"/>
      <c r="LIL36" s="562"/>
      <c r="LIM36" s="562"/>
      <c r="LIN36" s="562"/>
      <c r="LIO36" s="562"/>
      <c r="LIP36" s="562"/>
      <c r="LIQ36" s="562"/>
      <c r="LIR36" s="562"/>
      <c r="LIS36" s="562"/>
      <c r="LIT36" s="562"/>
      <c r="LIU36" s="562"/>
      <c r="LIV36" s="562"/>
      <c r="LIW36" s="562"/>
      <c r="LIX36" s="562"/>
      <c r="LIY36" s="562"/>
      <c r="LIZ36" s="562"/>
      <c r="LJA36" s="562"/>
      <c r="LJB36" s="562"/>
      <c r="LJC36" s="562"/>
      <c r="LJD36" s="562"/>
      <c r="LJE36" s="562"/>
      <c r="LJF36" s="562"/>
      <c r="LJG36" s="562"/>
      <c r="LJH36" s="562"/>
      <c r="LJI36" s="562"/>
      <c r="LJJ36" s="562"/>
      <c r="LJK36" s="562"/>
      <c r="LJL36" s="562"/>
      <c r="LJM36" s="562"/>
      <c r="LJN36" s="562"/>
      <c r="LJO36" s="562"/>
      <c r="LJP36" s="562"/>
      <c r="LJQ36" s="562"/>
      <c r="LJR36" s="562"/>
      <c r="LJS36" s="562"/>
      <c r="LJT36" s="562"/>
      <c r="LJU36" s="562"/>
      <c r="LJV36" s="562"/>
      <c r="LJW36" s="562"/>
      <c r="LJX36" s="562"/>
      <c r="LJY36" s="562"/>
      <c r="LJZ36" s="562"/>
      <c r="LKA36" s="562"/>
      <c r="LKB36" s="562"/>
      <c r="LKC36" s="562"/>
      <c r="LKD36" s="562"/>
      <c r="LKE36" s="562"/>
      <c r="LKF36" s="562"/>
      <c r="LKG36" s="562"/>
      <c r="LKH36" s="562"/>
      <c r="LKI36" s="562"/>
      <c r="LKJ36" s="562"/>
      <c r="LKK36" s="562"/>
      <c r="LKL36" s="562"/>
      <c r="LKM36" s="562"/>
      <c r="LKN36" s="562"/>
      <c r="LKO36" s="562"/>
      <c r="LKP36" s="562"/>
      <c r="LKQ36" s="562"/>
      <c r="LKR36" s="562"/>
      <c r="LKS36" s="562"/>
      <c r="LKT36" s="562"/>
      <c r="LKU36" s="562"/>
      <c r="LKV36" s="562"/>
      <c r="LKW36" s="562"/>
      <c r="LKX36" s="562"/>
      <c r="LKY36" s="562"/>
      <c r="LKZ36" s="562"/>
      <c r="LLA36" s="562"/>
      <c r="LLB36" s="562"/>
      <c r="LLC36" s="562"/>
      <c r="LLD36" s="562"/>
      <c r="LLE36" s="562"/>
      <c r="LLF36" s="562"/>
      <c r="LLG36" s="562"/>
      <c r="LLH36" s="562"/>
      <c r="LLI36" s="562"/>
      <c r="LLJ36" s="562"/>
      <c r="LLK36" s="562"/>
      <c r="LLL36" s="562"/>
      <c r="LLM36" s="562"/>
      <c r="LLN36" s="562"/>
      <c r="LLO36" s="562"/>
      <c r="LLP36" s="562"/>
      <c r="LLQ36" s="562"/>
      <c r="LLR36" s="562"/>
      <c r="LLS36" s="562"/>
      <c r="LLT36" s="562"/>
      <c r="LLU36" s="562"/>
      <c r="LLV36" s="562"/>
      <c r="LLW36" s="562"/>
      <c r="LLX36" s="562"/>
      <c r="LLY36" s="562"/>
      <c r="LLZ36" s="562"/>
      <c r="LMA36" s="562"/>
      <c r="LMB36" s="562"/>
      <c r="LMC36" s="562"/>
      <c r="LMD36" s="562"/>
      <c r="LME36" s="562"/>
      <c r="LMF36" s="562"/>
      <c r="LMG36" s="562"/>
      <c r="LMH36" s="562"/>
      <c r="LMI36" s="562"/>
      <c r="LMJ36" s="562"/>
      <c r="LMK36" s="562"/>
      <c r="LML36" s="562"/>
      <c r="LMM36" s="562"/>
      <c r="LMN36" s="562"/>
      <c r="LMO36" s="562"/>
      <c r="LMP36" s="562"/>
      <c r="LMQ36" s="562"/>
      <c r="LMR36" s="562"/>
      <c r="LMS36" s="562"/>
      <c r="LMT36" s="562"/>
      <c r="LMU36" s="562"/>
      <c r="LMV36" s="562"/>
      <c r="LMW36" s="562"/>
      <c r="LMX36" s="562"/>
      <c r="LMY36" s="562"/>
      <c r="LMZ36" s="562"/>
      <c r="LNA36" s="562"/>
      <c r="LNB36" s="562"/>
      <c r="LNC36" s="562"/>
      <c r="LND36" s="562"/>
      <c r="LNE36" s="562"/>
      <c r="LNF36" s="562"/>
      <c r="LNG36" s="562"/>
      <c r="LNH36" s="562"/>
      <c r="LNI36" s="562"/>
      <c r="LNJ36" s="562"/>
      <c r="LNK36" s="562"/>
      <c r="LNL36" s="562"/>
      <c r="LNM36" s="562"/>
      <c r="LNN36" s="562"/>
      <c r="LNO36" s="562"/>
      <c r="LNP36" s="562"/>
      <c r="LNQ36" s="562"/>
      <c r="LNR36" s="562"/>
      <c r="LNS36" s="562"/>
      <c r="LNT36" s="562"/>
      <c r="LNU36" s="562"/>
      <c r="LNV36" s="562"/>
      <c r="LNW36" s="562"/>
      <c r="LNX36" s="562"/>
      <c r="LNY36" s="562"/>
      <c r="LNZ36" s="562"/>
      <c r="LOA36" s="562"/>
      <c r="LOB36" s="562"/>
      <c r="LOC36" s="562"/>
      <c r="LOD36" s="562"/>
      <c r="LOE36" s="562"/>
      <c r="LOF36" s="562"/>
      <c r="LOG36" s="562"/>
      <c r="LOH36" s="562"/>
      <c r="LOI36" s="562"/>
      <c r="LOJ36" s="562"/>
      <c r="LOK36" s="562"/>
      <c r="LOL36" s="562"/>
      <c r="LOM36" s="562"/>
      <c r="LON36" s="562"/>
      <c r="LOO36" s="562"/>
      <c r="LOP36" s="562"/>
      <c r="LOQ36" s="562"/>
      <c r="LOR36" s="562"/>
      <c r="LOS36" s="562"/>
      <c r="LOT36" s="562"/>
      <c r="LOU36" s="562"/>
      <c r="LOV36" s="562"/>
      <c r="LOW36" s="562"/>
      <c r="LOX36" s="562"/>
      <c r="LOY36" s="562"/>
      <c r="LOZ36" s="562"/>
      <c r="LPA36" s="562"/>
      <c r="LPB36" s="562"/>
      <c r="LPC36" s="562"/>
      <c r="LPD36" s="562"/>
      <c r="LPE36" s="562"/>
      <c r="LPF36" s="562"/>
      <c r="LPG36" s="562"/>
      <c r="LPH36" s="562"/>
      <c r="LPI36" s="562"/>
      <c r="LPJ36" s="562"/>
      <c r="LPK36" s="562"/>
      <c r="LPL36" s="562"/>
      <c r="LPM36" s="562"/>
      <c r="LPN36" s="562"/>
      <c r="LPO36" s="562"/>
      <c r="LPP36" s="562"/>
      <c r="LPQ36" s="562"/>
      <c r="LPR36" s="562"/>
      <c r="LPS36" s="562"/>
      <c r="LPT36" s="562"/>
      <c r="LPU36" s="562"/>
      <c r="LPV36" s="562"/>
      <c r="LPW36" s="562"/>
      <c r="LPX36" s="562"/>
      <c r="LPY36" s="562"/>
      <c r="LPZ36" s="562"/>
      <c r="LQA36" s="562"/>
      <c r="LQB36" s="562"/>
      <c r="LQC36" s="562"/>
      <c r="LQD36" s="562"/>
      <c r="LQE36" s="562"/>
      <c r="LQF36" s="562"/>
      <c r="LQG36" s="562"/>
      <c r="LQH36" s="562"/>
      <c r="LQI36" s="562"/>
      <c r="LQJ36" s="562"/>
      <c r="LQK36" s="562"/>
      <c r="LQL36" s="562"/>
      <c r="LQM36" s="562"/>
      <c r="LQN36" s="562"/>
      <c r="LQO36" s="562"/>
      <c r="LQP36" s="562"/>
      <c r="LQQ36" s="562"/>
      <c r="LQR36" s="562"/>
      <c r="LQS36" s="562"/>
      <c r="LQT36" s="562"/>
      <c r="LQU36" s="562"/>
      <c r="LQV36" s="562"/>
      <c r="LQW36" s="562"/>
      <c r="LQX36" s="562"/>
      <c r="LQY36" s="562"/>
      <c r="LQZ36" s="562"/>
      <c r="LRA36" s="562"/>
      <c r="LRB36" s="562"/>
      <c r="LRC36" s="562"/>
      <c r="LRD36" s="562"/>
      <c r="LRE36" s="562"/>
      <c r="LRF36" s="562"/>
      <c r="LRG36" s="562"/>
      <c r="LRH36" s="562"/>
      <c r="LRI36" s="562"/>
      <c r="LRJ36" s="562"/>
      <c r="LRK36" s="562"/>
      <c r="LRL36" s="562"/>
      <c r="LRM36" s="562"/>
      <c r="LRN36" s="562"/>
      <c r="LRO36" s="562"/>
      <c r="LRP36" s="562"/>
      <c r="LRQ36" s="562"/>
      <c r="LRR36" s="562"/>
      <c r="LRS36" s="562"/>
      <c r="LRT36" s="562"/>
      <c r="LRU36" s="562"/>
      <c r="LRV36" s="562"/>
      <c r="LRW36" s="562"/>
      <c r="LRX36" s="562"/>
      <c r="LRY36" s="562"/>
      <c r="LRZ36" s="562"/>
      <c r="LSA36" s="562"/>
      <c r="LSB36" s="562"/>
      <c r="LSC36" s="562"/>
      <c r="LSD36" s="562"/>
      <c r="LSE36" s="562"/>
      <c r="LSF36" s="562"/>
      <c r="LSG36" s="562"/>
      <c r="LSH36" s="562"/>
      <c r="LSI36" s="562"/>
      <c r="LSJ36" s="562"/>
      <c r="LSK36" s="562"/>
      <c r="LSL36" s="562"/>
      <c r="LSM36" s="562"/>
      <c r="LSN36" s="562"/>
      <c r="LSO36" s="562"/>
      <c r="LSP36" s="562"/>
      <c r="LSQ36" s="562"/>
      <c r="LSR36" s="562"/>
      <c r="LSS36" s="562"/>
      <c r="LST36" s="562"/>
      <c r="LSU36" s="562"/>
      <c r="LSV36" s="562"/>
      <c r="LSW36" s="562"/>
      <c r="LSX36" s="562"/>
      <c r="LSY36" s="562"/>
      <c r="LSZ36" s="562"/>
      <c r="LTA36" s="562"/>
      <c r="LTB36" s="562"/>
      <c r="LTC36" s="562"/>
      <c r="LTD36" s="562"/>
      <c r="LTE36" s="562"/>
      <c r="LTF36" s="562"/>
      <c r="LTG36" s="562"/>
      <c r="LTH36" s="562"/>
      <c r="LTI36" s="562"/>
      <c r="LTJ36" s="562"/>
      <c r="LTK36" s="562"/>
      <c r="LTL36" s="562"/>
      <c r="LTM36" s="562"/>
      <c r="LTN36" s="562"/>
      <c r="LTO36" s="562"/>
      <c r="LTP36" s="562"/>
      <c r="LTQ36" s="562"/>
      <c r="LTR36" s="562"/>
      <c r="LTS36" s="562"/>
      <c r="LTT36" s="562"/>
      <c r="LTU36" s="562"/>
      <c r="LTV36" s="562"/>
      <c r="LTW36" s="562"/>
      <c r="LTX36" s="562"/>
      <c r="LTY36" s="562"/>
      <c r="LTZ36" s="562"/>
      <c r="LUA36" s="562"/>
      <c r="LUB36" s="562"/>
      <c r="LUC36" s="562"/>
      <c r="LUD36" s="562"/>
      <c r="LUE36" s="562"/>
      <c r="LUF36" s="562"/>
      <c r="LUG36" s="562"/>
      <c r="LUH36" s="562"/>
      <c r="LUI36" s="562"/>
      <c r="LUJ36" s="562"/>
      <c r="LUK36" s="562"/>
      <c r="LUL36" s="562"/>
      <c r="LUM36" s="562"/>
      <c r="LUN36" s="562"/>
      <c r="LUO36" s="562"/>
      <c r="LUP36" s="562"/>
      <c r="LUQ36" s="562"/>
      <c r="LUR36" s="562"/>
      <c r="LUS36" s="562"/>
      <c r="LUT36" s="562"/>
      <c r="LUU36" s="562"/>
      <c r="LUV36" s="562"/>
      <c r="LUW36" s="562"/>
      <c r="LUX36" s="562"/>
      <c r="LUY36" s="562"/>
      <c r="LUZ36" s="562"/>
      <c r="LVA36" s="562"/>
      <c r="LVB36" s="562"/>
      <c r="LVC36" s="562"/>
      <c r="LVD36" s="562"/>
      <c r="LVE36" s="562"/>
      <c r="LVF36" s="562"/>
      <c r="LVG36" s="562"/>
      <c r="LVH36" s="562"/>
      <c r="LVI36" s="562"/>
      <c r="LVJ36" s="562"/>
      <c r="LVK36" s="562"/>
      <c r="LVL36" s="562"/>
      <c r="LVM36" s="562"/>
      <c r="LVN36" s="562"/>
      <c r="LVO36" s="562"/>
      <c r="LVP36" s="562"/>
      <c r="LVQ36" s="562"/>
      <c r="LVR36" s="562"/>
      <c r="LVS36" s="562"/>
      <c r="LVT36" s="562"/>
      <c r="LVU36" s="562"/>
      <c r="LVV36" s="562"/>
      <c r="LVW36" s="562"/>
      <c r="LVX36" s="562"/>
      <c r="LVY36" s="562"/>
      <c r="LVZ36" s="562"/>
      <c r="LWA36" s="562"/>
      <c r="LWB36" s="562"/>
      <c r="LWC36" s="562"/>
      <c r="LWD36" s="562"/>
      <c r="LWE36" s="562"/>
      <c r="LWF36" s="562"/>
      <c r="LWG36" s="562"/>
      <c r="LWH36" s="562"/>
      <c r="LWI36" s="562"/>
      <c r="LWJ36" s="562"/>
      <c r="LWK36" s="562"/>
      <c r="LWL36" s="562"/>
      <c r="LWM36" s="562"/>
      <c r="LWN36" s="562"/>
      <c r="LWO36" s="562"/>
      <c r="LWP36" s="562"/>
      <c r="LWQ36" s="562"/>
      <c r="LWR36" s="562"/>
      <c r="LWS36" s="562"/>
      <c r="LWT36" s="562"/>
      <c r="LWU36" s="562"/>
      <c r="LWV36" s="562"/>
      <c r="LWW36" s="562"/>
      <c r="LWX36" s="562"/>
      <c r="LWY36" s="562"/>
      <c r="LWZ36" s="562"/>
      <c r="LXA36" s="562"/>
      <c r="LXB36" s="562"/>
      <c r="LXC36" s="562"/>
      <c r="LXD36" s="562"/>
      <c r="LXE36" s="562"/>
      <c r="LXF36" s="562"/>
      <c r="LXG36" s="562"/>
      <c r="LXH36" s="562"/>
      <c r="LXI36" s="562"/>
      <c r="LXJ36" s="562"/>
      <c r="LXK36" s="562"/>
      <c r="LXL36" s="562"/>
      <c r="LXM36" s="562"/>
      <c r="LXN36" s="562"/>
      <c r="LXO36" s="562"/>
      <c r="LXP36" s="562"/>
      <c r="LXQ36" s="562"/>
      <c r="LXR36" s="562"/>
      <c r="LXS36" s="562"/>
      <c r="LXT36" s="562"/>
      <c r="LXU36" s="562"/>
      <c r="LXV36" s="562"/>
      <c r="LXW36" s="562"/>
      <c r="LXX36" s="562"/>
      <c r="LXY36" s="562"/>
      <c r="LXZ36" s="562"/>
      <c r="LYA36" s="562"/>
      <c r="LYB36" s="562"/>
      <c r="LYC36" s="562"/>
      <c r="LYD36" s="562"/>
      <c r="LYE36" s="562"/>
      <c r="LYF36" s="562"/>
      <c r="LYG36" s="562"/>
      <c r="LYH36" s="562"/>
      <c r="LYI36" s="562"/>
      <c r="LYJ36" s="562"/>
      <c r="LYK36" s="562"/>
      <c r="LYL36" s="562"/>
      <c r="LYM36" s="562"/>
      <c r="LYN36" s="562"/>
      <c r="LYO36" s="562"/>
      <c r="LYP36" s="562"/>
      <c r="LYQ36" s="562"/>
      <c r="LYR36" s="562"/>
      <c r="LYS36" s="562"/>
      <c r="LYT36" s="562"/>
      <c r="LYU36" s="562"/>
      <c r="LYV36" s="562"/>
      <c r="LYW36" s="562"/>
      <c r="LYX36" s="562"/>
      <c r="LYY36" s="562"/>
      <c r="LYZ36" s="562"/>
      <c r="LZA36" s="562"/>
      <c r="LZB36" s="562"/>
      <c r="LZC36" s="562"/>
      <c r="LZD36" s="562"/>
      <c r="LZE36" s="562"/>
      <c r="LZF36" s="562"/>
      <c r="LZG36" s="562"/>
      <c r="LZH36" s="562"/>
      <c r="LZI36" s="562"/>
      <c r="LZJ36" s="562"/>
      <c r="LZK36" s="562"/>
      <c r="LZL36" s="562"/>
      <c r="LZM36" s="562"/>
      <c r="LZN36" s="562"/>
      <c r="LZO36" s="562"/>
      <c r="LZP36" s="562"/>
      <c r="LZQ36" s="562"/>
      <c r="LZR36" s="562"/>
      <c r="LZS36" s="562"/>
      <c r="LZT36" s="562"/>
      <c r="LZU36" s="562"/>
      <c r="LZV36" s="562"/>
      <c r="LZW36" s="562"/>
      <c r="LZX36" s="562"/>
      <c r="LZY36" s="562"/>
      <c r="LZZ36" s="562"/>
      <c r="MAA36" s="562"/>
      <c r="MAB36" s="562"/>
      <c r="MAC36" s="562"/>
      <c r="MAD36" s="562"/>
      <c r="MAE36" s="562"/>
      <c r="MAF36" s="562"/>
      <c r="MAG36" s="562"/>
      <c r="MAH36" s="562"/>
      <c r="MAI36" s="562"/>
      <c r="MAJ36" s="562"/>
      <c r="MAK36" s="562"/>
      <c r="MAL36" s="562"/>
      <c r="MAM36" s="562"/>
      <c r="MAN36" s="562"/>
      <c r="MAO36" s="562"/>
      <c r="MAP36" s="562"/>
      <c r="MAQ36" s="562"/>
      <c r="MAR36" s="562"/>
      <c r="MAS36" s="562"/>
      <c r="MAT36" s="562"/>
      <c r="MAU36" s="562"/>
      <c r="MAV36" s="562"/>
      <c r="MAW36" s="562"/>
      <c r="MAX36" s="562"/>
      <c r="MAY36" s="562"/>
      <c r="MAZ36" s="562"/>
      <c r="MBA36" s="562"/>
      <c r="MBB36" s="562"/>
      <c r="MBC36" s="562"/>
      <c r="MBD36" s="562"/>
      <c r="MBE36" s="562"/>
      <c r="MBF36" s="562"/>
      <c r="MBG36" s="562"/>
      <c r="MBH36" s="562"/>
      <c r="MBI36" s="562"/>
      <c r="MBJ36" s="562"/>
      <c r="MBK36" s="562"/>
      <c r="MBL36" s="562"/>
      <c r="MBM36" s="562"/>
      <c r="MBN36" s="562"/>
      <c r="MBO36" s="562"/>
      <c r="MBP36" s="562"/>
      <c r="MBQ36" s="562"/>
      <c r="MBR36" s="562"/>
      <c r="MBS36" s="562"/>
      <c r="MBT36" s="562"/>
      <c r="MBU36" s="562"/>
      <c r="MBV36" s="562"/>
      <c r="MBW36" s="562"/>
      <c r="MBX36" s="562"/>
      <c r="MBY36" s="562"/>
      <c r="MBZ36" s="562"/>
      <c r="MCA36" s="562"/>
      <c r="MCB36" s="562"/>
      <c r="MCC36" s="562"/>
      <c r="MCD36" s="562"/>
      <c r="MCE36" s="562"/>
      <c r="MCF36" s="562"/>
      <c r="MCG36" s="562"/>
      <c r="MCH36" s="562"/>
      <c r="MCI36" s="562"/>
      <c r="MCJ36" s="562"/>
      <c r="MCK36" s="562"/>
      <c r="MCL36" s="562"/>
      <c r="MCM36" s="562"/>
      <c r="MCN36" s="562"/>
      <c r="MCO36" s="562"/>
      <c r="MCP36" s="562"/>
      <c r="MCQ36" s="562"/>
      <c r="MCR36" s="562"/>
      <c r="MCS36" s="562"/>
      <c r="MCT36" s="562"/>
      <c r="MCU36" s="562"/>
      <c r="MCV36" s="562"/>
      <c r="MCW36" s="562"/>
      <c r="MCX36" s="562"/>
      <c r="MCY36" s="562"/>
      <c r="MCZ36" s="562"/>
      <c r="MDA36" s="562"/>
      <c r="MDB36" s="562"/>
      <c r="MDC36" s="562"/>
      <c r="MDD36" s="562"/>
      <c r="MDE36" s="562"/>
      <c r="MDF36" s="562"/>
      <c r="MDG36" s="562"/>
      <c r="MDH36" s="562"/>
      <c r="MDI36" s="562"/>
      <c r="MDJ36" s="562"/>
      <c r="MDK36" s="562"/>
      <c r="MDL36" s="562"/>
      <c r="MDM36" s="562"/>
      <c r="MDN36" s="562"/>
      <c r="MDO36" s="562"/>
      <c r="MDP36" s="562"/>
      <c r="MDQ36" s="562"/>
      <c r="MDR36" s="562"/>
      <c r="MDS36" s="562"/>
      <c r="MDT36" s="562"/>
      <c r="MDU36" s="562"/>
      <c r="MDV36" s="562"/>
      <c r="MDW36" s="562"/>
      <c r="MDX36" s="562"/>
      <c r="MDY36" s="562"/>
      <c r="MDZ36" s="562"/>
      <c r="MEA36" s="562"/>
      <c r="MEB36" s="562"/>
      <c r="MEC36" s="562"/>
      <c r="MED36" s="562"/>
      <c r="MEE36" s="562"/>
      <c r="MEF36" s="562"/>
      <c r="MEG36" s="562"/>
      <c r="MEH36" s="562"/>
      <c r="MEI36" s="562"/>
      <c r="MEJ36" s="562"/>
      <c r="MEK36" s="562"/>
      <c r="MEL36" s="562"/>
      <c r="MEM36" s="562"/>
      <c r="MEN36" s="562"/>
      <c r="MEO36" s="562"/>
      <c r="MEP36" s="562"/>
      <c r="MEQ36" s="562"/>
      <c r="MER36" s="562"/>
      <c r="MES36" s="562"/>
      <c r="MET36" s="562"/>
      <c r="MEU36" s="562"/>
      <c r="MEV36" s="562"/>
      <c r="MEW36" s="562"/>
      <c r="MEX36" s="562"/>
      <c r="MEY36" s="562"/>
      <c r="MEZ36" s="562"/>
      <c r="MFA36" s="562"/>
      <c r="MFB36" s="562"/>
      <c r="MFC36" s="562"/>
      <c r="MFD36" s="562"/>
      <c r="MFE36" s="562"/>
      <c r="MFF36" s="562"/>
      <c r="MFG36" s="562"/>
      <c r="MFH36" s="562"/>
      <c r="MFI36" s="562"/>
      <c r="MFJ36" s="562"/>
      <c r="MFK36" s="562"/>
      <c r="MFL36" s="562"/>
      <c r="MFM36" s="562"/>
      <c r="MFN36" s="562"/>
      <c r="MFO36" s="562"/>
      <c r="MFP36" s="562"/>
      <c r="MFQ36" s="562"/>
      <c r="MFR36" s="562"/>
      <c r="MFS36" s="562"/>
      <c r="MFT36" s="562"/>
      <c r="MFU36" s="562"/>
      <c r="MFV36" s="562"/>
      <c r="MFW36" s="562"/>
      <c r="MFX36" s="562"/>
      <c r="MFY36" s="562"/>
      <c r="MFZ36" s="562"/>
      <c r="MGA36" s="562"/>
      <c r="MGB36" s="562"/>
      <c r="MGC36" s="562"/>
      <c r="MGD36" s="562"/>
      <c r="MGE36" s="562"/>
      <c r="MGF36" s="562"/>
      <c r="MGG36" s="562"/>
      <c r="MGH36" s="562"/>
      <c r="MGI36" s="562"/>
      <c r="MGJ36" s="562"/>
      <c r="MGK36" s="562"/>
      <c r="MGL36" s="562"/>
      <c r="MGM36" s="562"/>
      <c r="MGN36" s="562"/>
      <c r="MGO36" s="562"/>
      <c r="MGP36" s="562"/>
      <c r="MGQ36" s="562"/>
      <c r="MGR36" s="562"/>
      <c r="MGS36" s="562"/>
      <c r="MGT36" s="562"/>
      <c r="MGU36" s="562"/>
      <c r="MGV36" s="562"/>
      <c r="MGW36" s="562"/>
      <c r="MGX36" s="562"/>
      <c r="MGY36" s="562"/>
      <c r="MGZ36" s="562"/>
      <c r="MHA36" s="562"/>
      <c r="MHB36" s="562"/>
      <c r="MHC36" s="562"/>
      <c r="MHD36" s="562"/>
      <c r="MHE36" s="562"/>
      <c r="MHF36" s="562"/>
      <c r="MHG36" s="562"/>
      <c r="MHH36" s="562"/>
      <c r="MHI36" s="562"/>
      <c r="MHJ36" s="562"/>
      <c r="MHK36" s="562"/>
      <c r="MHL36" s="562"/>
      <c r="MHM36" s="562"/>
      <c r="MHN36" s="562"/>
      <c r="MHO36" s="562"/>
      <c r="MHP36" s="562"/>
      <c r="MHQ36" s="562"/>
      <c r="MHR36" s="562"/>
      <c r="MHS36" s="562"/>
      <c r="MHT36" s="562"/>
      <c r="MHU36" s="562"/>
      <c r="MHV36" s="562"/>
      <c r="MHW36" s="562"/>
      <c r="MHX36" s="562"/>
      <c r="MHY36" s="562"/>
      <c r="MHZ36" s="562"/>
      <c r="MIA36" s="562"/>
      <c r="MIB36" s="562"/>
      <c r="MIC36" s="562"/>
      <c r="MID36" s="562"/>
      <c r="MIE36" s="562"/>
      <c r="MIF36" s="562"/>
      <c r="MIG36" s="562"/>
      <c r="MIH36" s="562"/>
      <c r="MII36" s="562"/>
      <c r="MIJ36" s="562"/>
      <c r="MIK36" s="562"/>
      <c r="MIL36" s="562"/>
      <c r="MIM36" s="562"/>
      <c r="MIN36" s="562"/>
      <c r="MIO36" s="562"/>
      <c r="MIP36" s="562"/>
      <c r="MIQ36" s="562"/>
      <c r="MIR36" s="562"/>
      <c r="MIS36" s="562"/>
      <c r="MIT36" s="562"/>
      <c r="MIU36" s="562"/>
      <c r="MIV36" s="562"/>
      <c r="MIW36" s="562"/>
      <c r="MIX36" s="562"/>
      <c r="MIY36" s="562"/>
      <c r="MIZ36" s="562"/>
      <c r="MJA36" s="562"/>
      <c r="MJB36" s="562"/>
      <c r="MJC36" s="562"/>
      <c r="MJD36" s="562"/>
      <c r="MJE36" s="562"/>
      <c r="MJF36" s="562"/>
      <c r="MJG36" s="562"/>
      <c r="MJH36" s="562"/>
      <c r="MJI36" s="562"/>
      <c r="MJJ36" s="562"/>
      <c r="MJK36" s="562"/>
      <c r="MJL36" s="562"/>
      <c r="MJM36" s="562"/>
      <c r="MJN36" s="562"/>
      <c r="MJO36" s="562"/>
      <c r="MJP36" s="562"/>
      <c r="MJQ36" s="562"/>
      <c r="MJR36" s="562"/>
      <c r="MJS36" s="562"/>
      <c r="MJT36" s="562"/>
      <c r="MJU36" s="562"/>
      <c r="MJV36" s="562"/>
      <c r="MJW36" s="562"/>
      <c r="MJX36" s="562"/>
      <c r="MJY36" s="562"/>
      <c r="MJZ36" s="562"/>
      <c r="MKA36" s="562"/>
      <c r="MKB36" s="562"/>
      <c r="MKC36" s="562"/>
      <c r="MKD36" s="562"/>
      <c r="MKE36" s="562"/>
      <c r="MKF36" s="562"/>
      <c r="MKG36" s="562"/>
      <c r="MKH36" s="562"/>
      <c r="MKI36" s="562"/>
      <c r="MKJ36" s="562"/>
      <c r="MKK36" s="562"/>
      <c r="MKL36" s="562"/>
      <c r="MKM36" s="562"/>
      <c r="MKN36" s="562"/>
      <c r="MKO36" s="562"/>
      <c r="MKP36" s="562"/>
      <c r="MKQ36" s="562"/>
      <c r="MKR36" s="562"/>
      <c r="MKS36" s="562"/>
      <c r="MKT36" s="562"/>
      <c r="MKU36" s="562"/>
      <c r="MKV36" s="562"/>
      <c r="MKW36" s="562"/>
      <c r="MKX36" s="562"/>
      <c r="MKY36" s="562"/>
      <c r="MKZ36" s="562"/>
      <c r="MLA36" s="562"/>
      <c r="MLB36" s="562"/>
      <c r="MLC36" s="562"/>
      <c r="MLD36" s="562"/>
      <c r="MLE36" s="562"/>
      <c r="MLF36" s="562"/>
      <c r="MLG36" s="562"/>
      <c r="MLH36" s="562"/>
      <c r="MLI36" s="562"/>
      <c r="MLJ36" s="562"/>
      <c r="MLK36" s="562"/>
      <c r="MLL36" s="562"/>
      <c r="MLM36" s="562"/>
      <c r="MLN36" s="562"/>
      <c r="MLO36" s="562"/>
      <c r="MLP36" s="562"/>
      <c r="MLQ36" s="562"/>
      <c r="MLR36" s="562"/>
      <c r="MLS36" s="562"/>
      <c r="MLT36" s="562"/>
      <c r="MLU36" s="562"/>
      <c r="MLV36" s="562"/>
      <c r="MLW36" s="562"/>
      <c r="MLX36" s="562"/>
      <c r="MLY36" s="562"/>
      <c r="MLZ36" s="562"/>
      <c r="MMA36" s="562"/>
      <c r="MMB36" s="562"/>
      <c r="MMC36" s="562"/>
      <c r="MMD36" s="562"/>
      <c r="MME36" s="562"/>
      <c r="MMF36" s="562"/>
      <c r="MMG36" s="562"/>
      <c r="MMH36" s="562"/>
      <c r="MMI36" s="562"/>
      <c r="MMJ36" s="562"/>
      <c r="MMK36" s="562"/>
      <c r="MML36" s="562"/>
      <c r="MMM36" s="562"/>
      <c r="MMN36" s="562"/>
      <c r="MMO36" s="562"/>
      <c r="MMP36" s="562"/>
      <c r="MMQ36" s="562"/>
      <c r="MMR36" s="562"/>
      <c r="MMS36" s="562"/>
      <c r="MMT36" s="562"/>
      <c r="MMU36" s="562"/>
      <c r="MMV36" s="562"/>
      <c r="MMW36" s="562"/>
      <c r="MMX36" s="562"/>
      <c r="MMY36" s="562"/>
      <c r="MMZ36" s="562"/>
      <c r="MNA36" s="562"/>
      <c r="MNB36" s="562"/>
      <c r="MNC36" s="562"/>
      <c r="MND36" s="562"/>
      <c r="MNE36" s="562"/>
      <c r="MNF36" s="562"/>
      <c r="MNG36" s="562"/>
      <c r="MNH36" s="562"/>
      <c r="MNI36" s="562"/>
      <c r="MNJ36" s="562"/>
      <c r="MNK36" s="562"/>
      <c r="MNL36" s="562"/>
      <c r="MNM36" s="562"/>
      <c r="MNN36" s="562"/>
      <c r="MNO36" s="562"/>
      <c r="MNP36" s="562"/>
      <c r="MNQ36" s="562"/>
      <c r="MNR36" s="562"/>
      <c r="MNS36" s="562"/>
      <c r="MNT36" s="562"/>
      <c r="MNU36" s="562"/>
      <c r="MNV36" s="562"/>
      <c r="MNW36" s="562"/>
      <c r="MNX36" s="562"/>
      <c r="MNY36" s="562"/>
      <c r="MNZ36" s="562"/>
      <c r="MOA36" s="562"/>
      <c r="MOB36" s="562"/>
      <c r="MOC36" s="562"/>
      <c r="MOD36" s="562"/>
      <c r="MOE36" s="562"/>
      <c r="MOF36" s="562"/>
      <c r="MOG36" s="562"/>
      <c r="MOH36" s="562"/>
      <c r="MOI36" s="562"/>
      <c r="MOJ36" s="562"/>
      <c r="MOK36" s="562"/>
      <c r="MOL36" s="562"/>
      <c r="MOM36" s="562"/>
      <c r="MON36" s="562"/>
      <c r="MOO36" s="562"/>
      <c r="MOP36" s="562"/>
      <c r="MOQ36" s="562"/>
      <c r="MOR36" s="562"/>
      <c r="MOS36" s="562"/>
      <c r="MOT36" s="562"/>
      <c r="MOU36" s="562"/>
      <c r="MOV36" s="562"/>
      <c r="MOW36" s="562"/>
      <c r="MOX36" s="562"/>
      <c r="MOY36" s="562"/>
      <c r="MOZ36" s="562"/>
      <c r="MPA36" s="562"/>
      <c r="MPB36" s="562"/>
      <c r="MPC36" s="562"/>
      <c r="MPD36" s="562"/>
      <c r="MPE36" s="562"/>
      <c r="MPF36" s="562"/>
      <c r="MPG36" s="562"/>
      <c r="MPH36" s="562"/>
      <c r="MPI36" s="562"/>
      <c r="MPJ36" s="562"/>
      <c r="MPK36" s="562"/>
      <c r="MPL36" s="562"/>
      <c r="MPM36" s="562"/>
      <c r="MPN36" s="562"/>
      <c r="MPO36" s="562"/>
      <c r="MPP36" s="562"/>
      <c r="MPQ36" s="562"/>
      <c r="MPR36" s="562"/>
      <c r="MPS36" s="562"/>
      <c r="MPT36" s="562"/>
      <c r="MPU36" s="562"/>
      <c r="MPV36" s="562"/>
      <c r="MPW36" s="562"/>
      <c r="MPX36" s="562"/>
      <c r="MPY36" s="562"/>
      <c r="MPZ36" s="562"/>
      <c r="MQA36" s="562"/>
      <c r="MQB36" s="562"/>
      <c r="MQC36" s="562"/>
      <c r="MQD36" s="562"/>
      <c r="MQE36" s="562"/>
      <c r="MQF36" s="562"/>
      <c r="MQG36" s="562"/>
      <c r="MQH36" s="562"/>
      <c r="MQI36" s="562"/>
      <c r="MQJ36" s="562"/>
      <c r="MQK36" s="562"/>
      <c r="MQL36" s="562"/>
      <c r="MQM36" s="562"/>
      <c r="MQN36" s="562"/>
      <c r="MQO36" s="562"/>
      <c r="MQP36" s="562"/>
      <c r="MQQ36" s="562"/>
      <c r="MQR36" s="562"/>
      <c r="MQS36" s="562"/>
      <c r="MQT36" s="562"/>
      <c r="MQU36" s="562"/>
      <c r="MQV36" s="562"/>
      <c r="MQW36" s="562"/>
      <c r="MQX36" s="562"/>
      <c r="MQY36" s="562"/>
      <c r="MQZ36" s="562"/>
      <c r="MRA36" s="562"/>
      <c r="MRB36" s="562"/>
      <c r="MRC36" s="562"/>
      <c r="MRD36" s="562"/>
      <c r="MRE36" s="562"/>
      <c r="MRF36" s="562"/>
      <c r="MRG36" s="562"/>
      <c r="MRH36" s="562"/>
      <c r="MRI36" s="562"/>
      <c r="MRJ36" s="562"/>
      <c r="MRK36" s="562"/>
      <c r="MRL36" s="562"/>
      <c r="MRM36" s="562"/>
      <c r="MRN36" s="562"/>
      <c r="MRO36" s="562"/>
      <c r="MRP36" s="562"/>
      <c r="MRQ36" s="562"/>
      <c r="MRR36" s="562"/>
      <c r="MRS36" s="562"/>
      <c r="MRT36" s="562"/>
      <c r="MRU36" s="562"/>
      <c r="MRV36" s="562"/>
      <c r="MRW36" s="562"/>
      <c r="MRX36" s="562"/>
      <c r="MRY36" s="562"/>
      <c r="MRZ36" s="562"/>
      <c r="MSA36" s="562"/>
      <c r="MSB36" s="562"/>
      <c r="MSC36" s="562"/>
      <c r="MSD36" s="562"/>
      <c r="MSE36" s="562"/>
      <c r="MSF36" s="562"/>
      <c r="MSG36" s="562"/>
      <c r="MSH36" s="562"/>
      <c r="MSI36" s="562"/>
      <c r="MSJ36" s="562"/>
      <c r="MSK36" s="562"/>
      <c r="MSL36" s="562"/>
      <c r="MSM36" s="562"/>
      <c r="MSN36" s="562"/>
      <c r="MSO36" s="562"/>
      <c r="MSP36" s="562"/>
      <c r="MSQ36" s="562"/>
      <c r="MSR36" s="562"/>
      <c r="MSS36" s="562"/>
      <c r="MST36" s="562"/>
      <c r="MSU36" s="562"/>
      <c r="MSV36" s="562"/>
      <c r="MSW36" s="562"/>
      <c r="MSX36" s="562"/>
      <c r="MSY36" s="562"/>
      <c r="MSZ36" s="562"/>
      <c r="MTA36" s="562"/>
      <c r="MTB36" s="562"/>
      <c r="MTC36" s="562"/>
      <c r="MTD36" s="562"/>
      <c r="MTE36" s="562"/>
      <c r="MTF36" s="562"/>
      <c r="MTG36" s="562"/>
      <c r="MTH36" s="562"/>
      <c r="MTI36" s="562"/>
      <c r="MTJ36" s="562"/>
      <c r="MTK36" s="562"/>
      <c r="MTL36" s="562"/>
      <c r="MTM36" s="562"/>
      <c r="MTN36" s="562"/>
      <c r="MTO36" s="562"/>
      <c r="MTP36" s="562"/>
      <c r="MTQ36" s="562"/>
      <c r="MTR36" s="562"/>
      <c r="MTS36" s="562"/>
      <c r="MTT36" s="562"/>
      <c r="MTU36" s="562"/>
      <c r="MTV36" s="562"/>
      <c r="MTW36" s="562"/>
      <c r="MTX36" s="562"/>
      <c r="MTY36" s="562"/>
      <c r="MTZ36" s="562"/>
      <c r="MUA36" s="562"/>
      <c r="MUB36" s="562"/>
      <c r="MUC36" s="562"/>
      <c r="MUD36" s="562"/>
      <c r="MUE36" s="562"/>
      <c r="MUF36" s="562"/>
      <c r="MUG36" s="562"/>
      <c r="MUH36" s="562"/>
      <c r="MUI36" s="562"/>
      <c r="MUJ36" s="562"/>
      <c r="MUK36" s="562"/>
      <c r="MUL36" s="562"/>
      <c r="MUM36" s="562"/>
      <c r="MUN36" s="562"/>
      <c r="MUO36" s="562"/>
      <c r="MUP36" s="562"/>
      <c r="MUQ36" s="562"/>
      <c r="MUR36" s="562"/>
      <c r="MUS36" s="562"/>
      <c r="MUT36" s="562"/>
      <c r="MUU36" s="562"/>
      <c r="MUV36" s="562"/>
      <c r="MUW36" s="562"/>
      <c r="MUX36" s="562"/>
      <c r="MUY36" s="562"/>
      <c r="MUZ36" s="562"/>
      <c r="MVA36" s="562"/>
      <c r="MVB36" s="562"/>
      <c r="MVC36" s="562"/>
      <c r="MVD36" s="562"/>
      <c r="MVE36" s="562"/>
      <c r="MVF36" s="562"/>
      <c r="MVG36" s="562"/>
      <c r="MVH36" s="562"/>
      <c r="MVI36" s="562"/>
      <c r="MVJ36" s="562"/>
      <c r="MVK36" s="562"/>
      <c r="MVL36" s="562"/>
      <c r="MVM36" s="562"/>
      <c r="MVN36" s="562"/>
      <c r="MVO36" s="562"/>
      <c r="MVP36" s="562"/>
      <c r="MVQ36" s="562"/>
      <c r="MVR36" s="562"/>
      <c r="MVS36" s="562"/>
      <c r="MVT36" s="562"/>
      <c r="MVU36" s="562"/>
      <c r="MVV36" s="562"/>
      <c r="MVW36" s="562"/>
      <c r="MVX36" s="562"/>
      <c r="MVY36" s="562"/>
      <c r="MVZ36" s="562"/>
      <c r="MWA36" s="562"/>
      <c r="MWB36" s="562"/>
      <c r="MWC36" s="562"/>
      <c r="MWD36" s="562"/>
      <c r="MWE36" s="562"/>
      <c r="MWF36" s="562"/>
      <c r="MWG36" s="562"/>
      <c r="MWH36" s="562"/>
      <c r="MWI36" s="562"/>
      <c r="MWJ36" s="562"/>
      <c r="MWK36" s="562"/>
      <c r="MWL36" s="562"/>
      <c r="MWM36" s="562"/>
      <c r="MWN36" s="562"/>
      <c r="MWO36" s="562"/>
      <c r="MWP36" s="562"/>
      <c r="MWQ36" s="562"/>
      <c r="MWR36" s="562"/>
      <c r="MWS36" s="562"/>
      <c r="MWT36" s="562"/>
      <c r="MWU36" s="562"/>
      <c r="MWV36" s="562"/>
      <c r="MWW36" s="562"/>
      <c r="MWX36" s="562"/>
      <c r="MWY36" s="562"/>
      <c r="MWZ36" s="562"/>
      <c r="MXA36" s="562"/>
      <c r="MXB36" s="562"/>
      <c r="MXC36" s="562"/>
      <c r="MXD36" s="562"/>
      <c r="MXE36" s="562"/>
      <c r="MXF36" s="562"/>
      <c r="MXG36" s="562"/>
      <c r="MXH36" s="562"/>
      <c r="MXI36" s="562"/>
      <c r="MXJ36" s="562"/>
      <c r="MXK36" s="562"/>
      <c r="MXL36" s="562"/>
      <c r="MXM36" s="562"/>
      <c r="MXN36" s="562"/>
      <c r="MXO36" s="562"/>
      <c r="MXP36" s="562"/>
      <c r="MXQ36" s="562"/>
      <c r="MXR36" s="562"/>
      <c r="MXS36" s="562"/>
      <c r="MXT36" s="562"/>
      <c r="MXU36" s="562"/>
      <c r="MXV36" s="562"/>
      <c r="MXW36" s="562"/>
      <c r="MXX36" s="562"/>
      <c r="MXY36" s="562"/>
      <c r="MXZ36" s="562"/>
      <c r="MYA36" s="562"/>
      <c r="MYB36" s="562"/>
      <c r="MYC36" s="562"/>
      <c r="MYD36" s="562"/>
      <c r="MYE36" s="562"/>
      <c r="MYF36" s="562"/>
      <c r="MYG36" s="562"/>
      <c r="MYH36" s="562"/>
      <c r="MYI36" s="562"/>
      <c r="MYJ36" s="562"/>
      <c r="MYK36" s="562"/>
      <c r="MYL36" s="562"/>
      <c r="MYM36" s="562"/>
      <c r="MYN36" s="562"/>
      <c r="MYO36" s="562"/>
      <c r="MYP36" s="562"/>
      <c r="MYQ36" s="562"/>
      <c r="MYR36" s="562"/>
      <c r="MYS36" s="562"/>
      <c r="MYT36" s="562"/>
      <c r="MYU36" s="562"/>
      <c r="MYV36" s="562"/>
      <c r="MYW36" s="562"/>
      <c r="MYX36" s="562"/>
      <c r="MYY36" s="562"/>
      <c r="MYZ36" s="562"/>
      <c r="MZA36" s="562"/>
      <c r="MZB36" s="562"/>
      <c r="MZC36" s="562"/>
      <c r="MZD36" s="562"/>
      <c r="MZE36" s="562"/>
      <c r="MZF36" s="562"/>
      <c r="MZG36" s="562"/>
      <c r="MZH36" s="562"/>
      <c r="MZI36" s="562"/>
      <c r="MZJ36" s="562"/>
      <c r="MZK36" s="562"/>
      <c r="MZL36" s="562"/>
      <c r="MZM36" s="562"/>
      <c r="MZN36" s="562"/>
      <c r="MZO36" s="562"/>
      <c r="MZP36" s="562"/>
      <c r="MZQ36" s="562"/>
      <c r="MZR36" s="562"/>
      <c r="MZS36" s="562"/>
      <c r="MZT36" s="562"/>
      <c r="MZU36" s="562"/>
      <c r="MZV36" s="562"/>
      <c r="MZW36" s="562"/>
      <c r="MZX36" s="562"/>
      <c r="MZY36" s="562"/>
      <c r="MZZ36" s="562"/>
      <c r="NAA36" s="562"/>
      <c r="NAB36" s="562"/>
      <c r="NAC36" s="562"/>
      <c r="NAD36" s="562"/>
      <c r="NAE36" s="562"/>
      <c r="NAF36" s="562"/>
      <c r="NAG36" s="562"/>
      <c r="NAH36" s="562"/>
      <c r="NAI36" s="562"/>
      <c r="NAJ36" s="562"/>
      <c r="NAK36" s="562"/>
      <c r="NAL36" s="562"/>
      <c r="NAM36" s="562"/>
      <c r="NAN36" s="562"/>
      <c r="NAO36" s="562"/>
      <c r="NAP36" s="562"/>
      <c r="NAQ36" s="562"/>
      <c r="NAR36" s="562"/>
      <c r="NAS36" s="562"/>
      <c r="NAT36" s="562"/>
      <c r="NAU36" s="562"/>
      <c r="NAV36" s="562"/>
      <c r="NAW36" s="562"/>
      <c r="NAX36" s="562"/>
      <c r="NAY36" s="562"/>
      <c r="NAZ36" s="562"/>
      <c r="NBA36" s="562"/>
      <c r="NBB36" s="562"/>
      <c r="NBC36" s="562"/>
      <c r="NBD36" s="562"/>
      <c r="NBE36" s="562"/>
      <c r="NBF36" s="562"/>
      <c r="NBG36" s="562"/>
      <c r="NBH36" s="562"/>
      <c r="NBI36" s="562"/>
      <c r="NBJ36" s="562"/>
      <c r="NBK36" s="562"/>
      <c r="NBL36" s="562"/>
      <c r="NBM36" s="562"/>
      <c r="NBN36" s="562"/>
      <c r="NBO36" s="562"/>
      <c r="NBP36" s="562"/>
      <c r="NBQ36" s="562"/>
      <c r="NBR36" s="562"/>
      <c r="NBS36" s="562"/>
      <c r="NBT36" s="562"/>
      <c r="NBU36" s="562"/>
      <c r="NBV36" s="562"/>
      <c r="NBW36" s="562"/>
      <c r="NBX36" s="562"/>
      <c r="NBY36" s="562"/>
      <c r="NBZ36" s="562"/>
      <c r="NCA36" s="562"/>
      <c r="NCB36" s="562"/>
      <c r="NCC36" s="562"/>
      <c r="NCD36" s="562"/>
      <c r="NCE36" s="562"/>
      <c r="NCF36" s="562"/>
      <c r="NCG36" s="562"/>
      <c r="NCH36" s="562"/>
      <c r="NCI36" s="562"/>
      <c r="NCJ36" s="562"/>
      <c r="NCK36" s="562"/>
      <c r="NCL36" s="562"/>
      <c r="NCM36" s="562"/>
      <c r="NCN36" s="562"/>
      <c r="NCO36" s="562"/>
      <c r="NCP36" s="562"/>
      <c r="NCQ36" s="562"/>
      <c r="NCR36" s="562"/>
      <c r="NCS36" s="562"/>
      <c r="NCT36" s="562"/>
      <c r="NCU36" s="562"/>
      <c r="NCV36" s="562"/>
      <c r="NCW36" s="562"/>
      <c r="NCX36" s="562"/>
      <c r="NCY36" s="562"/>
      <c r="NCZ36" s="562"/>
      <c r="NDA36" s="562"/>
      <c r="NDB36" s="562"/>
      <c r="NDC36" s="562"/>
      <c r="NDD36" s="562"/>
      <c r="NDE36" s="562"/>
      <c r="NDF36" s="562"/>
      <c r="NDG36" s="562"/>
      <c r="NDH36" s="562"/>
      <c r="NDI36" s="562"/>
      <c r="NDJ36" s="562"/>
      <c r="NDK36" s="562"/>
      <c r="NDL36" s="562"/>
      <c r="NDM36" s="562"/>
      <c r="NDN36" s="562"/>
      <c r="NDO36" s="562"/>
      <c r="NDP36" s="562"/>
      <c r="NDQ36" s="562"/>
      <c r="NDR36" s="562"/>
      <c r="NDS36" s="562"/>
      <c r="NDT36" s="562"/>
      <c r="NDU36" s="562"/>
      <c r="NDV36" s="562"/>
      <c r="NDW36" s="562"/>
      <c r="NDX36" s="562"/>
      <c r="NDY36" s="562"/>
      <c r="NDZ36" s="562"/>
      <c r="NEA36" s="562"/>
      <c r="NEB36" s="562"/>
      <c r="NEC36" s="562"/>
      <c r="NED36" s="562"/>
      <c r="NEE36" s="562"/>
      <c r="NEF36" s="562"/>
      <c r="NEG36" s="562"/>
      <c r="NEH36" s="562"/>
      <c r="NEI36" s="562"/>
      <c r="NEJ36" s="562"/>
      <c r="NEK36" s="562"/>
      <c r="NEL36" s="562"/>
      <c r="NEM36" s="562"/>
      <c r="NEN36" s="562"/>
      <c r="NEO36" s="562"/>
      <c r="NEP36" s="562"/>
      <c r="NEQ36" s="562"/>
      <c r="NER36" s="562"/>
      <c r="NES36" s="562"/>
      <c r="NET36" s="562"/>
      <c r="NEU36" s="562"/>
      <c r="NEV36" s="562"/>
      <c r="NEW36" s="562"/>
      <c r="NEX36" s="562"/>
      <c r="NEY36" s="562"/>
      <c r="NEZ36" s="562"/>
      <c r="NFA36" s="562"/>
      <c r="NFB36" s="562"/>
      <c r="NFC36" s="562"/>
      <c r="NFD36" s="562"/>
      <c r="NFE36" s="562"/>
      <c r="NFF36" s="562"/>
      <c r="NFG36" s="562"/>
      <c r="NFH36" s="562"/>
      <c r="NFI36" s="562"/>
      <c r="NFJ36" s="562"/>
      <c r="NFK36" s="562"/>
      <c r="NFL36" s="562"/>
      <c r="NFM36" s="562"/>
      <c r="NFN36" s="562"/>
      <c r="NFO36" s="562"/>
      <c r="NFP36" s="562"/>
      <c r="NFQ36" s="562"/>
      <c r="NFR36" s="562"/>
      <c r="NFS36" s="562"/>
      <c r="NFT36" s="562"/>
      <c r="NFU36" s="562"/>
      <c r="NFV36" s="562"/>
      <c r="NFW36" s="562"/>
      <c r="NFX36" s="562"/>
      <c r="NFY36" s="562"/>
      <c r="NFZ36" s="562"/>
      <c r="NGA36" s="562"/>
      <c r="NGB36" s="562"/>
      <c r="NGC36" s="562"/>
      <c r="NGD36" s="562"/>
      <c r="NGE36" s="562"/>
      <c r="NGF36" s="562"/>
      <c r="NGG36" s="562"/>
      <c r="NGH36" s="562"/>
      <c r="NGI36" s="562"/>
      <c r="NGJ36" s="562"/>
      <c r="NGK36" s="562"/>
      <c r="NGL36" s="562"/>
      <c r="NGM36" s="562"/>
      <c r="NGN36" s="562"/>
      <c r="NGO36" s="562"/>
      <c r="NGP36" s="562"/>
      <c r="NGQ36" s="562"/>
      <c r="NGR36" s="562"/>
      <c r="NGS36" s="562"/>
      <c r="NGT36" s="562"/>
      <c r="NGU36" s="562"/>
      <c r="NGV36" s="562"/>
      <c r="NGW36" s="562"/>
      <c r="NGX36" s="562"/>
      <c r="NGY36" s="562"/>
      <c r="NGZ36" s="562"/>
      <c r="NHA36" s="562"/>
      <c r="NHB36" s="562"/>
      <c r="NHC36" s="562"/>
      <c r="NHD36" s="562"/>
      <c r="NHE36" s="562"/>
      <c r="NHF36" s="562"/>
      <c r="NHG36" s="562"/>
      <c r="NHH36" s="562"/>
      <c r="NHI36" s="562"/>
      <c r="NHJ36" s="562"/>
      <c r="NHK36" s="562"/>
      <c r="NHL36" s="562"/>
      <c r="NHM36" s="562"/>
      <c r="NHN36" s="562"/>
      <c r="NHO36" s="562"/>
      <c r="NHP36" s="562"/>
      <c r="NHQ36" s="562"/>
      <c r="NHR36" s="562"/>
      <c r="NHS36" s="562"/>
      <c r="NHT36" s="562"/>
      <c r="NHU36" s="562"/>
      <c r="NHV36" s="562"/>
      <c r="NHW36" s="562"/>
      <c r="NHX36" s="562"/>
      <c r="NHY36" s="562"/>
      <c r="NHZ36" s="562"/>
      <c r="NIA36" s="562"/>
      <c r="NIB36" s="562"/>
      <c r="NIC36" s="562"/>
      <c r="NID36" s="562"/>
      <c r="NIE36" s="562"/>
      <c r="NIF36" s="562"/>
      <c r="NIG36" s="562"/>
      <c r="NIH36" s="562"/>
      <c r="NII36" s="562"/>
      <c r="NIJ36" s="562"/>
      <c r="NIK36" s="562"/>
      <c r="NIL36" s="562"/>
      <c r="NIM36" s="562"/>
      <c r="NIN36" s="562"/>
      <c r="NIO36" s="562"/>
      <c r="NIP36" s="562"/>
      <c r="NIQ36" s="562"/>
      <c r="NIR36" s="562"/>
      <c r="NIS36" s="562"/>
      <c r="NIT36" s="562"/>
      <c r="NIU36" s="562"/>
      <c r="NIV36" s="562"/>
      <c r="NIW36" s="562"/>
      <c r="NIX36" s="562"/>
      <c r="NIY36" s="562"/>
      <c r="NIZ36" s="562"/>
      <c r="NJA36" s="562"/>
      <c r="NJB36" s="562"/>
      <c r="NJC36" s="562"/>
      <c r="NJD36" s="562"/>
      <c r="NJE36" s="562"/>
      <c r="NJF36" s="562"/>
      <c r="NJG36" s="562"/>
      <c r="NJH36" s="562"/>
      <c r="NJI36" s="562"/>
      <c r="NJJ36" s="562"/>
      <c r="NJK36" s="562"/>
      <c r="NJL36" s="562"/>
      <c r="NJM36" s="562"/>
      <c r="NJN36" s="562"/>
      <c r="NJO36" s="562"/>
      <c r="NJP36" s="562"/>
      <c r="NJQ36" s="562"/>
      <c r="NJR36" s="562"/>
      <c r="NJS36" s="562"/>
      <c r="NJT36" s="562"/>
      <c r="NJU36" s="562"/>
      <c r="NJV36" s="562"/>
      <c r="NJW36" s="562"/>
      <c r="NJX36" s="562"/>
      <c r="NJY36" s="562"/>
      <c r="NJZ36" s="562"/>
      <c r="NKA36" s="562"/>
      <c r="NKB36" s="562"/>
      <c r="NKC36" s="562"/>
      <c r="NKD36" s="562"/>
      <c r="NKE36" s="562"/>
      <c r="NKF36" s="562"/>
      <c r="NKG36" s="562"/>
      <c r="NKH36" s="562"/>
      <c r="NKI36" s="562"/>
      <c r="NKJ36" s="562"/>
      <c r="NKK36" s="562"/>
      <c r="NKL36" s="562"/>
      <c r="NKM36" s="562"/>
      <c r="NKN36" s="562"/>
      <c r="NKO36" s="562"/>
      <c r="NKP36" s="562"/>
      <c r="NKQ36" s="562"/>
      <c r="NKR36" s="562"/>
      <c r="NKS36" s="562"/>
      <c r="NKT36" s="562"/>
      <c r="NKU36" s="562"/>
      <c r="NKV36" s="562"/>
      <c r="NKW36" s="562"/>
      <c r="NKX36" s="562"/>
      <c r="NKY36" s="562"/>
      <c r="NKZ36" s="562"/>
      <c r="NLA36" s="562"/>
      <c r="NLB36" s="562"/>
      <c r="NLC36" s="562"/>
      <c r="NLD36" s="562"/>
      <c r="NLE36" s="562"/>
      <c r="NLF36" s="562"/>
      <c r="NLG36" s="562"/>
      <c r="NLH36" s="562"/>
      <c r="NLI36" s="562"/>
      <c r="NLJ36" s="562"/>
      <c r="NLK36" s="562"/>
      <c r="NLL36" s="562"/>
      <c r="NLM36" s="562"/>
      <c r="NLN36" s="562"/>
      <c r="NLO36" s="562"/>
      <c r="NLP36" s="562"/>
      <c r="NLQ36" s="562"/>
      <c r="NLR36" s="562"/>
      <c r="NLS36" s="562"/>
      <c r="NLT36" s="562"/>
      <c r="NLU36" s="562"/>
      <c r="NLV36" s="562"/>
      <c r="NLW36" s="562"/>
      <c r="NLX36" s="562"/>
      <c r="NLY36" s="562"/>
      <c r="NLZ36" s="562"/>
      <c r="NMA36" s="562"/>
      <c r="NMB36" s="562"/>
      <c r="NMC36" s="562"/>
      <c r="NMD36" s="562"/>
      <c r="NME36" s="562"/>
      <c r="NMF36" s="562"/>
      <c r="NMG36" s="562"/>
      <c r="NMH36" s="562"/>
      <c r="NMI36" s="562"/>
      <c r="NMJ36" s="562"/>
      <c r="NMK36" s="562"/>
      <c r="NML36" s="562"/>
      <c r="NMM36" s="562"/>
      <c r="NMN36" s="562"/>
      <c r="NMO36" s="562"/>
      <c r="NMP36" s="562"/>
      <c r="NMQ36" s="562"/>
      <c r="NMR36" s="562"/>
      <c r="NMS36" s="562"/>
      <c r="NMT36" s="562"/>
      <c r="NMU36" s="562"/>
      <c r="NMV36" s="562"/>
      <c r="NMW36" s="562"/>
      <c r="NMX36" s="562"/>
      <c r="NMY36" s="562"/>
      <c r="NMZ36" s="562"/>
      <c r="NNA36" s="562"/>
      <c r="NNB36" s="562"/>
      <c r="NNC36" s="562"/>
      <c r="NND36" s="562"/>
      <c r="NNE36" s="562"/>
      <c r="NNF36" s="562"/>
      <c r="NNG36" s="562"/>
      <c r="NNH36" s="562"/>
      <c r="NNI36" s="562"/>
      <c r="NNJ36" s="562"/>
      <c r="NNK36" s="562"/>
      <c r="NNL36" s="562"/>
      <c r="NNM36" s="562"/>
      <c r="NNN36" s="562"/>
      <c r="NNO36" s="562"/>
      <c r="NNP36" s="562"/>
      <c r="NNQ36" s="562"/>
      <c r="NNR36" s="562"/>
      <c r="NNS36" s="562"/>
      <c r="NNT36" s="562"/>
      <c r="NNU36" s="562"/>
      <c r="NNV36" s="562"/>
      <c r="NNW36" s="562"/>
      <c r="NNX36" s="562"/>
      <c r="NNY36" s="562"/>
      <c r="NNZ36" s="562"/>
      <c r="NOA36" s="562"/>
      <c r="NOB36" s="562"/>
      <c r="NOC36" s="562"/>
      <c r="NOD36" s="562"/>
      <c r="NOE36" s="562"/>
      <c r="NOF36" s="562"/>
      <c r="NOG36" s="562"/>
      <c r="NOH36" s="562"/>
      <c r="NOI36" s="562"/>
      <c r="NOJ36" s="562"/>
      <c r="NOK36" s="562"/>
      <c r="NOL36" s="562"/>
      <c r="NOM36" s="562"/>
      <c r="NON36" s="562"/>
      <c r="NOO36" s="562"/>
      <c r="NOP36" s="562"/>
      <c r="NOQ36" s="562"/>
      <c r="NOR36" s="562"/>
      <c r="NOS36" s="562"/>
      <c r="NOT36" s="562"/>
      <c r="NOU36" s="562"/>
      <c r="NOV36" s="562"/>
      <c r="NOW36" s="562"/>
      <c r="NOX36" s="562"/>
      <c r="NOY36" s="562"/>
      <c r="NOZ36" s="562"/>
      <c r="NPA36" s="562"/>
      <c r="NPB36" s="562"/>
      <c r="NPC36" s="562"/>
      <c r="NPD36" s="562"/>
      <c r="NPE36" s="562"/>
      <c r="NPF36" s="562"/>
      <c r="NPG36" s="562"/>
      <c r="NPH36" s="562"/>
      <c r="NPI36" s="562"/>
      <c r="NPJ36" s="562"/>
      <c r="NPK36" s="562"/>
      <c r="NPL36" s="562"/>
      <c r="NPM36" s="562"/>
      <c r="NPN36" s="562"/>
      <c r="NPO36" s="562"/>
      <c r="NPP36" s="562"/>
      <c r="NPQ36" s="562"/>
      <c r="NPR36" s="562"/>
      <c r="NPS36" s="562"/>
      <c r="NPT36" s="562"/>
      <c r="NPU36" s="562"/>
      <c r="NPV36" s="562"/>
      <c r="NPW36" s="562"/>
      <c r="NPX36" s="562"/>
      <c r="NPY36" s="562"/>
      <c r="NPZ36" s="562"/>
      <c r="NQA36" s="562"/>
      <c r="NQB36" s="562"/>
      <c r="NQC36" s="562"/>
      <c r="NQD36" s="562"/>
      <c r="NQE36" s="562"/>
      <c r="NQF36" s="562"/>
      <c r="NQG36" s="562"/>
      <c r="NQH36" s="562"/>
      <c r="NQI36" s="562"/>
      <c r="NQJ36" s="562"/>
      <c r="NQK36" s="562"/>
      <c r="NQL36" s="562"/>
      <c r="NQM36" s="562"/>
      <c r="NQN36" s="562"/>
      <c r="NQO36" s="562"/>
      <c r="NQP36" s="562"/>
      <c r="NQQ36" s="562"/>
      <c r="NQR36" s="562"/>
      <c r="NQS36" s="562"/>
      <c r="NQT36" s="562"/>
      <c r="NQU36" s="562"/>
      <c r="NQV36" s="562"/>
      <c r="NQW36" s="562"/>
      <c r="NQX36" s="562"/>
      <c r="NQY36" s="562"/>
      <c r="NQZ36" s="562"/>
      <c r="NRA36" s="562"/>
      <c r="NRB36" s="562"/>
      <c r="NRC36" s="562"/>
      <c r="NRD36" s="562"/>
      <c r="NRE36" s="562"/>
      <c r="NRF36" s="562"/>
      <c r="NRG36" s="562"/>
      <c r="NRH36" s="562"/>
      <c r="NRI36" s="562"/>
      <c r="NRJ36" s="562"/>
      <c r="NRK36" s="562"/>
      <c r="NRL36" s="562"/>
      <c r="NRM36" s="562"/>
      <c r="NRN36" s="562"/>
      <c r="NRO36" s="562"/>
      <c r="NRP36" s="562"/>
      <c r="NRQ36" s="562"/>
      <c r="NRR36" s="562"/>
      <c r="NRS36" s="562"/>
      <c r="NRT36" s="562"/>
      <c r="NRU36" s="562"/>
      <c r="NRV36" s="562"/>
      <c r="NRW36" s="562"/>
      <c r="NRX36" s="562"/>
      <c r="NRY36" s="562"/>
      <c r="NRZ36" s="562"/>
      <c r="NSA36" s="562"/>
      <c r="NSB36" s="562"/>
      <c r="NSC36" s="562"/>
      <c r="NSD36" s="562"/>
      <c r="NSE36" s="562"/>
      <c r="NSF36" s="562"/>
      <c r="NSG36" s="562"/>
      <c r="NSH36" s="562"/>
      <c r="NSI36" s="562"/>
      <c r="NSJ36" s="562"/>
      <c r="NSK36" s="562"/>
      <c r="NSL36" s="562"/>
      <c r="NSM36" s="562"/>
      <c r="NSN36" s="562"/>
      <c r="NSO36" s="562"/>
      <c r="NSP36" s="562"/>
      <c r="NSQ36" s="562"/>
      <c r="NSR36" s="562"/>
      <c r="NSS36" s="562"/>
      <c r="NST36" s="562"/>
      <c r="NSU36" s="562"/>
      <c r="NSV36" s="562"/>
      <c r="NSW36" s="562"/>
      <c r="NSX36" s="562"/>
      <c r="NSY36" s="562"/>
      <c r="NSZ36" s="562"/>
      <c r="NTA36" s="562"/>
      <c r="NTB36" s="562"/>
      <c r="NTC36" s="562"/>
      <c r="NTD36" s="562"/>
      <c r="NTE36" s="562"/>
      <c r="NTF36" s="562"/>
      <c r="NTG36" s="562"/>
      <c r="NTH36" s="562"/>
      <c r="NTI36" s="562"/>
      <c r="NTJ36" s="562"/>
      <c r="NTK36" s="562"/>
      <c r="NTL36" s="562"/>
      <c r="NTM36" s="562"/>
      <c r="NTN36" s="562"/>
      <c r="NTO36" s="562"/>
      <c r="NTP36" s="562"/>
      <c r="NTQ36" s="562"/>
      <c r="NTR36" s="562"/>
      <c r="NTS36" s="562"/>
      <c r="NTT36" s="562"/>
      <c r="NTU36" s="562"/>
      <c r="NTV36" s="562"/>
      <c r="NTW36" s="562"/>
      <c r="NTX36" s="562"/>
      <c r="NTY36" s="562"/>
      <c r="NTZ36" s="562"/>
      <c r="NUA36" s="562"/>
      <c r="NUB36" s="562"/>
      <c r="NUC36" s="562"/>
      <c r="NUD36" s="562"/>
      <c r="NUE36" s="562"/>
      <c r="NUF36" s="562"/>
      <c r="NUG36" s="562"/>
      <c r="NUH36" s="562"/>
      <c r="NUI36" s="562"/>
      <c r="NUJ36" s="562"/>
      <c r="NUK36" s="562"/>
      <c r="NUL36" s="562"/>
      <c r="NUM36" s="562"/>
      <c r="NUN36" s="562"/>
      <c r="NUO36" s="562"/>
      <c r="NUP36" s="562"/>
      <c r="NUQ36" s="562"/>
      <c r="NUR36" s="562"/>
      <c r="NUS36" s="562"/>
      <c r="NUT36" s="562"/>
      <c r="NUU36" s="562"/>
      <c r="NUV36" s="562"/>
      <c r="NUW36" s="562"/>
      <c r="NUX36" s="562"/>
      <c r="NUY36" s="562"/>
      <c r="NUZ36" s="562"/>
      <c r="NVA36" s="562"/>
      <c r="NVB36" s="562"/>
      <c r="NVC36" s="562"/>
      <c r="NVD36" s="562"/>
      <c r="NVE36" s="562"/>
      <c r="NVF36" s="562"/>
      <c r="NVG36" s="562"/>
      <c r="NVH36" s="562"/>
      <c r="NVI36" s="562"/>
      <c r="NVJ36" s="562"/>
      <c r="NVK36" s="562"/>
      <c r="NVL36" s="562"/>
      <c r="NVM36" s="562"/>
      <c r="NVN36" s="562"/>
      <c r="NVO36" s="562"/>
      <c r="NVP36" s="562"/>
      <c r="NVQ36" s="562"/>
      <c r="NVR36" s="562"/>
      <c r="NVS36" s="562"/>
      <c r="NVT36" s="562"/>
      <c r="NVU36" s="562"/>
      <c r="NVV36" s="562"/>
      <c r="NVW36" s="562"/>
      <c r="NVX36" s="562"/>
      <c r="NVY36" s="562"/>
      <c r="NVZ36" s="562"/>
      <c r="NWA36" s="562"/>
      <c r="NWB36" s="562"/>
      <c r="NWC36" s="562"/>
      <c r="NWD36" s="562"/>
      <c r="NWE36" s="562"/>
      <c r="NWF36" s="562"/>
      <c r="NWG36" s="562"/>
      <c r="NWH36" s="562"/>
      <c r="NWI36" s="562"/>
      <c r="NWJ36" s="562"/>
      <c r="NWK36" s="562"/>
      <c r="NWL36" s="562"/>
      <c r="NWM36" s="562"/>
      <c r="NWN36" s="562"/>
      <c r="NWO36" s="562"/>
      <c r="NWP36" s="562"/>
      <c r="NWQ36" s="562"/>
      <c r="NWR36" s="562"/>
      <c r="NWS36" s="562"/>
      <c r="NWT36" s="562"/>
      <c r="NWU36" s="562"/>
      <c r="NWV36" s="562"/>
      <c r="NWW36" s="562"/>
      <c r="NWX36" s="562"/>
      <c r="NWY36" s="562"/>
      <c r="NWZ36" s="562"/>
      <c r="NXA36" s="562"/>
      <c r="NXB36" s="562"/>
      <c r="NXC36" s="562"/>
      <c r="NXD36" s="562"/>
      <c r="NXE36" s="562"/>
      <c r="NXF36" s="562"/>
      <c r="NXG36" s="562"/>
      <c r="NXH36" s="562"/>
      <c r="NXI36" s="562"/>
      <c r="NXJ36" s="562"/>
      <c r="NXK36" s="562"/>
      <c r="NXL36" s="562"/>
      <c r="NXM36" s="562"/>
      <c r="NXN36" s="562"/>
      <c r="NXO36" s="562"/>
      <c r="NXP36" s="562"/>
      <c r="NXQ36" s="562"/>
      <c r="NXR36" s="562"/>
      <c r="NXS36" s="562"/>
      <c r="NXT36" s="562"/>
      <c r="NXU36" s="562"/>
      <c r="NXV36" s="562"/>
      <c r="NXW36" s="562"/>
      <c r="NXX36" s="562"/>
      <c r="NXY36" s="562"/>
      <c r="NXZ36" s="562"/>
      <c r="NYA36" s="562"/>
      <c r="NYB36" s="562"/>
      <c r="NYC36" s="562"/>
      <c r="NYD36" s="562"/>
      <c r="NYE36" s="562"/>
      <c r="NYF36" s="562"/>
      <c r="NYG36" s="562"/>
      <c r="NYH36" s="562"/>
      <c r="NYI36" s="562"/>
      <c r="NYJ36" s="562"/>
      <c r="NYK36" s="562"/>
      <c r="NYL36" s="562"/>
      <c r="NYM36" s="562"/>
      <c r="NYN36" s="562"/>
      <c r="NYO36" s="562"/>
      <c r="NYP36" s="562"/>
      <c r="NYQ36" s="562"/>
      <c r="NYR36" s="562"/>
      <c r="NYS36" s="562"/>
      <c r="NYT36" s="562"/>
      <c r="NYU36" s="562"/>
      <c r="NYV36" s="562"/>
      <c r="NYW36" s="562"/>
      <c r="NYX36" s="562"/>
      <c r="NYY36" s="562"/>
      <c r="NYZ36" s="562"/>
      <c r="NZA36" s="562"/>
      <c r="NZB36" s="562"/>
      <c r="NZC36" s="562"/>
      <c r="NZD36" s="562"/>
      <c r="NZE36" s="562"/>
      <c r="NZF36" s="562"/>
      <c r="NZG36" s="562"/>
      <c r="NZH36" s="562"/>
      <c r="NZI36" s="562"/>
      <c r="NZJ36" s="562"/>
      <c r="NZK36" s="562"/>
      <c r="NZL36" s="562"/>
      <c r="NZM36" s="562"/>
      <c r="NZN36" s="562"/>
      <c r="NZO36" s="562"/>
      <c r="NZP36" s="562"/>
      <c r="NZQ36" s="562"/>
      <c r="NZR36" s="562"/>
      <c r="NZS36" s="562"/>
      <c r="NZT36" s="562"/>
      <c r="NZU36" s="562"/>
      <c r="NZV36" s="562"/>
      <c r="NZW36" s="562"/>
      <c r="NZX36" s="562"/>
      <c r="NZY36" s="562"/>
      <c r="NZZ36" s="562"/>
      <c r="OAA36" s="562"/>
      <c r="OAB36" s="562"/>
      <c r="OAC36" s="562"/>
      <c r="OAD36" s="562"/>
      <c r="OAE36" s="562"/>
      <c r="OAF36" s="562"/>
      <c r="OAG36" s="562"/>
      <c r="OAH36" s="562"/>
      <c r="OAI36" s="562"/>
      <c r="OAJ36" s="562"/>
      <c r="OAK36" s="562"/>
      <c r="OAL36" s="562"/>
      <c r="OAM36" s="562"/>
      <c r="OAN36" s="562"/>
      <c r="OAO36" s="562"/>
      <c r="OAP36" s="562"/>
      <c r="OAQ36" s="562"/>
      <c r="OAR36" s="562"/>
      <c r="OAS36" s="562"/>
      <c r="OAT36" s="562"/>
      <c r="OAU36" s="562"/>
      <c r="OAV36" s="562"/>
      <c r="OAW36" s="562"/>
      <c r="OAX36" s="562"/>
      <c r="OAY36" s="562"/>
      <c r="OAZ36" s="562"/>
      <c r="OBA36" s="562"/>
      <c r="OBB36" s="562"/>
      <c r="OBC36" s="562"/>
      <c r="OBD36" s="562"/>
      <c r="OBE36" s="562"/>
      <c r="OBF36" s="562"/>
      <c r="OBG36" s="562"/>
      <c r="OBH36" s="562"/>
      <c r="OBI36" s="562"/>
      <c r="OBJ36" s="562"/>
      <c r="OBK36" s="562"/>
      <c r="OBL36" s="562"/>
      <c r="OBM36" s="562"/>
      <c r="OBN36" s="562"/>
      <c r="OBO36" s="562"/>
      <c r="OBP36" s="562"/>
      <c r="OBQ36" s="562"/>
      <c r="OBR36" s="562"/>
      <c r="OBS36" s="562"/>
      <c r="OBT36" s="562"/>
      <c r="OBU36" s="562"/>
      <c r="OBV36" s="562"/>
      <c r="OBW36" s="562"/>
      <c r="OBX36" s="562"/>
      <c r="OBY36" s="562"/>
      <c r="OBZ36" s="562"/>
      <c r="OCA36" s="562"/>
      <c r="OCB36" s="562"/>
      <c r="OCC36" s="562"/>
      <c r="OCD36" s="562"/>
      <c r="OCE36" s="562"/>
      <c r="OCF36" s="562"/>
      <c r="OCG36" s="562"/>
      <c r="OCH36" s="562"/>
      <c r="OCI36" s="562"/>
      <c r="OCJ36" s="562"/>
      <c r="OCK36" s="562"/>
      <c r="OCL36" s="562"/>
      <c r="OCM36" s="562"/>
      <c r="OCN36" s="562"/>
      <c r="OCO36" s="562"/>
      <c r="OCP36" s="562"/>
      <c r="OCQ36" s="562"/>
      <c r="OCR36" s="562"/>
      <c r="OCS36" s="562"/>
      <c r="OCT36" s="562"/>
      <c r="OCU36" s="562"/>
      <c r="OCV36" s="562"/>
      <c r="OCW36" s="562"/>
      <c r="OCX36" s="562"/>
      <c r="OCY36" s="562"/>
      <c r="OCZ36" s="562"/>
      <c r="ODA36" s="562"/>
      <c r="ODB36" s="562"/>
      <c r="ODC36" s="562"/>
      <c r="ODD36" s="562"/>
      <c r="ODE36" s="562"/>
      <c r="ODF36" s="562"/>
      <c r="ODG36" s="562"/>
      <c r="ODH36" s="562"/>
      <c r="ODI36" s="562"/>
      <c r="ODJ36" s="562"/>
      <c r="ODK36" s="562"/>
      <c r="ODL36" s="562"/>
      <c r="ODM36" s="562"/>
      <c r="ODN36" s="562"/>
      <c r="ODO36" s="562"/>
      <c r="ODP36" s="562"/>
      <c r="ODQ36" s="562"/>
      <c r="ODR36" s="562"/>
      <c r="ODS36" s="562"/>
      <c r="ODT36" s="562"/>
      <c r="ODU36" s="562"/>
      <c r="ODV36" s="562"/>
      <c r="ODW36" s="562"/>
      <c r="ODX36" s="562"/>
      <c r="ODY36" s="562"/>
      <c r="ODZ36" s="562"/>
      <c r="OEA36" s="562"/>
      <c r="OEB36" s="562"/>
      <c r="OEC36" s="562"/>
      <c r="OED36" s="562"/>
      <c r="OEE36" s="562"/>
      <c r="OEF36" s="562"/>
      <c r="OEG36" s="562"/>
      <c r="OEH36" s="562"/>
      <c r="OEI36" s="562"/>
      <c r="OEJ36" s="562"/>
      <c r="OEK36" s="562"/>
      <c r="OEL36" s="562"/>
      <c r="OEM36" s="562"/>
      <c r="OEN36" s="562"/>
      <c r="OEO36" s="562"/>
      <c r="OEP36" s="562"/>
      <c r="OEQ36" s="562"/>
      <c r="OER36" s="562"/>
      <c r="OES36" s="562"/>
      <c r="OET36" s="562"/>
      <c r="OEU36" s="562"/>
      <c r="OEV36" s="562"/>
      <c r="OEW36" s="562"/>
      <c r="OEX36" s="562"/>
      <c r="OEY36" s="562"/>
      <c r="OEZ36" s="562"/>
      <c r="OFA36" s="562"/>
      <c r="OFB36" s="562"/>
      <c r="OFC36" s="562"/>
      <c r="OFD36" s="562"/>
      <c r="OFE36" s="562"/>
      <c r="OFF36" s="562"/>
      <c r="OFG36" s="562"/>
      <c r="OFH36" s="562"/>
      <c r="OFI36" s="562"/>
      <c r="OFJ36" s="562"/>
      <c r="OFK36" s="562"/>
      <c r="OFL36" s="562"/>
      <c r="OFM36" s="562"/>
      <c r="OFN36" s="562"/>
      <c r="OFO36" s="562"/>
      <c r="OFP36" s="562"/>
      <c r="OFQ36" s="562"/>
      <c r="OFR36" s="562"/>
      <c r="OFS36" s="562"/>
      <c r="OFT36" s="562"/>
      <c r="OFU36" s="562"/>
      <c r="OFV36" s="562"/>
      <c r="OFW36" s="562"/>
      <c r="OFX36" s="562"/>
      <c r="OFY36" s="562"/>
      <c r="OFZ36" s="562"/>
      <c r="OGA36" s="562"/>
      <c r="OGB36" s="562"/>
      <c r="OGC36" s="562"/>
      <c r="OGD36" s="562"/>
      <c r="OGE36" s="562"/>
      <c r="OGF36" s="562"/>
      <c r="OGG36" s="562"/>
      <c r="OGH36" s="562"/>
      <c r="OGI36" s="562"/>
      <c r="OGJ36" s="562"/>
      <c r="OGK36" s="562"/>
      <c r="OGL36" s="562"/>
      <c r="OGM36" s="562"/>
      <c r="OGN36" s="562"/>
      <c r="OGO36" s="562"/>
      <c r="OGP36" s="562"/>
      <c r="OGQ36" s="562"/>
      <c r="OGR36" s="562"/>
      <c r="OGS36" s="562"/>
      <c r="OGT36" s="562"/>
      <c r="OGU36" s="562"/>
      <c r="OGV36" s="562"/>
      <c r="OGW36" s="562"/>
      <c r="OGX36" s="562"/>
      <c r="OGY36" s="562"/>
      <c r="OGZ36" s="562"/>
      <c r="OHA36" s="562"/>
      <c r="OHB36" s="562"/>
      <c r="OHC36" s="562"/>
      <c r="OHD36" s="562"/>
      <c r="OHE36" s="562"/>
      <c r="OHF36" s="562"/>
      <c r="OHG36" s="562"/>
      <c r="OHH36" s="562"/>
      <c r="OHI36" s="562"/>
      <c r="OHJ36" s="562"/>
      <c r="OHK36" s="562"/>
      <c r="OHL36" s="562"/>
      <c r="OHM36" s="562"/>
      <c r="OHN36" s="562"/>
      <c r="OHO36" s="562"/>
      <c r="OHP36" s="562"/>
      <c r="OHQ36" s="562"/>
      <c r="OHR36" s="562"/>
      <c r="OHS36" s="562"/>
      <c r="OHT36" s="562"/>
      <c r="OHU36" s="562"/>
      <c r="OHV36" s="562"/>
      <c r="OHW36" s="562"/>
      <c r="OHX36" s="562"/>
      <c r="OHY36" s="562"/>
      <c r="OHZ36" s="562"/>
      <c r="OIA36" s="562"/>
      <c r="OIB36" s="562"/>
      <c r="OIC36" s="562"/>
      <c r="OID36" s="562"/>
      <c r="OIE36" s="562"/>
      <c r="OIF36" s="562"/>
      <c r="OIG36" s="562"/>
      <c r="OIH36" s="562"/>
      <c r="OII36" s="562"/>
      <c r="OIJ36" s="562"/>
      <c r="OIK36" s="562"/>
      <c r="OIL36" s="562"/>
      <c r="OIM36" s="562"/>
      <c r="OIN36" s="562"/>
      <c r="OIO36" s="562"/>
      <c r="OIP36" s="562"/>
      <c r="OIQ36" s="562"/>
      <c r="OIR36" s="562"/>
      <c r="OIS36" s="562"/>
      <c r="OIT36" s="562"/>
      <c r="OIU36" s="562"/>
      <c r="OIV36" s="562"/>
      <c r="OIW36" s="562"/>
      <c r="OIX36" s="562"/>
      <c r="OIY36" s="562"/>
      <c r="OIZ36" s="562"/>
      <c r="OJA36" s="562"/>
      <c r="OJB36" s="562"/>
      <c r="OJC36" s="562"/>
      <c r="OJD36" s="562"/>
      <c r="OJE36" s="562"/>
      <c r="OJF36" s="562"/>
      <c r="OJG36" s="562"/>
      <c r="OJH36" s="562"/>
      <c r="OJI36" s="562"/>
      <c r="OJJ36" s="562"/>
      <c r="OJK36" s="562"/>
      <c r="OJL36" s="562"/>
      <c r="OJM36" s="562"/>
      <c r="OJN36" s="562"/>
      <c r="OJO36" s="562"/>
      <c r="OJP36" s="562"/>
      <c r="OJQ36" s="562"/>
      <c r="OJR36" s="562"/>
      <c r="OJS36" s="562"/>
      <c r="OJT36" s="562"/>
      <c r="OJU36" s="562"/>
      <c r="OJV36" s="562"/>
      <c r="OJW36" s="562"/>
      <c r="OJX36" s="562"/>
      <c r="OJY36" s="562"/>
      <c r="OJZ36" s="562"/>
      <c r="OKA36" s="562"/>
      <c r="OKB36" s="562"/>
      <c r="OKC36" s="562"/>
      <c r="OKD36" s="562"/>
      <c r="OKE36" s="562"/>
      <c r="OKF36" s="562"/>
      <c r="OKG36" s="562"/>
      <c r="OKH36" s="562"/>
      <c r="OKI36" s="562"/>
      <c r="OKJ36" s="562"/>
      <c r="OKK36" s="562"/>
      <c r="OKL36" s="562"/>
      <c r="OKM36" s="562"/>
      <c r="OKN36" s="562"/>
      <c r="OKO36" s="562"/>
      <c r="OKP36" s="562"/>
      <c r="OKQ36" s="562"/>
      <c r="OKR36" s="562"/>
      <c r="OKS36" s="562"/>
      <c r="OKT36" s="562"/>
      <c r="OKU36" s="562"/>
      <c r="OKV36" s="562"/>
      <c r="OKW36" s="562"/>
      <c r="OKX36" s="562"/>
      <c r="OKY36" s="562"/>
      <c r="OKZ36" s="562"/>
      <c r="OLA36" s="562"/>
      <c r="OLB36" s="562"/>
      <c r="OLC36" s="562"/>
      <c r="OLD36" s="562"/>
      <c r="OLE36" s="562"/>
      <c r="OLF36" s="562"/>
      <c r="OLG36" s="562"/>
      <c r="OLH36" s="562"/>
      <c r="OLI36" s="562"/>
      <c r="OLJ36" s="562"/>
      <c r="OLK36" s="562"/>
      <c r="OLL36" s="562"/>
      <c r="OLM36" s="562"/>
      <c r="OLN36" s="562"/>
      <c r="OLO36" s="562"/>
      <c r="OLP36" s="562"/>
      <c r="OLQ36" s="562"/>
      <c r="OLR36" s="562"/>
      <c r="OLS36" s="562"/>
      <c r="OLT36" s="562"/>
      <c r="OLU36" s="562"/>
      <c r="OLV36" s="562"/>
      <c r="OLW36" s="562"/>
      <c r="OLX36" s="562"/>
      <c r="OLY36" s="562"/>
      <c r="OLZ36" s="562"/>
      <c r="OMA36" s="562"/>
      <c r="OMB36" s="562"/>
      <c r="OMC36" s="562"/>
      <c r="OMD36" s="562"/>
      <c r="OME36" s="562"/>
      <c r="OMF36" s="562"/>
      <c r="OMG36" s="562"/>
      <c r="OMH36" s="562"/>
      <c r="OMI36" s="562"/>
      <c r="OMJ36" s="562"/>
      <c r="OMK36" s="562"/>
      <c r="OML36" s="562"/>
      <c r="OMM36" s="562"/>
      <c r="OMN36" s="562"/>
      <c r="OMO36" s="562"/>
      <c r="OMP36" s="562"/>
      <c r="OMQ36" s="562"/>
      <c r="OMR36" s="562"/>
      <c r="OMS36" s="562"/>
      <c r="OMT36" s="562"/>
      <c r="OMU36" s="562"/>
      <c r="OMV36" s="562"/>
      <c r="OMW36" s="562"/>
      <c r="OMX36" s="562"/>
      <c r="OMY36" s="562"/>
      <c r="OMZ36" s="562"/>
      <c r="ONA36" s="562"/>
      <c r="ONB36" s="562"/>
      <c r="ONC36" s="562"/>
      <c r="OND36" s="562"/>
      <c r="ONE36" s="562"/>
      <c r="ONF36" s="562"/>
      <c r="ONG36" s="562"/>
      <c r="ONH36" s="562"/>
      <c r="ONI36" s="562"/>
      <c r="ONJ36" s="562"/>
      <c r="ONK36" s="562"/>
      <c r="ONL36" s="562"/>
      <c r="ONM36" s="562"/>
      <c r="ONN36" s="562"/>
      <c r="ONO36" s="562"/>
      <c r="ONP36" s="562"/>
      <c r="ONQ36" s="562"/>
      <c r="ONR36" s="562"/>
      <c r="ONS36" s="562"/>
      <c r="ONT36" s="562"/>
      <c r="ONU36" s="562"/>
      <c r="ONV36" s="562"/>
      <c r="ONW36" s="562"/>
      <c r="ONX36" s="562"/>
      <c r="ONY36" s="562"/>
      <c r="ONZ36" s="562"/>
      <c r="OOA36" s="562"/>
      <c r="OOB36" s="562"/>
      <c r="OOC36" s="562"/>
      <c r="OOD36" s="562"/>
      <c r="OOE36" s="562"/>
      <c r="OOF36" s="562"/>
      <c r="OOG36" s="562"/>
      <c r="OOH36" s="562"/>
      <c r="OOI36" s="562"/>
      <c r="OOJ36" s="562"/>
      <c r="OOK36" s="562"/>
      <c r="OOL36" s="562"/>
      <c r="OOM36" s="562"/>
      <c r="OON36" s="562"/>
      <c r="OOO36" s="562"/>
      <c r="OOP36" s="562"/>
      <c r="OOQ36" s="562"/>
      <c r="OOR36" s="562"/>
      <c r="OOS36" s="562"/>
      <c r="OOT36" s="562"/>
      <c r="OOU36" s="562"/>
      <c r="OOV36" s="562"/>
      <c r="OOW36" s="562"/>
      <c r="OOX36" s="562"/>
      <c r="OOY36" s="562"/>
      <c r="OOZ36" s="562"/>
      <c r="OPA36" s="562"/>
      <c r="OPB36" s="562"/>
      <c r="OPC36" s="562"/>
      <c r="OPD36" s="562"/>
      <c r="OPE36" s="562"/>
      <c r="OPF36" s="562"/>
      <c r="OPG36" s="562"/>
      <c r="OPH36" s="562"/>
      <c r="OPI36" s="562"/>
      <c r="OPJ36" s="562"/>
      <c r="OPK36" s="562"/>
      <c r="OPL36" s="562"/>
      <c r="OPM36" s="562"/>
      <c r="OPN36" s="562"/>
      <c r="OPO36" s="562"/>
      <c r="OPP36" s="562"/>
      <c r="OPQ36" s="562"/>
      <c r="OPR36" s="562"/>
      <c r="OPS36" s="562"/>
      <c r="OPT36" s="562"/>
      <c r="OPU36" s="562"/>
      <c r="OPV36" s="562"/>
      <c r="OPW36" s="562"/>
      <c r="OPX36" s="562"/>
      <c r="OPY36" s="562"/>
      <c r="OPZ36" s="562"/>
      <c r="OQA36" s="562"/>
      <c r="OQB36" s="562"/>
      <c r="OQC36" s="562"/>
      <c r="OQD36" s="562"/>
      <c r="OQE36" s="562"/>
      <c r="OQF36" s="562"/>
      <c r="OQG36" s="562"/>
      <c r="OQH36" s="562"/>
      <c r="OQI36" s="562"/>
      <c r="OQJ36" s="562"/>
      <c r="OQK36" s="562"/>
      <c r="OQL36" s="562"/>
      <c r="OQM36" s="562"/>
      <c r="OQN36" s="562"/>
      <c r="OQO36" s="562"/>
      <c r="OQP36" s="562"/>
      <c r="OQQ36" s="562"/>
      <c r="OQR36" s="562"/>
      <c r="OQS36" s="562"/>
      <c r="OQT36" s="562"/>
      <c r="OQU36" s="562"/>
      <c r="OQV36" s="562"/>
      <c r="OQW36" s="562"/>
      <c r="OQX36" s="562"/>
      <c r="OQY36" s="562"/>
      <c r="OQZ36" s="562"/>
      <c r="ORA36" s="562"/>
      <c r="ORB36" s="562"/>
      <c r="ORC36" s="562"/>
      <c r="ORD36" s="562"/>
      <c r="ORE36" s="562"/>
      <c r="ORF36" s="562"/>
      <c r="ORG36" s="562"/>
      <c r="ORH36" s="562"/>
      <c r="ORI36" s="562"/>
      <c r="ORJ36" s="562"/>
      <c r="ORK36" s="562"/>
      <c r="ORL36" s="562"/>
      <c r="ORM36" s="562"/>
      <c r="ORN36" s="562"/>
      <c r="ORO36" s="562"/>
      <c r="ORP36" s="562"/>
      <c r="ORQ36" s="562"/>
      <c r="ORR36" s="562"/>
      <c r="ORS36" s="562"/>
      <c r="ORT36" s="562"/>
      <c r="ORU36" s="562"/>
      <c r="ORV36" s="562"/>
      <c r="ORW36" s="562"/>
      <c r="ORX36" s="562"/>
      <c r="ORY36" s="562"/>
      <c r="ORZ36" s="562"/>
      <c r="OSA36" s="562"/>
      <c r="OSB36" s="562"/>
      <c r="OSC36" s="562"/>
      <c r="OSD36" s="562"/>
      <c r="OSE36" s="562"/>
      <c r="OSF36" s="562"/>
      <c r="OSG36" s="562"/>
      <c r="OSH36" s="562"/>
      <c r="OSI36" s="562"/>
      <c r="OSJ36" s="562"/>
      <c r="OSK36" s="562"/>
      <c r="OSL36" s="562"/>
      <c r="OSM36" s="562"/>
      <c r="OSN36" s="562"/>
      <c r="OSO36" s="562"/>
      <c r="OSP36" s="562"/>
      <c r="OSQ36" s="562"/>
      <c r="OSR36" s="562"/>
      <c r="OSS36" s="562"/>
      <c r="OST36" s="562"/>
      <c r="OSU36" s="562"/>
      <c r="OSV36" s="562"/>
      <c r="OSW36" s="562"/>
      <c r="OSX36" s="562"/>
      <c r="OSY36" s="562"/>
      <c r="OSZ36" s="562"/>
      <c r="OTA36" s="562"/>
      <c r="OTB36" s="562"/>
      <c r="OTC36" s="562"/>
      <c r="OTD36" s="562"/>
      <c r="OTE36" s="562"/>
      <c r="OTF36" s="562"/>
      <c r="OTG36" s="562"/>
      <c r="OTH36" s="562"/>
      <c r="OTI36" s="562"/>
      <c r="OTJ36" s="562"/>
      <c r="OTK36" s="562"/>
      <c r="OTL36" s="562"/>
      <c r="OTM36" s="562"/>
      <c r="OTN36" s="562"/>
      <c r="OTO36" s="562"/>
      <c r="OTP36" s="562"/>
      <c r="OTQ36" s="562"/>
      <c r="OTR36" s="562"/>
      <c r="OTS36" s="562"/>
      <c r="OTT36" s="562"/>
      <c r="OTU36" s="562"/>
      <c r="OTV36" s="562"/>
      <c r="OTW36" s="562"/>
      <c r="OTX36" s="562"/>
      <c r="OTY36" s="562"/>
      <c r="OTZ36" s="562"/>
      <c r="OUA36" s="562"/>
      <c r="OUB36" s="562"/>
      <c r="OUC36" s="562"/>
      <c r="OUD36" s="562"/>
      <c r="OUE36" s="562"/>
      <c r="OUF36" s="562"/>
      <c r="OUG36" s="562"/>
      <c r="OUH36" s="562"/>
      <c r="OUI36" s="562"/>
      <c r="OUJ36" s="562"/>
      <c r="OUK36" s="562"/>
      <c r="OUL36" s="562"/>
      <c r="OUM36" s="562"/>
      <c r="OUN36" s="562"/>
      <c r="OUO36" s="562"/>
      <c r="OUP36" s="562"/>
      <c r="OUQ36" s="562"/>
      <c r="OUR36" s="562"/>
      <c r="OUS36" s="562"/>
      <c r="OUT36" s="562"/>
      <c r="OUU36" s="562"/>
      <c r="OUV36" s="562"/>
      <c r="OUW36" s="562"/>
      <c r="OUX36" s="562"/>
      <c r="OUY36" s="562"/>
      <c r="OUZ36" s="562"/>
      <c r="OVA36" s="562"/>
      <c r="OVB36" s="562"/>
      <c r="OVC36" s="562"/>
      <c r="OVD36" s="562"/>
      <c r="OVE36" s="562"/>
      <c r="OVF36" s="562"/>
      <c r="OVG36" s="562"/>
      <c r="OVH36" s="562"/>
      <c r="OVI36" s="562"/>
      <c r="OVJ36" s="562"/>
      <c r="OVK36" s="562"/>
      <c r="OVL36" s="562"/>
      <c r="OVM36" s="562"/>
      <c r="OVN36" s="562"/>
      <c r="OVO36" s="562"/>
      <c r="OVP36" s="562"/>
      <c r="OVQ36" s="562"/>
      <c r="OVR36" s="562"/>
      <c r="OVS36" s="562"/>
      <c r="OVT36" s="562"/>
      <c r="OVU36" s="562"/>
      <c r="OVV36" s="562"/>
      <c r="OVW36" s="562"/>
      <c r="OVX36" s="562"/>
      <c r="OVY36" s="562"/>
      <c r="OVZ36" s="562"/>
      <c r="OWA36" s="562"/>
      <c r="OWB36" s="562"/>
      <c r="OWC36" s="562"/>
      <c r="OWD36" s="562"/>
      <c r="OWE36" s="562"/>
      <c r="OWF36" s="562"/>
      <c r="OWG36" s="562"/>
      <c r="OWH36" s="562"/>
      <c r="OWI36" s="562"/>
      <c r="OWJ36" s="562"/>
      <c r="OWK36" s="562"/>
      <c r="OWL36" s="562"/>
      <c r="OWM36" s="562"/>
      <c r="OWN36" s="562"/>
      <c r="OWO36" s="562"/>
      <c r="OWP36" s="562"/>
      <c r="OWQ36" s="562"/>
      <c r="OWR36" s="562"/>
      <c r="OWS36" s="562"/>
      <c r="OWT36" s="562"/>
      <c r="OWU36" s="562"/>
      <c r="OWV36" s="562"/>
      <c r="OWW36" s="562"/>
      <c r="OWX36" s="562"/>
      <c r="OWY36" s="562"/>
      <c r="OWZ36" s="562"/>
      <c r="OXA36" s="562"/>
      <c r="OXB36" s="562"/>
      <c r="OXC36" s="562"/>
      <c r="OXD36" s="562"/>
      <c r="OXE36" s="562"/>
      <c r="OXF36" s="562"/>
      <c r="OXG36" s="562"/>
      <c r="OXH36" s="562"/>
      <c r="OXI36" s="562"/>
      <c r="OXJ36" s="562"/>
      <c r="OXK36" s="562"/>
      <c r="OXL36" s="562"/>
      <c r="OXM36" s="562"/>
      <c r="OXN36" s="562"/>
      <c r="OXO36" s="562"/>
      <c r="OXP36" s="562"/>
      <c r="OXQ36" s="562"/>
      <c r="OXR36" s="562"/>
      <c r="OXS36" s="562"/>
      <c r="OXT36" s="562"/>
      <c r="OXU36" s="562"/>
      <c r="OXV36" s="562"/>
      <c r="OXW36" s="562"/>
      <c r="OXX36" s="562"/>
      <c r="OXY36" s="562"/>
      <c r="OXZ36" s="562"/>
      <c r="OYA36" s="562"/>
      <c r="OYB36" s="562"/>
      <c r="OYC36" s="562"/>
      <c r="OYD36" s="562"/>
      <c r="OYE36" s="562"/>
      <c r="OYF36" s="562"/>
      <c r="OYG36" s="562"/>
      <c r="OYH36" s="562"/>
      <c r="OYI36" s="562"/>
      <c r="OYJ36" s="562"/>
      <c r="OYK36" s="562"/>
      <c r="OYL36" s="562"/>
      <c r="OYM36" s="562"/>
      <c r="OYN36" s="562"/>
      <c r="OYO36" s="562"/>
      <c r="OYP36" s="562"/>
      <c r="OYQ36" s="562"/>
      <c r="OYR36" s="562"/>
      <c r="OYS36" s="562"/>
      <c r="OYT36" s="562"/>
      <c r="OYU36" s="562"/>
      <c r="OYV36" s="562"/>
      <c r="OYW36" s="562"/>
      <c r="OYX36" s="562"/>
      <c r="OYY36" s="562"/>
      <c r="OYZ36" s="562"/>
      <c r="OZA36" s="562"/>
      <c r="OZB36" s="562"/>
      <c r="OZC36" s="562"/>
      <c r="OZD36" s="562"/>
      <c r="OZE36" s="562"/>
      <c r="OZF36" s="562"/>
      <c r="OZG36" s="562"/>
      <c r="OZH36" s="562"/>
      <c r="OZI36" s="562"/>
      <c r="OZJ36" s="562"/>
      <c r="OZK36" s="562"/>
      <c r="OZL36" s="562"/>
      <c r="OZM36" s="562"/>
      <c r="OZN36" s="562"/>
      <c r="OZO36" s="562"/>
      <c r="OZP36" s="562"/>
      <c r="OZQ36" s="562"/>
      <c r="OZR36" s="562"/>
      <c r="OZS36" s="562"/>
      <c r="OZT36" s="562"/>
      <c r="OZU36" s="562"/>
      <c r="OZV36" s="562"/>
      <c r="OZW36" s="562"/>
      <c r="OZX36" s="562"/>
      <c r="OZY36" s="562"/>
      <c r="OZZ36" s="562"/>
      <c r="PAA36" s="562"/>
      <c r="PAB36" s="562"/>
      <c r="PAC36" s="562"/>
      <c r="PAD36" s="562"/>
      <c r="PAE36" s="562"/>
      <c r="PAF36" s="562"/>
      <c r="PAG36" s="562"/>
      <c r="PAH36" s="562"/>
      <c r="PAI36" s="562"/>
      <c r="PAJ36" s="562"/>
      <c r="PAK36" s="562"/>
      <c r="PAL36" s="562"/>
      <c r="PAM36" s="562"/>
      <c r="PAN36" s="562"/>
      <c r="PAO36" s="562"/>
      <c r="PAP36" s="562"/>
      <c r="PAQ36" s="562"/>
      <c r="PAR36" s="562"/>
      <c r="PAS36" s="562"/>
      <c r="PAT36" s="562"/>
      <c r="PAU36" s="562"/>
      <c r="PAV36" s="562"/>
      <c r="PAW36" s="562"/>
      <c r="PAX36" s="562"/>
      <c r="PAY36" s="562"/>
      <c r="PAZ36" s="562"/>
      <c r="PBA36" s="562"/>
      <c r="PBB36" s="562"/>
      <c r="PBC36" s="562"/>
      <c r="PBD36" s="562"/>
      <c r="PBE36" s="562"/>
      <c r="PBF36" s="562"/>
      <c r="PBG36" s="562"/>
      <c r="PBH36" s="562"/>
      <c r="PBI36" s="562"/>
      <c r="PBJ36" s="562"/>
      <c r="PBK36" s="562"/>
      <c r="PBL36" s="562"/>
      <c r="PBM36" s="562"/>
      <c r="PBN36" s="562"/>
      <c r="PBO36" s="562"/>
      <c r="PBP36" s="562"/>
      <c r="PBQ36" s="562"/>
      <c r="PBR36" s="562"/>
      <c r="PBS36" s="562"/>
      <c r="PBT36" s="562"/>
      <c r="PBU36" s="562"/>
      <c r="PBV36" s="562"/>
      <c r="PBW36" s="562"/>
      <c r="PBX36" s="562"/>
      <c r="PBY36" s="562"/>
      <c r="PBZ36" s="562"/>
      <c r="PCA36" s="562"/>
      <c r="PCB36" s="562"/>
      <c r="PCC36" s="562"/>
      <c r="PCD36" s="562"/>
      <c r="PCE36" s="562"/>
      <c r="PCF36" s="562"/>
      <c r="PCG36" s="562"/>
      <c r="PCH36" s="562"/>
      <c r="PCI36" s="562"/>
      <c r="PCJ36" s="562"/>
      <c r="PCK36" s="562"/>
      <c r="PCL36" s="562"/>
      <c r="PCM36" s="562"/>
      <c r="PCN36" s="562"/>
      <c r="PCO36" s="562"/>
      <c r="PCP36" s="562"/>
      <c r="PCQ36" s="562"/>
      <c r="PCR36" s="562"/>
      <c r="PCS36" s="562"/>
      <c r="PCT36" s="562"/>
      <c r="PCU36" s="562"/>
      <c r="PCV36" s="562"/>
      <c r="PCW36" s="562"/>
      <c r="PCX36" s="562"/>
      <c r="PCY36" s="562"/>
      <c r="PCZ36" s="562"/>
      <c r="PDA36" s="562"/>
      <c r="PDB36" s="562"/>
      <c r="PDC36" s="562"/>
      <c r="PDD36" s="562"/>
      <c r="PDE36" s="562"/>
      <c r="PDF36" s="562"/>
      <c r="PDG36" s="562"/>
      <c r="PDH36" s="562"/>
      <c r="PDI36" s="562"/>
      <c r="PDJ36" s="562"/>
      <c r="PDK36" s="562"/>
      <c r="PDL36" s="562"/>
      <c r="PDM36" s="562"/>
      <c r="PDN36" s="562"/>
      <c r="PDO36" s="562"/>
      <c r="PDP36" s="562"/>
      <c r="PDQ36" s="562"/>
      <c r="PDR36" s="562"/>
      <c r="PDS36" s="562"/>
      <c r="PDT36" s="562"/>
      <c r="PDU36" s="562"/>
      <c r="PDV36" s="562"/>
      <c r="PDW36" s="562"/>
      <c r="PDX36" s="562"/>
      <c r="PDY36" s="562"/>
      <c r="PDZ36" s="562"/>
      <c r="PEA36" s="562"/>
      <c r="PEB36" s="562"/>
      <c r="PEC36" s="562"/>
      <c r="PED36" s="562"/>
      <c r="PEE36" s="562"/>
      <c r="PEF36" s="562"/>
      <c r="PEG36" s="562"/>
      <c r="PEH36" s="562"/>
      <c r="PEI36" s="562"/>
      <c r="PEJ36" s="562"/>
      <c r="PEK36" s="562"/>
      <c r="PEL36" s="562"/>
      <c r="PEM36" s="562"/>
      <c r="PEN36" s="562"/>
      <c r="PEO36" s="562"/>
      <c r="PEP36" s="562"/>
      <c r="PEQ36" s="562"/>
      <c r="PER36" s="562"/>
      <c r="PES36" s="562"/>
      <c r="PET36" s="562"/>
      <c r="PEU36" s="562"/>
      <c r="PEV36" s="562"/>
      <c r="PEW36" s="562"/>
      <c r="PEX36" s="562"/>
      <c r="PEY36" s="562"/>
      <c r="PEZ36" s="562"/>
      <c r="PFA36" s="562"/>
      <c r="PFB36" s="562"/>
      <c r="PFC36" s="562"/>
      <c r="PFD36" s="562"/>
      <c r="PFE36" s="562"/>
      <c r="PFF36" s="562"/>
      <c r="PFG36" s="562"/>
      <c r="PFH36" s="562"/>
      <c r="PFI36" s="562"/>
      <c r="PFJ36" s="562"/>
      <c r="PFK36" s="562"/>
      <c r="PFL36" s="562"/>
      <c r="PFM36" s="562"/>
      <c r="PFN36" s="562"/>
      <c r="PFO36" s="562"/>
      <c r="PFP36" s="562"/>
      <c r="PFQ36" s="562"/>
      <c r="PFR36" s="562"/>
      <c r="PFS36" s="562"/>
      <c r="PFT36" s="562"/>
      <c r="PFU36" s="562"/>
      <c r="PFV36" s="562"/>
      <c r="PFW36" s="562"/>
      <c r="PFX36" s="562"/>
      <c r="PFY36" s="562"/>
      <c r="PFZ36" s="562"/>
      <c r="PGA36" s="562"/>
      <c r="PGB36" s="562"/>
      <c r="PGC36" s="562"/>
      <c r="PGD36" s="562"/>
      <c r="PGE36" s="562"/>
      <c r="PGF36" s="562"/>
      <c r="PGG36" s="562"/>
      <c r="PGH36" s="562"/>
      <c r="PGI36" s="562"/>
      <c r="PGJ36" s="562"/>
      <c r="PGK36" s="562"/>
      <c r="PGL36" s="562"/>
      <c r="PGM36" s="562"/>
      <c r="PGN36" s="562"/>
      <c r="PGO36" s="562"/>
      <c r="PGP36" s="562"/>
      <c r="PGQ36" s="562"/>
      <c r="PGR36" s="562"/>
      <c r="PGS36" s="562"/>
      <c r="PGT36" s="562"/>
      <c r="PGU36" s="562"/>
      <c r="PGV36" s="562"/>
      <c r="PGW36" s="562"/>
      <c r="PGX36" s="562"/>
      <c r="PGY36" s="562"/>
      <c r="PGZ36" s="562"/>
      <c r="PHA36" s="562"/>
      <c r="PHB36" s="562"/>
      <c r="PHC36" s="562"/>
      <c r="PHD36" s="562"/>
      <c r="PHE36" s="562"/>
      <c r="PHF36" s="562"/>
      <c r="PHG36" s="562"/>
      <c r="PHH36" s="562"/>
      <c r="PHI36" s="562"/>
      <c r="PHJ36" s="562"/>
      <c r="PHK36" s="562"/>
      <c r="PHL36" s="562"/>
      <c r="PHM36" s="562"/>
      <c r="PHN36" s="562"/>
      <c r="PHO36" s="562"/>
      <c r="PHP36" s="562"/>
      <c r="PHQ36" s="562"/>
      <c r="PHR36" s="562"/>
      <c r="PHS36" s="562"/>
      <c r="PHT36" s="562"/>
      <c r="PHU36" s="562"/>
      <c r="PHV36" s="562"/>
      <c r="PHW36" s="562"/>
      <c r="PHX36" s="562"/>
      <c r="PHY36" s="562"/>
      <c r="PHZ36" s="562"/>
      <c r="PIA36" s="562"/>
      <c r="PIB36" s="562"/>
      <c r="PIC36" s="562"/>
      <c r="PID36" s="562"/>
      <c r="PIE36" s="562"/>
      <c r="PIF36" s="562"/>
      <c r="PIG36" s="562"/>
      <c r="PIH36" s="562"/>
      <c r="PII36" s="562"/>
      <c r="PIJ36" s="562"/>
      <c r="PIK36" s="562"/>
      <c r="PIL36" s="562"/>
      <c r="PIM36" s="562"/>
      <c r="PIN36" s="562"/>
      <c r="PIO36" s="562"/>
      <c r="PIP36" s="562"/>
      <c r="PIQ36" s="562"/>
      <c r="PIR36" s="562"/>
      <c r="PIS36" s="562"/>
      <c r="PIT36" s="562"/>
      <c r="PIU36" s="562"/>
      <c r="PIV36" s="562"/>
      <c r="PIW36" s="562"/>
      <c r="PIX36" s="562"/>
      <c r="PIY36" s="562"/>
      <c r="PIZ36" s="562"/>
      <c r="PJA36" s="562"/>
      <c r="PJB36" s="562"/>
      <c r="PJC36" s="562"/>
      <c r="PJD36" s="562"/>
      <c r="PJE36" s="562"/>
      <c r="PJF36" s="562"/>
      <c r="PJG36" s="562"/>
      <c r="PJH36" s="562"/>
      <c r="PJI36" s="562"/>
      <c r="PJJ36" s="562"/>
      <c r="PJK36" s="562"/>
      <c r="PJL36" s="562"/>
      <c r="PJM36" s="562"/>
      <c r="PJN36" s="562"/>
      <c r="PJO36" s="562"/>
      <c r="PJP36" s="562"/>
      <c r="PJQ36" s="562"/>
      <c r="PJR36" s="562"/>
      <c r="PJS36" s="562"/>
      <c r="PJT36" s="562"/>
      <c r="PJU36" s="562"/>
      <c r="PJV36" s="562"/>
      <c r="PJW36" s="562"/>
      <c r="PJX36" s="562"/>
      <c r="PJY36" s="562"/>
      <c r="PJZ36" s="562"/>
      <c r="PKA36" s="562"/>
      <c r="PKB36" s="562"/>
      <c r="PKC36" s="562"/>
      <c r="PKD36" s="562"/>
      <c r="PKE36" s="562"/>
      <c r="PKF36" s="562"/>
      <c r="PKG36" s="562"/>
      <c r="PKH36" s="562"/>
      <c r="PKI36" s="562"/>
      <c r="PKJ36" s="562"/>
      <c r="PKK36" s="562"/>
      <c r="PKL36" s="562"/>
      <c r="PKM36" s="562"/>
      <c r="PKN36" s="562"/>
      <c r="PKO36" s="562"/>
      <c r="PKP36" s="562"/>
      <c r="PKQ36" s="562"/>
      <c r="PKR36" s="562"/>
      <c r="PKS36" s="562"/>
      <c r="PKT36" s="562"/>
      <c r="PKU36" s="562"/>
      <c r="PKV36" s="562"/>
      <c r="PKW36" s="562"/>
      <c r="PKX36" s="562"/>
      <c r="PKY36" s="562"/>
      <c r="PKZ36" s="562"/>
      <c r="PLA36" s="562"/>
      <c r="PLB36" s="562"/>
      <c r="PLC36" s="562"/>
      <c r="PLD36" s="562"/>
      <c r="PLE36" s="562"/>
      <c r="PLF36" s="562"/>
      <c r="PLG36" s="562"/>
      <c r="PLH36" s="562"/>
      <c r="PLI36" s="562"/>
      <c r="PLJ36" s="562"/>
      <c r="PLK36" s="562"/>
      <c r="PLL36" s="562"/>
      <c r="PLM36" s="562"/>
      <c r="PLN36" s="562"/>
      <c r="PLO36" s="562"/>
      <c r="PLP36" s="562"/>
      <c r="PLQ36" s="562"/>
      <c r="PLR36" s="562"/>
      <c r="PLS36" s="562"/>
      <c r="PLT36" s="562"/>
      <c r="PLU36" s="562"/>
      <c r="PLV36" s="562"/>
      <c r="PLW36" s="562"/>
      <c r="PLX36" s="562"/>
      <c r="PLY36" s="562"/>
      <c r="PLZ36" s="562"/>
      <c r="PMA36" s="562"/>
      <c r="PMB36" s="562"/>
      <c r="PMC36" s="562"/>
      <c r="PMD36" s="562"/>
      <c r="PME36" s="562"/>
      <c r="PMF36" s="562"/>
      <c r="PMG36" s="562"/>
      <c r="PMH36" s="562"/>
      <c r="PMI36" s="562"/>
      <c r="PMJ36" s="562"/>
      <c r="PMK36" s="562"/>
      <c r="PML36" s="562"/>
      <c r="PMM36" s="562"/>
      <c r="PMN36" s="562"/>
      <c r="PMO36" s="562"/>
      <c r="PMP36" s="562"/>
      <c r="PMQ36" s="562"/>
      <c r="PMR36" s="562"/>
      <c r="PMS36" s="562"/>
      <c r="PMT36" s="562"/>
      <c r="PMU36" s="562"/>
      <c r="PMV36" s="562"/>
      <c r="PMW36" s="562"/>
      <c r="PMX36" s="562"/>
      <c r="PMY36" s="562"/>
      <c r="PMZ36" s="562"/>
      <c r="PNA36" s="562"/>
      <c r="PNB36" s="562"/>
      <c r="PNC36" s="562"/>
      <c r="PND36" s="562"/>
      <c r="PNE36" s="562"/>
      <c r="PNF36" s="562"/>
      <c r="PNG36" s="562"/>
      <c r="PNH36" s="562"/>
      <c r="PNI36" s="562"/>
      <c r="PNJ36" s="562"/>
      <c r="PNK36" s="562"/>
      <c r="PNL36" s="562"/>
      <c r="PNM36" s="562"/>
      <c r="PNN36" s="562"/>
      <c r="PNO36" s="562"/>
      <c r="PNP36" s="562"/>
      <c r="PNQ36" s="562"/>
      <c r="PNR36" s="562"/>
      <c r="PNS36" s="562"/>
      <c r="PNT36" s="562"/>
      <c r="PNU36" s="562"/>
      <c r="PNV36" s="562"/>
      <c r="PNW36" s="562"/>
      <c r="PNX36" s="562"/>
      <c r="PNY36" s="562"/>
      <c r="PNZ36" s="562"/>
      <c r="POA36" s="562"/>
      <c r="POB36" s="562"/>
      <c r="POC36" s="562"/>
      <c r="POD36" s="562"/>
      <c r="POE36" s="562"/>
      <c r="POF36" s="562"/>
      <c r="POG36" s="562"/>
      <c r="POH36" s="562"/>
      <c r="POI36" s="562"/>
      <c r="POJ36" s="562"/>
      <c r="POK36" s="562"/>
      <c r="POL36" s="562"/>
      <c r="POM36" s="562"/>
      <c r="PON36" s="562"/>
      <c r="POO36" s="562"/>
      <c r="POP36" s="562"/>
      <c r="POQ36" s="562"/>
      <c r="POR36" s="562"/>
      <c r="POS36" s="562"/>
      <c r="POT36" s="562"/>
      <c r="POU36" s="562"/>
      <c r="POV36" s="562"/>
      <c r="POW36" s="562"/>
      <c r="POX36" s="562"/>
      <c r="POY36" s="562"/>
      <c r="POZ36" s="562"/>
      <c r="PPA36" s="562"/>
      <c r="PPB36" s="562"/>
      <c r="PPC36" s="562"/>
      <c r="PPD36" s="562"/>
      <c r="PPE36" s="562"/>
      <c r="PPF36" s="562"/>
      <c r="PPG36" s="562"/>
      <c r="PPH36" s="562"/>
      <c r="PPI36" s="562"/>
      <c r="PPJ36" s="562"/>
      <c r="PPK36" s="562"/>
      <c r="PPL36" s="562"/>
      <c r="PPM36" s="562"/>
      <c r="PPN36" s="562"/>
      <c r="PPO36" s="562"/>
      <c r="PPP36" s="562"/>
      <c r="PPQ36" s="562"/>
      <c r="PPR36" s="562"/>
      <c r="PPS36" s="562"/>
      <c r="PPT36" s="562"/>
      <c r="PPU36" s="562"/>
      <c r="PPV36" s="562"/>
      <c r="PPW36" s="562"/>
      <c r="PPX36" s="562"/>
      <c r="PPY36" s="562"/>
      <c r="PPZ36" s="562"/>
      <c r="PQA36" s="562"/>
      <c r="PQB36" s="562"/>
      <c r="PQC36" s="562"/>
      <c r="PQD36" s="562"/>
      <c r="PQE36" s="562"/>
      <c r="PQF36" s="562"/>
      <c r="PQG36" s="562"/>
      <c r="PQH36" s="562"/>
      <c r="PQI36" s="562"/>
      <c r="PQJ36" s="562"/>
      <c r="PQK36" s="562"/>
      <c r="PQL36" s="562"/>
      <c r="PQM36" s="562"/>
      <c r="PQN36" s="562"/>
      <c r="PQO36" s="562"/>
      <c r="PQP36" s="562"/>
      <c r="PQQ36" s="562"/>
      <c r="PQR36" s="562"/>
      <c r="PQS36" s="562"/>
      <c r="PQT36" s="562"/>
      <c r="PQU36" s="562"/>
      <c r="PQV36" s="562"/>
      <c r="PQW36" s="562"/>
      <c r="PQX36" s="562"/>
      <c r="PQY36" s="562"/>
      <c r="PQZ36" s="562"/>
      <c r="PRA36" s="562"/>
      <c r="PRB36" s="562"/>
      <c r="PRC36" s="562"/>
      <c r="PRD36" s="562"/>
      <c r="PRE36" s="562"/>
      <c r="PRF36" s="562"/>
      <c r="PRG36" s="562"/>
      <c r="PRH36" s="562"/>
      <c r="PRI36" s="562"/>
      <c r="PRJ36" s="562"/>
      <c r="PRK36" s="562"/>
      <c r="PRL36" s="562"/>
      <c r="PRM36" s="562"/>
      <c r="PRN36" s="562"/>
      <c r="PRO36" s="562"/>
      <c r="PRP36" s="562"/>
      <c r="PRQ36" s="562"/>
      <c r="PRR36" s="562"/>
      <c r="PRS36" s="562"/>
      <c r="PRT36" s="562"/>
      <c r="PRU36" s="562"/>
      <c r="PRV36" s="562"/>
      <c r="PRW36" s="562"/>
      <c r="PRX36" s="562"/>
      <c r="PRY36" s="562"/>
      <c r="PRZ36" s="562"/>
      <c r="PSA36" s="562"/>
      <c r="PSB36" s="562"/>
      <c r="PSC36" s="562"/>
      <c r="PSD36" s="562"/>
      <c r="PSE36" s="562"/>
      <c r="PSF36" s="562"/>
      <c r="PSG36" s="562"/>
      <c r="PSH36" s="562"/>
      <c r="PSI36" s="562"/>
      <c r="PSJ36" s="562"/>
      <c r="PSK36" s="562"/>
      <c r="PSL36" s="562"/>
      <c r="PSM36" s="562"/>
      <c r="PSN36" s="562"/>
      <c r="PSO36" s="562"/>
      <c r="PSP36" s="562"/>
      <c r="PSQ36" s="562"/>
      <c r="PSR36" s="562"/>
      <c r="PSS36" s="562"/>
      <c r="PST36" s="562"/>
      <c r="PSU36" s="562"/>
      <c r="PSV36" s="562"/>
      <c r="PSW36" s="562"/>
      <c r="PSX36" s="562"/>
      <c r="PSY36" s="562"/>
      <c r="PSZ36" s="562"/>
      <c r="PTA36" s="562"/>
      <c r="PTB36" s="562"/>
      <c r="PTC36" s="562"/>
      <c r="PTD36" s="562"/>
      <c r="PTE36" s="562"/>
      <c r="PTF36" s="562"/>
      <c r="PTG36" s="562"/>
      <c r="PTH36" s="562"/>
      <c r="PTI36" s="562"/>
      <c r="PTJ36" s="562"/>
      <c r="PTK36" s="562"/>
      <c r="PTL36" s="562"/>
      <c r="PTM36" s="562"/>
      <c r="PTN36" s="562"/>
      <c r="PTO36" s="562"/>
      <c r="PTP36" s="562"/>
      <c r="PTQ36" s="562"/>
      <c r="PTR36" s="562"/>
      <c r="PTS36" s="562"/>
      <c r="PTT36" s="562"/>
      <c r="PTU36" s="562"/>
      <c r="PTV36" s="562"/>
      <c r="PTW36" s="562"/>
      <c r="PTX36" s="562"/>
      <c r="PTY36" s="562"/>
      <c r="PTZ36" s="562"/>
      <c r="PUA36" s="562"/>
      <c r="PUB36" s="562"/>
      <c r="PUC36" s="562"/>
      <c r="PUD36" s="562"/>
      <c r="PUE36" s="562"/>
      <c r="PUF36" s="562"/>
      <c r="PUG36" s="562"/>
      <c r="PUH36" s="562"/>
      <c r="PUI36" s="562"/>
      <c r="PUJ36" s="562"/>
      <c r="PUK36" s="562"/>
      <c r="PUL36" s="562"/>
      <c r="PUM36" s="562"/>
      <c r="PUN36" s="562"/>
      <c r="PUO36" s="562"/>
      <c r="PUP36" s="562"/>
      <c r="PUQ36" s="562"/>
      <c r="PUR36" s="562"/>
      <c r="PUS36" s="562"/>
      <c r="PUT36" s="562"/>
      <c r="PUU36" s="562"/>
      <c r="PUV36" s="562"/>
      <c r="PUW36" s="562"/>
      <c r="PUX36" s="562"/>
      <c r="PUY36" s="562"/>
      <c r="PUZ36" s="562"/>
      <c r="PVA36" s="562"/>
      <c r="PVB36" s="562"/>
      <c r="PVC36" s="562"/>
      <c r="PVD36" s="562"/>
      <c r="PVE36" s="562"/>
      <c r="PVF36" s="562"/>
      <c r="PVG36" s="562"/>
      <c r="PVH36" s="562"/>
      <c r="PVI36" s="562"/>
      <c r="PVJ36" s="562"/>
      <c r="PVK36" s="562"/>
      <c r="PVL36" s="562"/>
      <c r="PVM36" s="562"/>
      <c r="PVN36" s="562"/>
      <c r="PVO36" s="562"/>
      <c r="PVP36" s="562"/>
      <c r="PVQ36" s="562"/>
      <c r="PVR36" s="562"/>
      <c r="PVS36" s="562"/>
      <c r="PVT36" s="562"/>
      <c r="PVU36" s="562"/>
      <c r="PVV36" s="562"/>
      <c r="PVW36" s="562"/>
      <c r="PVX36" s="562"/>
      <c r="PVY36" s="562"/>
      <c r="PVZ36" s="562"/>
      <c r="PWA36" s="562"/>
      <c r="PWB36" s="562"/>
      <c r="PWC36" s="562"/>
      <c r="PWD36" s="562"/>
      <c r="PWE36" s="562"/>
      <c r="PWF36" s="562"/>
      <c r="PWG36" s="562"/>
      <c r="PWH36" s="562"/>
      <c r="PWI36" s="562"/>
      <c r="PWJ36" s="562"/>
      <c r="PWK36" s="562"/>
      <c r="PWL36" s="562"/>
      <c r="PWM36" s="562"/>
      <c r="PWN36" s="562"/>
      <c r="PWO36" s="562"/>
      <c r="PWP36" s="562"/>
      <c r="PWQ36" s="562"/>
      <c r="PWR36" s="562"/>
      <c r="PWS36" s="562"/>
      <c r="PWT36" s="562"/>
      <c r="PWU36" s="562"/>
      <c r="PWV36" s="562"/>
      <c r="PWW36" s="562"/>
      <c r="PWX36" s="562"/>
      <c r="PWY36" s="562"/>
      <c r="PWZ36" s="562"/>
      <c r="PXA36" s="562"/>
      <c r="PXB36" s="562"/>
      <c r="PXC36" s="562"/>
      <c r="PXD36" s="562"/>
      <c r="PXE36" s="562"/>
      <c r="PXF36" s="562"/>
      <c r="PXG36" s="562"/>
      <c r="PXH36" s="562"/>
      <c r="PXI36" s="562"/>
      <c r="PXJ36" s="562"/>
      <c r="PXK36" s="562"/>
      <c r="PXL36" s="562"/>
      <c r="PXM36" s="562"/>
      <c r="PXN36" s="562"/>
      <c r="PXO36" s="562"/>
      <c r="PXP36" s="562"/>
      <c r="PXQ36" s="562"/>
      <c r="PXR36" s="562"/>
      <c r="PXS36" s="562"/>
      <c r="PXT36" s="562"/>
      <c r="PXU36" s="562"/>
      <c r="PXV36" s="562"/>
      <c r="PXW36" s="562"/>
      <c r="PXX36" s="562"/>
      <c r="PXY36" s="562"/>
      <c r="PXZ36" s="562"/>
      <c r="PYA36" s="562"/>
      <c r="PYB36" s="562"/>
      <c r="PYC36" s="562"/>
      <c r="PYD36" s="562"/>
      <c r="PYE36" s="562"/>
      <c r="PYF36" s="562"/>
      <c r="PYG36" s="562"/>
      <c r="PYH36" s="562"/>
      <c r="PYI36" s="562"/>
      <c r="PYJ36" s="562"/>
      <c r="PYK36" s="562"/>
      <c r="PYL36" s="562"/>
      <c r="PYM36" s="562"/>
      <c r="PYN36" s="562"/>
      <c r="PYO36" s="562"/>
      <c r="PYP36" s="562"/>
      <c r="PYQ36" s="562"/>
      <c r="PYR36" s="562"/>
      <c r="PYS36" s="562"/>
      <c r="PYT36" s="562"/>
      <c r="PYU36" s="562"/>
      <c r="PYV36" s="562"/>
      <c r="PYW36" s="562"/>
      <c r="PYX36" s="562"/>
      <c r="PYY36" s="562"/>
      <c r="PYZ36" s="562"/>
      <c r="PZA36" s="562"/>
      <c r="PZB36" s="562"/>
      <c r="PZC36" s="562"/>
      <c r="PZD36" s="562"/>
      <c r="PZE36" s="562"/>
      <c r="PZF36" s="562"/>
      <c r="PZG36" s="562"/>
      <c r="PZH36" s="562"/>
      <c r="PZI36" s="562"/>
      <c r="PZJ36" s="562"/>
      <c r="PZK36" s="562"/>
      <c r="PZL36" s="562"/>
      <c r="PZM36" s="562"/>
      <c r="PZN36" s="562"/>
      <c r="PZO36" s="562"/>
      <c r="PZP36" s="562"/>
      <c r="PZQ36" s="562"/>
      <c r="PZR36" s="562"/>
      <c r="PZS36" s="562"/>
      <c r="PZT36" s="562"/>
      <c r="PZU36" s="562"/>
      <c r="PZV36" s="562"/>
      <c r="PZW36" s="562"/>
      <c r="PZX36" s="562"/>
      <c r="PZY36" s="562"/>
      <c r="PZZ36" s="562"/>
      <c r="QAA36" s="562"/>
      <c r="QAB36" s="562"/>
      <c r="QAC36" s="562"/>
      <c r="QAD36" s="562"/>
      <c r="QAE36" s="562"/>
      <c r="QAF36" s="562"/>
      <c r="QAG36" s="562"/>
      <c r="QAH36" s="562"/>
      <c r="QAI36" s="562"/>
      <c r="QAJ36" s="562"/>
      <c r="QAK36" s="562"/>
      <c r="QAL36" s="562"/>
      <c r="QAM36" s="562"/>
      <c r="QAN36" s="562"/>
      <c r="QAO36" s="562"/>
      <c r="QAP36" s="562"/>
      <c r="QAQ36" s="562"/>
      <c r="QAR36" s="562"/>
      <c r="QAS36" s="562"/>
      <c r="QAT36" s="562"/>
      <c r="QAU36" s="562"/>
      <c r="QAV36" s="562"/>
      <c r="QAW36" s="562"/>
      <c r="QAX36" s="562"/>
      <c r="QAY36" s="562"/>
      <c r="QAZ36" s="562"/>
      <c r="QBA36" s="562"/>
      <c r="QBB36" s="562"/>
      <c r="QBC36" s="562"/>
      <c r="QBD36" s="562"/>
      <c r="QBE36" s="562"/>
      <c r="QBF36" s="562"/>
      <c r="QBG36" s="562"/>
      <c r="QBH36" s="562"/>
      <c r="QBI36" s="562"/>
      <c r="QBJ36" s="562"/>
      <c r="QBK36" s="562"/>
      <c r="QBL36" s="562"/>
      <c r="QBM36" s="562"/>
      <c r="QBN36" s="562"/>
      <c r="QBO36" s="562"/>
      <c r="QBP36" s="562"/>
      <c r="QBQ36" s="562"/>
      <c r="QBR36" s="562"/>
      <c r="QBS36" s="562"/>
      <c r="QBT36" s="562"/>
      <c r="QBU36" s="562"/>
      <c r="QBV36" s="562"/>
      <c r="QBW36" s="562"/>
      <c r="QBX36" s="562"/>
      <c r="QBY36" s="562"/>
      <c r="QBZ36" s="562"/>
      <c r="QCA36" s="562"/>
      <c r="QCB36" s="562"/>
      <c r="QCC36" s="562"/>
      <c r="QCD36" s="562"/>
      <c r="QCE36" s="562"/>
      <c r="QCF36" s="562"/>
      <c r="QCG36" s="562"/>
      <c r="QCH36" s="562"/>
      <c r="QCI36" s="562"/>
      <c r="QCJ36" s="562"/>
      <c r="QCK36" s="562"/>
      <c r="QCL36" s="562"/>
      <c r="QCM36" s="562"/>
      <c r="QCN36" s="562"/>
      <c r="QCO36" s="562"/>
      <c r="QCP36" s="562"/>
      <c r="QCQ36" s="562"/>
      <c r="QCR36" s="562"/>
      <c r="QCS36" s="562"/>
      <c r="QCT36" s="562"/>
      <c r="QCU36" s="562"/>
      <c r="QCV36" s="562"/>
      <c r="QCW36" s="562"/>
      <c r="QCX36" s="562"/>
      <c r="QCY36" s="562"/>
      <c r="QCZ36" s="562"/>
      <c r="QDA36" s="562"/>
      <c r="QDB36" s="562"/>
      <c r="QDC36" s="562"/>
      <c r="QDD36" s="562"/>
      <c r="QDE36" s="562"/>
      <c r="QDF36" s="562"/>
      <c r="QDG36" s="562"/>
      <c r="QDH36" s="562"/>
      <c r="QDI36" s="562"/>
      <c r="QDJ36" s="562"/>
      <c r="QDK36" s="562"/>
      <c r="QDL36" s="562"/>
      <c r="QDM36" s="562"/>
      <c r="QDN36" s="562"/>
      <c r="QDO36" s="562"/>
      <c r="QDP36" s="562"/>
      <c r="QDQ36" s="562"/>
      <c r="QDR36" s="562"/>
      <c r="QDS36" s="562"/>
      <c r="QDT36" s="562"/>
      <c r="QDU36" s="562"/>
      <c r="QDV36" s="562"/>
      <c r="QDW36" s="562"/>
      <c r="QDX36" s="562"/>
      <c r="QDY36" s="562"/>
      <c r="QDZ36" s="562"/>
      <c r="QEA36" s="562"/>
      <c r="QEB36" s="562"/>
      <c r="QEC36" s="562"/>
      <c r="QED36" s="562"/>
      <c r="QEE36" s="562"/>
      <c r="QEF36" s="562"/>
      <c r="QEG36" s="562"/>
      <c r="QEH36" s="562"/>
      <c r="QEI36" s="562"/>
      <c r="QEJ36" s="562"/>
      <c r="QEK36" s="562"/>
      <c r="QEL36" s="562"/>
      <c r="QEM36" s="562"/>
      <c r="QEN36" s="562"/>
      <c r="QEO36" s="562"/>
      <c r="QEP36" s="562"/>
      <c r="QEQ36" s="562"/>
      <c r="QER36" s="562"/>
      <c r="QES36" s="562"/>
      <c r="QET36" s="562"/>
      <c r="QEU36" s="562"/>
      <c r="QEV36" s="562"/>
      <c r="QEW36" s="562"/>
      <c r="QEX36" s="562"/>
      <c r="QEY36" s="562"/>
      <c r="QEZ36" s="562"/>
      <c r="QFA36" s="562"/>
      <c r="QFB36" s="562"/>
      <c r="QFC36" s="562"/>
      <c r="QFD36" s="562"/>
      <c r="QFE36" s="562"/>
      <c r="QFF36" s="562"/>
      <c r="QFG36" s="562"/>
      <c r="QFH36" s="562"/>
      <c r="QFI36" s="562"/>
      <c r="QFJ36" s="562"/>
      <c r="QFK36" s="562"/>
      <c r="QFL36" s="562"/>
      <c r="QFM36" s="562"/>
      <c r="QFN36" s="562"/>
      <c r="QFO36" s="562"/>
      <c r="QFP36" s="562"/>
      <c r="QFQ36" s="562"/>
      <c r="QFR36" s="562"/>
      <c r="QFS36" s="562"/>
      <c r="QFT36" s="562"/>
      <c r="QFU36" s="562"/>
      <c r="QFV36" s="562"/>
      <c r="QFW36" s="562"/>
      <c r="QFX36" s="562"/>
      <c r="QFY36" s="562"/>
      <c r="QFZ36" s="562"/>
      <c r="QGA36" s="562"/>
      <c r="QGB36" s="562"/>
      <c r="QGC36" s="562"/>
      <c r="QGD36" s="562"/>
      <c r="QGE36" s="562"/>
      <c r="QGF36" s="562"/>
      <c r="QGG36" s="562"/>
      <c r="QGH36" s="562"/>
      <c r="QGI36" s="562"/>
      <c r="QGJ36" s="562"/>
      <c r="QGK36" s="562"/>
      <c r="QGL36" s="562"/>
      <c r="QGM36" s="562"/>
      <c r="QGN36" s="562"/>
      <c r="QGO36" s="562"/>
      <c r="QGP36" s="562"/>
      <c r="QGQ36" s="562"/>
      <c r="QGR36" s="562"/>
      <c r="QGS36" s="562"/>
      <c r="QGT36" s="562"/>
      <c r="QGU36" s="562"/>
      <c r="QGV36" s="562"/>
      <c r="QGW36" s="562"/>
      <c r="QGX36" s="562"/>
      <c r="QGY36" s="562"/>
      <c r="QGZ36" s="562"/>
      <c r="QHA36" s="562"/>
      <c r="QHB36" s="562"/>
      <c r="QHC36" s="562"/>
      <c r="QHD36" s="562"/>
      <c r="QHE36" s="562"/>
      <c r="QHF36" s="562"/>
      <c r="QHG36" s="562"/>
      <c r="QHH36" s="562"/>
      <c r="QHI36" s="562"/>
      <c r="QHJ36" s="562"/>
      <c r="QHK36" s="562"/>
      <c r="QHL36" s="562"/>
      <c r="QHM36" s="562"/>
      <c r="QHN36" s="562"/>
      <c r="QHO36" s="562"/>
      <c r="QHP36" s="562"/>
      <c r="QHQ36" s="562"/>
      <c r="QHR36" s="562"/>
      <c r="QHS36" s="562"/>
      <c r="QHT36" s="562"/>
      <c r="QHU36" s="562"/>
      <c r="QHV36" s="562"/>
      <c r="QHW36" s="562"/>
      <c r="QHX36" s="562"/>
      <c r="QHY36" s="562"/>
      <c r="QHZ36" s="562"/>
      <c r="QIA36" s="562"/>
      <c r="QIB36" s="562"/>
      <c r="QIC36" s="562"/>
      <c r="QID36" s="562"/>
      <c r="QIE36" s="562"/>
      <c r="QIF36" s="562"/>
      <c r="QIG36" s="562"/>
      <c r="QIH36" s="562"/>
      <c r="QII36" s="562"/>
      <c r="QIJ36" s="562"/>
      <c r="QIK36" s="562"/>
      <c r="QIL36" s="562"/>
      <c r="QIM36" s="562"/>
      <c r="QIN36" s="562"/>
      <c r="QIO36" s="562"/>
      <c r="QIP36" s="562"/>
      <c r="QIQ36" s="562"/>
      <c r="QIR36" s="562"/>
      <c r="QIS36" s="562"/>
      <c r="QIT36" s="562"/>
      <c r="QIU36" s="562"/>
      <c r="QIV36" s="562"/>
      <c r="QIW36" s="562"/>
      <c r="QIX36" s="562"/>
      <c r="QIY36" s="562"/>
      <c r="QIZ36" s="562"/>
      <c r="QJA36" s="562"/>
      <c r="QJB36" s="562"/>
      <c r="QJC36" s="562"/>
      <c r="QJD36" s="562"/>
      <c r="QJE36" s="562"/>
      <c r="QJF36" s="562"/>
      <c r="QJG36" s="562"/>
      <c r="QJH36" s="562"/>
      <c r="QJI36" s="562"/>
      <c r="QJJ36" s="562"/>
      <c r="QJK36" s="562"/>
      <c r="QJL36" s="562"/>
      <c r="QJM36" s="562"/>
      <c r="QJN36" s="562"/>
      <c r="QJO36" s="562"/>
      <c r="QJP36" s="562"/>
      <c r="QJQ36" s="562"/>
      <c r="QJR36" s="562"/>
      <c r="QJS36" s="562"/>
      <c r="QJT36" s="562"/>
      <c r="QJU36" s="562"/>
      <c r="QJV36" s="562"/>
      <c r="QJW36" s="562"/>
      <c r="QJX36" s="562"/>
      <c r="QJY36" s="562"/>
      <c r="QJZ36" s="562"/>
      <c r="QKA36" s="562"/>
      <c r="QKB36" s="562"/>
      <c r="QKC36" s="562"/>
      <c r="QKD36" s="562"/>
      <c r="QKE36" s="562"/>
      <c r="QKF36" s="562"/>
      <c r="QKG36" s="562"/>
      <c r="QKH36" s="562"/>
      <c r="QKI36" s="562"/>
      <c r="QKJ36" s="562"/>
      <c r="QKK36" s="562"/>
      <c r="QKL36" s="562"/>
      <c r="QKM36" s="562"/>
      <c r="QKN36" s="562"/>
      <c r="QKO36" s="562"/>
      <c r="QKP36" s="562"/>
      <c r="QKQ36" s="562"/>
      <c r="QKR36" s="562"/>
      <c r="QKS36" s="562"/>
      <c r="QKT36" s="562"/>
      <c r="QKU36" s="562"/>
      <c r="QKV36" s="562"/>
      <c r="QKW36" s="562"/>
      <c r="QKX36" s="562"/>
      <c r="QKY36" s="562"/>
      <c r="QKZ36" s="562"/>
      <c r="QLA36" s="562"/>
      <c r="QLB36" s="562"/>
      <c r="QLC36" s="562"/>
      <c r="QLD36" s="562"/>
      <c r="QLE36" s="562"/>
      <c r="QLF36" s="562"/>
      <c r="QLG36" s="562"/>
      <c r="QLH36" s="562"/>
      <c r="QLI36" s="562"/>
      <c r="QLJ36" s="562"/>
      <c r="QLK36" s="562"/>
      <c r="QLL36" s="562"/>
      <c r="QLM36" s="562"/>
      <c r="QLN36" s="562"/>
      <c r="QLO36" s="562"/>
      <c r="QLP36" s="562"/>
      <c r="QLQ36" s="562"/>
      <c r="QLR36" s="562"/>
      <c r="QLS36" s="562"/>
      <c r="QLT36" s="562"/>
      <c r="QLU36" s="562"/>
      <c r="QLV36" s="562"/>
      <c r="QLW36" s="562"/>
      <c r="QLX36" s="562"/>
      <c r="QLY36" s="562"/>
      <c r="QLZ36" s="562"/>
      <c r="QMA36" s="562"/>
      <c r="QMB36" s="562"/>
      <c r="QMC36" s="562"/>
      <c r="QMD36" s="562"/>
      <c r="QME36" s="562"/>
      <c r="QMF36" s="562"/>
      <c r="QMG36" s="562"/>
      <c r="QMH36" s="562"/>
      <c r="QMI36" s="562"/>
      <c r="QMJ36" s="562"/>
      <c r="QMK36" s="562"/>
      <c r="QML36" s="562"/>
      <c r="QMM36" s="562"/>
      <c r="QMN36" s="562"/>
      <c r="QMO36" s="562"/>
      <c r="QMP36" s="562"/>
      <c r="QMQ36" s="562"/>
      <c r="QMR36" s="562"/>
      <c r="QMS36" s="562"/>
      <c r="QMT36" s="562"/>
      <c r="QMU36" s="562"/>
      <c r="QMV36" s="562"/>
      <c r="QMW36" s="562"/>
      <c r="QMX36" s="562"/>
      <c r="QMY36" s="562"/>
      <c r="QMZ36" s="562"/>
      <c r="QNA36" s="562"/>
      <c r="QNB36" s="562"/>
      <c r="QNC36" s="562"/>
      <c r="QND36" s="562"/>
      <c r="QNE36" s="562"/>
      <c r="QNF36" s="562"/>
      <c r="QNG36" s="562"/>
      <c r="QNH36" s="562"/>
      <c r="QNI36" s="562"/>
      <c r="QNJ36" s="562"/>
      <c r="QNK36" s="562"/>
      <c r="QNL36" s="562"/>
      <c r="QNM36" s="562"/>
      <c r="QNN36" s="562"/>
      <c r="QNO36" s="562"/>
      <c r="QNP36" s="562"/>
      <c r="QNQ36" s="562"/>
      <c r="QNR36" s="562"/>
      <c r="QNS36" s="562"/>
      <c r="QNT36" s="562"/>
      <c r="QNU36" s="562"/>
      <c r="QNV36" s="562"/>
      <c r="QNW36" s="562"/>
      <c r="QNX36" s="562"/>
      <c r="QNY36" s="562"/>
      <c r="QNZ36" s="562"/>
      <c r="QOA36" s="562"/>
      <c r="QOB36" s="562"/>
      <c r="QOC36" s="562"/>
      <c r="QOD36" s="562"/>
      <c r="QOE36" s="562"/>
      <c r="QOF36" s="562"/>
      <c r="QOG36" s="562"/>
      <c r="QOH36" s="562"/>
      <c r="QOI36" s="562"/>
      <c r="QOJ36" s="562"/>
      <c r="QOK36" s="562"/>
      <c r="QOL36" s="562"/>
      <c r="QOM36" s="562"/>
      <c r="QON36" s="562"/>
      <c r="QOO36" s="562"/>
      <c r="QOP36" s="562"/>
      <c r="QOQ36" s="562"/>
      <c r="QOR36" s="562"/>
      <c r="QOS36" s="562"/>
      <c r="QOT36" s="562"/>
      <c r="QOU36" s="562"/>
      <c r="QOV36" s="562"/>
      <c r="QOW36" s="562"/>
      <c r="QOX36" s="562"/>
      <c r="QOY36" s="562"/>
      <c r="QOZ36" s="562"/>
      <c r="QPA36" s="562"/>
      <c r="QPB36" s="562"/>
      <c r="QPC36" s="562"/>
      <c r="QPD36" s="562"/>
      <c r="QPE36" s="562"/>
      <c r="QPF36" s="562"/>
      <c r="QPG36" s="562"/>
      <c r="QPH36" s="562"/>
      <c r="QPI36" s="562"/>
      <c r="QPJ36" s="562"/>
      <c r="QPK36" s="562"/>
      <c r="QPL36" s="562"/>
      <c r="QPM36" s="562"/>
      <c r="QPN36" s="562"/>
      <c r="QPO36" s="562"/>
      <c r="QPP36" s="562"/>
      <c r="QPQ36" s="562"/>
      <c r="QPR36" s="562"/>
      <c r="QPS36" s="562"/>
      <c r="QPT36" s="562"/>
      <c r="QPU36" s="562"/>
      <c r="QPV36" s="562"/>
      <c r="QPW36" s="562"/>
      <c r="QPX36" s="562"/>
      <c r="QPY36" s="562"/>
      <c r="QPZ36" s="562"/>
      <c r="QQA36" s="562"/>
      <c r="QQB36" s="562"/>
      <c r="QQC36" s="562"/>
      <c r="QQD36" s="562"/>
      <c r="QQE36" s="562"/>
      <c r="QQF36" s="562"/>
      <c r="QQG36" s="562"/>
      <c r="QQH36" s="562"/>
      <c r="QQI36" s="562"/>
      <c r="QQJ36" s="562"/>
      <c r="QQK36" s="562"/>
      <c r="QQL36" s="562"/>
      <c r="QQM36" s="562"/>
      <c r="QQN36" s="562"/>
      <c r="QQO36" s="562"/>
      <c r="QQP36" s="562"/>
      <c r="QQQ36" s="562"/>
      <c r="QQR36" s="562"/>
      <c r="QQS36" s="562"/>
      <c r="QQT36" s="562"/>
      <c r="QQU36" s="562"/>
      <c r="QQV36" s="562"/>
      <c r="QQW36" s="562"/>
      <c r="QQX36" s="562"/>
      <c r="QQY36" s="562"/>
      <c r="QQZ36" s="562"/>
      <c r="QRA36" s="562"/>
      <c r="QRB36" s="562"/>
      <c r="QRC36" s="562"/>
      <c r="QRD36" s="562"/>
      <c r="QRE36" s="562"/>
      <c r="QRF36" s="562"/>
      <c r="QRG36" s="562"/>
      <c r="QRH36" s="562"/>
      <c r="QRI36" s="562"/>
      <c r="QRJ36" s="562"/>
      <c r="QRK36" s="562"/>
      <c r="QRL36" s="562"/>
      <c r="QRM36" s="562"/>
      <c r="QRN36" s="562"/>
      <c r="QRO36" s="562"/>
      <c r="QRP36" s="562"/>
      <c r="QRQ36" s="562"/>
      <c r="QRR36" s="562"/>
      <c r="QRS36" s="562"/>
      <c r="QRT36" s="562"/>
      <c r="QRU36" s="562"/>
      <c r="QRV36" s="562"/>
      <c r="QRW36" s="562"/>
      <c r="QRX36" s="562"/>
      <c r="QRY36" s="562"/>
      <c r="QRZ36" s="562"/>
      <c r="QSA36" s="562"/>
      <c r="QSB36" s="562"/>
      <c r="QSC36" s="562"/>
      <c r="QSD36" s="562"/>
      <c r="QSE36" s="562"/>
      <c r="QSF36" s="562"/>
      <c r="QSG36" s="562"/>
      <c r="QSH36" s="562"/>
      <c r="QSI36" s="562"/>
      <c r="QSJ36" s="562"/>
      <c r="QSK36" s="562"/>
      <c r="QSL36" s="562"/>
      <c r="QSM36" s="562"/>
      <c r="QSN36" s="562"/>
      <c r="QSO36" s="562"/>
      <c r="QSP36" s="562"/>
      <c r="QSQ36" s="562"/>
      <c r="QSR36" s="562"/>
      <c r="QSS36" s="562"/>
      <c r="QST36" s="562"/>
      <c r="QSU36" s="562"/>
      <c r="QSV36" s="562"/>
      <c r="QSW36" s="562"/>
      <c r="QSX36" s="562"/>
      <c r="QSY36" s="562"/>
      <c r="QSZ36" s="562"/>
      <c r="QTA36" s="562"/>
      <c r="QTB36" s="562"/>
      <c r="QTC36" s="562"/>
      <c r="QTD36" s="562"/>
      <c r="QTE36" s="562"/>
      <c r="QTF36" s="562"/>
      <c r="QTG36" s="562"/>
      <c r="QTH36" s="562"/>
      <c r="QTI36" s="562"/>
      <c r="QTJ36" s="562"/>
      <c r="QTK36" s="562"/>
      <c r="QTL36" s="562"/>
      <c r="QTM36" s="562"/>
      <c r="QTN36" s="562"/>
      <c r="QTO36" s="562"/>
      <c r="QTP36" s="562"/>
      <c r="QTQ36" s="562"/>
      <c r="QTR36" s="562"/>
      <c r="QTS36" s="562"/>
      <c r="QTT36" s="562"/>
      <c r="QTU36" s="562"/>
      <c r="QTV36" s="562"/>
      <c r="QTW36" s="562"/>
      <c r="QTX36" s="562"/>
      <c r="QTY36" s="562"/>
      <c r="QTZ36" s="562"/>
      <c r="QUA36" s="562"/>
      <c r="QUB36" s="562"/>
      <c r="QUC36" s="562"/>
      <c r="QUD36" s="562"/>
      <c r="QUE36" s="562"/>
      <c r="QUF36" s="562"/>
      <c r="QUG36" s="562"/>
      <c r="QUH36" s="562"/>
      <c r="QUI36" s="562"/>
      <c r="QUJ36" s="562"/>
      <c r="QUK36" s="562"/>
      <c r="QUL36" s="562"/>
      <c r="QUM36" s="562"/>
      <c r="QUN36" s="562"/>
      <c r="QUO36" s="562"/>
      <c r="QUP36" s="562"/>
      <c r="QUQ36" s="562"/>
      <c r="QUR36" s="562"/>
      <c r="QUS36" s="562"/>
      <c r="QUT36" s="562"/>
      <c r="QUU36" s="562"/>
      <c r="QUV36" s="562"/>
      <c r="QUW36" s="562"/>
      <c r="QUX36" s="562"/>
      <c r="QUY36" s="562"/>
      <c r="QUZ36" s="562"/>
      <c r="QVA36" s="562"/>
      <c r="QVB36" s="562"/>
      <c r="QVC36" s="562"/>
      <c r="QVD36" s="562"/>
      <c r="QVE36" s="562"/>
      <c r="QVF36" s="562"/>
      <c r="QVG36" s="562"/>
      <c r="QVH36" s="562"/>
      <c r="QVI36" s="562"/>
      <c r="QVJ36" s="562"/>
      <c r="QVK36" s="562"/>
      <c r="QVL36" s="562"/>
      <c r="QVM36" s="562"/>
      <c r="QVN36" s="562"/>
      <c r="QVO36" s="562"/>
      <c r="QVP36" s="562"/>
      <c r="QVQ36" s="562"/>
      <c r="QVR36" s="562"/>
      <c r="QVS36" s="562"/>
      <c r="QVT36" s="562"/>
      <c r="QVU36" s="562"/>
      <c r="QVV36" s="562"/>
      <c r="QVW36" s="562"/>
      <c r="QVX36" s="562"/>
      <c r="QVY36" s="562"/>
      <c r="QVZ36" s="562"/>
      <c r="QWA36" s="562"/>
      <c r="QWB36" s="562"/>
      <c r="QWC36" s="562"/>
      <c r="QWD36" s="562"/>
      <c r="QWE36" s="562"/>
      <c r="QWF36" s="562"/>
      <c r="QWG36" s="562"/>
      <c r="QWH36" s="562"/>
      <c r="QWI36" s="562"/>
      <c r="QWJ36" s="562"/>
      <c r="QWK36" s="562"/>
      <c r="QWL36" s="562"/>
      <c r="QWM36" s="562"/>
      <c r="QWN36" s="562"/>
      <c r="QWO36" s="562"/>
      <c r="QWP36" s="562"/>
      <c r="QWQ36" s="562"/>
      <c r="QWR36" s="562"/>
      <c r="QWS36" s="562"/>
      <c r="QWT36" s="562"/>
      <c r="QWU36" s="562"/>
      <c r="QWV36" s="562"/>
      <c r="QWW36" s="562"/>
      <c r="QWX36" s="562"/>
      <c r="QWY36" s="562"/>
      <c r="QWZ36" s="562"/>
      <c r="QXA36" s="562"/>
      <c r="QXB36" s="562"/>
      <c r="QXC36" s="562"/>
      <c r="QXD36" s="562"/>
      <c r="QXE36" s="562"/>
      <c r="QXF36" s="562"/>
      <c r="QXG36" s="562"/>
      <c r="QXH36" s="562"/>
      <c r="QXI36" s="562"/>
      <c r="QXJ36" s="562"/>
      <c r="QXK36" s="562"/>
      <c r="QXL36" s="562"/>
      <c r="QXM36" s="562"/>
      <c r="QXN36" s="562"/>
      <c r="QXO36" s="562"/>
      <c r="QXP36" s="562"/>
      <c r="QXQ36" s="562"/>
      <c r="QXR36" s="562"/>
      <c r="QXS36" s="562"/>
      <c r="QXT36" s="562"/>
      <c r="QXU36" s="562"/>
      <c r="QXV36" s="562"/>
      <c r="QXW36" s="562"/>
      <c r="QXX36" s="562"/>
      <c r="QXY36" s="562"/>
      <c r="QXZ36" s="562"/>
      <c r="QYA36" s="562"/>
      <c r="QYB36" s="562"/>
      <c r="QYC36" s="562"/>
      <c r="QYD36" s="562"/>
      <c r="QYE36" s="562"/>
      <c r="QYF36" s="562"/>
      <c r="QYG36" s="562"/>
      <c r="QYH36" s="562"/>
      <c r="QYI36" s="562"/>
      <c r="QYJ36" s="562"/>
      <c r="QYK36" s="562"/>
      <c r="QYL36" s="562"/>
      <c r="QYM36" s="562"/>
      <c r="QYN36" s="562"/>
      <c r="QYO36" s="562"/>
      <c r="QYP36" s="562"/>
      <c r="QYQ36" s="562"/>
      <c r="QYR36" s="562"/>
      <c r="QYS36" s="562"/>
      <c r="QYT36" s="562"/>
      <c r="QYU36" s="562"/>
      <c r="QYV36" s="562"/>
      <c r="QYW36" s="562"/>
      <c r="QYX36" s="562"/>
      <c r="QYY36" s="562"/>
      <c r="QYZ36" s="562"/>
      <c r="QZA36" s="562"/>
      <c r="QZB36" s="562"/>
      <c r="QZC36" s="562"/>
      <c r="QZD36" s="562"/>
      <c r="QZE36" s="562"/>
      <c r="QZF36" s="562"/>
      <c r="QZG36" s="562"/>
      <c r="QZH36" s="562"/>
      <c r="QZI36" s="562"/>
      <c r="QZJ36" s="562"/>
      <c r="QZK36" s="562"/>
      <c r="QZL36" s="562"/>
      <c r="QZM36" s="562"/>
      <c r="QZN36" s="562"/>
      <c r="QZO36" s="562"/>
      <c r="QZP36" s="562"/>
      <c r="QZQ36" s="562"/>
      <c r="QZR36" s="562"/>
      <c r="QZS36" s="562"/>
      <c r="QZT36" s="562"/>
      <c r="QZU36" s="562"/>
      <c r="QZV36" s="562"/>
      <c r="QZW36" s="562"/>
      <c r="QZX36" s="562"/>
      <c r="QZY36" s="562"/>
      <c r="QZZ36" s="562"/>
      <c r="RAA36" s="562"/>
      <c r="RAB36" s="562"/>
      <c r="RAC36" s="562"/>
      <c r="RAD36" s="562"/>
      <c r="RAE36" s="562"/>
      <c r="RAF36" s="562"/>
      <c r="RAG36" s="562"/>
      <c r="RAH36" s="562"/>
      <c r="RAI36" s="562"/>
      <c r="RAJ36" s="562"/>
      <c r="RAK36" s="562"/>
      <c r="RAL36" s="562"/>
      <c r="RAM36" s="562"/>
      <c r="RAN36" s="562"/>
      <c r="RAO36" s="562"/>
      <c r="RAP36" s="562"/>
      <c r="RAQ36" s="562"/>
      <c r="RAR36" s="562"/>
      <c r="RAS36" s="562"/>
      <c r="RAT36" s="562"/>
      <c r="RAU36" s="562"/>
      <c r="RAV36" s="562"/>
      <c r="RAW36" s="562"/>
      <c r="RAX36" s="562"/>
      <c r="RAY36" s="562"/>
      <c r="RAZ36" s="562"/>
      <c r="RBA36" s="562"/>
      <c r="RBB36" s="562"/>
      <c r="RBC36" s="562"/>
      <c r="RBD36" s="562"/>
      <c r="RBE36" s="562"/>
      <c r="RBF36" s="562"/>
      <c r="RBG36" s="562"/>
      <c r="RBH36" s="562"/>
      <c r="RBI36" s="562"/>
      <c r="RBJ36" s="562"/>
      <c r="RBK36" s="562"/>
      <c r="RBL36" s="562"/>
      <c r="RBM36" s="562"/>
      <c r="RBN36" s="562"/>
      <c r="RBO36" s="562"/>
      <c r="RBP36" s="562"/>
      <c r="RBQ36" s="562"/>
      <c r="RBR36" s="562"/>
      <c r="RBS36" s="562"/>
      <c r="RBT36" s="562"/>
      <c r="RBU36" s="562"/>
      <c r="RBV36" s="562"/>
      <c r="RBW36" s="562"/>
      <c r="RBX36" s="562"/>
      <c r="RBY36" s="562"/>
      <c r="RBZ36" s="562"/>
      <c r="RCA36" s="562"/>
      <c r="RCB36" s="562"/>
      <c r="RCC36" s="562"/>
      <c r="RCD36" s="562"/>
      <c r="RCE36" s="562"/>
      <c r="RCF36" s="562"/>
      <c r="RCG36" s="562"/>
      <c r="RCH36" s="562"/>
      <c r="RCI36" s="562"/>
      <c r="RCJ36" s="562"/>
      <c r="RCK36" s="562"/>
      <c r="RCL36" s="562"/>
      <c r="RCM36" s="562"/>
      <c r="RCN36" s="562"/>
      <c r="RCO36" s="562"/>
      <c r="RCP36" s="562"/>
      <c r="RCQ36" s="562"/>
      <c r="RCR36" s="562"/>
      <c r="RCS36" s="562"/>
      <c r="RCT36" s="562"/>
      <c r="RCU36" s="562"/>
      <c r="RCV36" s="562"/>
      <c r="RCW36" s="562"/>
      <c r="RCX36" s="562"/>
      <c r="RCY36" s="562"/>
      <c r="RCZ36" s="562"/>
      <c r="RDA36" s="562"/>
      <c r="RDB36" s="562"/>
      <c r="RDC36" s="562"/>
      <c r="RDD36" s="562"/>
      <c r="RDE36" s="562"/>
      <c r="RDF36" s="562"/>
      <c r="RDG36" s="562"/>
      <c r="RDH36" s="562"/>
      <c r="RDI36" s="562"/>
      <c r="RDJ36" s="562"/>
      <c r="RDK36" s="562"/>
      <c r="RDL36" s="562"/>
      <c r="RDM36" s="562"/>
      <c r="RDN36" s="562"/>
      <c r="RDO36" s="562"/>
      <c r="RDP36" s="562"/>
      <c r="RDQ36" s="562"/>
      <c r="RDR36" s="562"/>
      <c r="RDS36" s="562"/>
      <c r="RDT36" s="562"/>
      <c r="RDU36" s="562"/>
      <c r="RDV36" s="562"/>
      <c r="RDW36" s="562"/>
      <c r="RDX36" s="562"/>
      <c r="RDY36" s="562"/>
      <c r="RDZ36" s="562"/>
      <c r="REA36" s="562"/>
      <c r="REB36" s="562"/>
      <c r="REC36" s="562"/>
      <c r="RED36" s="562"/>
      <c r="REE36" s="562"/>
      <c r="REF36" s="562"/>
      <c r="REG36" s="562"/>
      <c r="REH36" s="562"/>
      <c r="REI36" s="562"/>
      <c r="REJ36" s="562"/>
      <c r="REK36" s="562"/>
      <c r="REL36" s="562"/>
      <c r="REM36" s="562"/>
      <c r="REN36" s="562"/>
      <c r="REO36" s="562"/>
      <c r="REP36" s="562"/>
      <c r="REQ36" s="562"/>
      <c r="RER36" s="562"/>
      <c r="RES36" s="562"/>
      <c r="RET36" s="562"/>
      <c r="REU36" s="562"/>
      <c r="REV36" s="562"/>
      <c r="REW36" s="562"/>
      <c r="REX36" s="562"/>
      <c r="REY36" s="562"/>
      <c r="REZ36" s="562"/>
      <c r="RFA36" s="562"/>
      <c r="RFB36" s="562"/>
      <c r="RFC36" s="562"/>
      <c r="RFD36" s="562"/>
      <c r="RFE36" s="562"/>
      <c r="RFF36" s="562"/>
      <c r="RFG36" s="562"/>
      <c r="RFH36" s="562"/>
      <c r="RFI36" s="562"/>
      <c r="RFJ36" s="562"/>
      <c r="RFK36" s="562"/>
      <c r="RFL36" s="562"/>
      <c r="RFM36" s="562"/>
      <c r="RFN36" s="562"/>
      <c r="RFO36" s="562"/>
      <c r="RFP36" s="562"/>
      <c r="RFQ36" s="562"/>
      <c r="RFR36" s="562"/>
      <c r="RFS36" s="562"/>
      <c r="RFT36" s="562"/>
      <c r="RFU36" s="562"/>
      <c r="RFV36" s="562"/>
      <c r="RFW36" s="562"/>
      <c r="RFX36" s="562"/>
      <c r="RFY36" s="562"/>
      <c r="RFZ36" s="562"/>
      <c r="RGA36" s="562"/>
      <c r="RGB36" s="562"/>
      <c r="RGC36" s="562"/>
      <c r="RGD36" s="562"/>
      <c r="RGE36" s="562"/>
      <c r="RGF36" s="562"/>
      <c r="RGG36" s="562"/>
      <c r="RGH36" s="562"/>
      <c r="RGI36" s="562"/>
      <c r="RGJ36" s="562"/>
      <c r="RGK36" s="562"/>
      <c r="RGL36" s="562"/>
      <c r="RGM36" s="562"/>
      <c r="RGN36" s="562"/>
      <c r="RGO36" s="562"/>
      <c r="RGP36" s="562"/>
      <c r="RGQ36" s="562"/>
      <c r="RGR36" s="562"/>
      <c r="RGS36" s="562"/>
      <c r="RGT36" s="562"/>
      <c r="RGU36" s="562"/>
      <c r="RGV36" s="562"/>
      <c r="RGW36" s="562"/>
      <c r="RGX36" s="562"/>
      <c r="RGY36" s="562"/>
      <c r="RGZ36" s="562"/>
      <c r="RHA36" s="562"/>
      <c r="RHB36" s="562"/>
      <c r="RHC36" s="562"/>
      <c r="RHD36" s="562"/>
      <c r="RHE36" s="562"/>
      <c r="RHF36" s="562"/>
      <c r="RHG36" s="562"/>
      <c r="RHH36" s="562"/>
      <c r="RHI36" s="562"/>
      <c r="RHJ36" s="562"/>
      <c r="RHK36" s="562"/>
      <c r="RHL36" s="562"/>
      <c r="RHM36" s="562"/>
      <c r="RHN36" s="562"/>
      <c r="RHO36" s="562"/>
      <c r="RHP36" s="562"/>
      <c r="RHQ36" s="562"/>
      <c r="RHR36" s="562"/>
      <c r="RHS36" s="562"/>
      <c r="RHT36" s="562"/>
      <c r="RHU36" s="562"/>
      <c r="RHV36" s="562"/>
      <c r="RHW36" s="562"/>
      <c r="RHX36" s="562"/>
      <c r="RHY36" s="562"/>
      <c r="RHZ36" s="562"/>
      <c r="RIA36" s="562"/>
      <c r="RIB36" s="562"/>
      <c r="RIC36" s="562"/>
      <c r="RID36" s="562"/>
      <c r="RIE36" s="562"/>
      <c r="RIF36" s="562"/>
      <c r="RIG36" s="562"/>
      <c r="RIH36" s="562"/>
      <c r="RII36" s="562"/>
      <c r="RIJ36" s="562"/>
      <c r="RIK36" s="562"/>
      <c r="RIL36" s="562"/>
      <c r="RIM36" s="562"/>
      <c r="RIN36" s="562"/>
      <c r="RIO36" s="562"/>
      <c r="RIP36" s="562"/>
      <c r="RIQ36" s="562"/>
      <c r="RIR36" s="562"/>
      <c r="RIS36" s="562"/>
      <c r="RIT36" s="562"/>
      <c r="RIU36" s="562"/>
      <c r="RIV36" s="562"/>
      <c r="RIW36" s="562"/>
      <c r="RIX36" s="562"/>
      <c r="RIY36" s="562"/>
      <c r="RIZ36" s="562"/>
      <c r="RJA36" s="562"/>
      <c r="RJB36" s="562"/>
      <c r="RJC36" s="562"/>
      <c r="RJD36" s="562"/>
      <c r="RJE36" s="562"/>
      <c r="RJF36" s="562"/>
      <c r="RJG36" s="562"/>
      <c r="RJH36" s="562"/>
      <c r="RJI36" s="562"/>
      <c r="RJJ36" s="562"/>
      <c r="RJK36" s="562"/>
      <c r="RJL36" s="562"/>
      <c r="RJM36" s="562"/>
      <c r="RJN36" s="562"/>
      <c r="RJO36" s="562"/>
      <c r="RJP36" s="562"/>
      <c r="RJQ36" s="562"/>
      <c r="RJR36" s="562"/>
      <c r="RJS36" s="562"/>
      <c r="RJT36" s="562"/>
      <c r="RJU36" s="562"/>
      <c r="RJV36" s="562"/>
      <c r="RJW36" s="562"/>
      <c r="RJX36" s="562"/>
      <c r="RJY36" s="562"/>
      <c r="RJZ36" s="562"/>
      <c r="RKA36" s="562"/>
      <c r="RKB36" s="562"/>
      <c r="RKC36" s="562"/>
      <c r="RKD36" s="562"/>
      <c r="RKE36" s="562"/>
      <c r="RKF36" s="562"/>
      <c r="RKG36" s="562"/>
      <c r="RKH36" s="562"/>
      <c r="RKI36" s="562"/>
      <c r="RKJ36" s="562"/>
      <c r="RKK36" s="562"/>
      <c r="RKL36" s="562"/>
      <c r="RKM36" s="562"/>
      <c r="RKN36" s="562"/>
      <c r="RKO36" s="562"/>
      <c r="RKP36" s="562"/>
      <c r="RKQ36" s="562"/>
      <c r="RKR36" s="562"/>
      <c r="RKS36" s="562"/>
      <c r="RKT36" s="562"/>
      <c r="RKU36" s="562"/>
      <c r="RKV36" s="562"/>
      <c r="RKW36" s="562"/>
      <c r="RKX36" s="562"/>
      <c r="RKY36" s="562"/>
      <c r="RKZ36" s="562"/>
      <c r="RLA36" s="562"/>
      <c r="RLB36" s="562"/>
      <c r="RLC36" s="562"/>
      <c r="RLD36" s="562"/>
      <c r="RLE36" s="562"/>
      <c r="RLF36" s="562"/>
      <c r="RLG36" s="562"/>
      <c r="RLH36" s="562"/>
      <c r="RLI36" s="562"/>
      <c r="RLJ36" s="562"/>
      <c r="RLK36" s="562"/>
      <c r="RLL36" s="562"/>
      <c r="RLM36" s="562"/>
      <c r="RLN36" s="562"/>
      <c r="RLO36" s="562"/>
      <c r="RLP36" s="562"/>
      <c r="RLQ36" s="562"/>
      <c r="RLR36" s="562"/>
      <c r="RLS36" s="562"/>
      <c r="RLT36" s="562"/>
      <c r="RLU36" s="562"/>
      <c r="RLV36" s="562"/>
      <c r="RLW36" s="562"/>
      <c r="RLX36" s="562"/>
      <c r="RLY36" s="562"/>
      <c r="RLZ36" s="562"/>
      <c r="RMA36" s="562"/>
      <c r="RMB36" s="562"/>
      <c r="RMC36" s="562"/>
      <c r="RMD36" s="562"/>
      <c r="RME36" s="562"/>
      <c r="RMF36" s="562"/>
      <c r="RMG36" s="562"/>
      <c r="RMH36" s="562"/>
      <c r="RMI36" s="562"/>
      <c r="RMJ36" s="562"/>
      <c r="RMK36" s="562"/>
      <c r="RML36" s="562"/>
      <c r="RMM36" s="562"/>
      <c r="RMN36" s="562"/>
      <c r="RMO36" s="562"/>
      <c r="RMP36" s="562"/>
      <c r="RMQ36" s="562"/>
      <c r="RMR36" s="562"/>
      <c r="RMS36" s="562"/>
      <c r="RMT36" s="562"/>
      <c r="RMU36" s="562"/>
      <c r="RMV36" s="562"/>
      <c r="RMW36" s="562"/>
      <c r="RMX36" s="562"/>
      <c r="RMY36" s="562"/>
      <c r="RMZ36" s="562"/>
      <c r="RNA36" s="562"/>
      <c r="RNB36" s="562"/>
      <c r="RNC36" s="562"/>
      <c r="RND36" s="562"/>
      <c r="RNE36" s="562"/>
      <c r="RNF36" s="562"/>
      <c r="RNG36" s="562"/>
      <c r="RNH36" s="562"/>
      <c r="RNI36" s="562"/>
      <c r="RNJ36" s="562"/>
      <c r="RNK36" s="562"/>
      <c r="RNL36" s="562"/>
      <c r="RNM36" s="562"/>
      <c r="RNN36" s="562"/>
      <c r="RNO36" s="562"/>
      <c r="RNP36" s="562"/>
      <c r="RNQ36" s="562"/>
      <c r="RNR36" s="562"/>
      <c r="RNS36" s="562"/>
      <c r="RNT36" s="562"/>
      <c r="RNU36" s="562"/>
      <c r="RNV36" s="562"/>
      <c r="RNW36" s="562"/>
      <c r="RNX36" s="562"/>
      <c r="RNY36" s="562"/>
      <c r="RNZ36" s="562"/>
      <c r="ROA36" s="562"/>
      <c r="ROB36" s="562"/>
      <c r="ROC36" s="562"/>
      <c r="ROD36" s="562"/>
      <c r="ROE36" s="562"/>
      <c r="ROF36" s="562"/>
      <c r="ROG36" s="562"/>
      <c r="ROH36" s="562"/>
      <c r="ROI36" s="562"/>
      <c r="ROJ36" s="562"/>
      <c r="ROK36" s="562"/>
      <c r="ROL36" s="562"/>
      <c r="ROM36" s="562"/>
      <c r="RON36" s="562"/>
      <c r="ROO36" s="562"/>
      <c r="ROP36" s="562"/>
      <c r="ROQ36" s="562"/>
      <c r="ROR36" s="562"/>
      <c r="ROS36" s="562"/>
      <c r="ROT36" s="562"/>
      <c r="ROU36" s="562"/>
      <c r="ROV36" s="562"/>
      <c r="ROW36" s="562"/>
      <c r="ROX36" s="562"/>
      <c r="ROY36" s="562"/>
      <c r="ROZ36" s="562"/>
      <c r="RPA36" s="562"/>
      <c r="RPB36" s="562"/>
      <c r="RPC36" s="562"/>
      <c r="RPD36" s="562"/>
      <c r="RPE36" s="562"/>
      <c r="RPF36" s="562"/>
      <c r="RPG36" s="562"/>
      <c r="RPH36" s="562"/>
      <c r="RPI36" s="562"/>
      <c r="RPJ36" s="562"/>
      <c r="RPK36" s="562"/>
      <c r="RPL36" s="562"/>
      <c r="RPM36" s="562"/>
      <c r="RPN36" s="562"/>
      <c r="RPO36" s="562"/>
      <c r="RPP36" s="562"/>
      <c r="RPQ36" s="562"/>
      <c r="RPR36" s="562"/>
      <c r="RPS36" s="562"/>
      <c r="RPT36" s="562"/>
      <c r="RPU36" s="562"/>
      <c r="RPV36" s="562"/>
      <c r="RPW36" s="562"/>
      <c r="RPX36" s="562"/>
      <c r="RPY36" s="562"/>
      <c r="RPZ36" s="562"/>
      <c r="RQA36" s="562"/>
      <c r="RQB36" s="562"/>
      <c r="RQC36" s="562"/>
      <c r="RQD36" s="562"/>
      <c r="RQE36" s="562"/>
      <c r="RQF36" s="562"/>
      <c r="RQG36" s="562"/>
      <c r="RQH36" s="562"/>
      <c r="RQI36" s="562"/>
      <c r="RQJ36" s="562"/>
      <c r="RQK36" s="562"/>
      <c r="RQL36" s="562"/>
      <c r="RQM36" s="562"/>
      <c r="RQN36" s="562"/>
      <c r="RQO36" s="562"/>
      <c r="RQP36" s="562"/>
      <c r="RQQ36" s="562"/>
      <c r="RQR36" s="562"/>
      <c r="RQS36" s="562"/>
      <c r="RQT36" s="562"/>
      <c r="RQU36" s="562"/>
      <c r="RQV36" s="562"/>
      <c r="RQW36" s="562"/>
      <c r="RQX36" s="562"/>
      <c r="RQY36" s="562"/>
      <c r="RQZ36" s="562"/>
      <c r="RRA36" s="562"/>
      <c r="RRB36" s="562"/>
      <c r="RRC36" s="562"/>
      <c r="RRD36" s="562"/>
      <c r="RRE36" s="562"/>
      <c r="RRF36" s="562"/>
      <c r="RRG36" s="562"/>
      <c r="RRH36" s="562"/>
      <c r="RRI36" s="562"/>
      <c r="RRJ36" s="562"/>
      <c r="RRK36" s="562"/>
      <c r="RRL36" s="562"/>
      <c r="RRM36" s="562"/>
      <c r="RRN36" s="562"/>
      <c r="RRO36" s="562"/>
      <c r="RRP36" s="562"/>
      <c r="RRQ36" s="562"/>
      <c r="RRR36" s="562"/>
      <c r="RRS36" s="562"/>
      <c r="RRT36" s="562"/>
      <c r="RRU36" s="562"/>
      <c r="RRV36" s="562"/>
      <c r="RRW36" s="562"/>
      <c r="RRX36" s="562"/>
      <c r="RRY36" s="562"/>
      <c r="RRZ36" s="562"/>
      <c r="RSA36" s="562"/>
      <c r="RSB36" s="562"/>
      <c r="RSC36" s="562"/>
      <c r="RSD36" s="562"/>
      <c r="RSE36" s="562"/>
      <c r="RSF36" s="562"/>
      <c r="RSG36" s="562"/>
      <c r="RSH36" s="562"/>
      <c r="RSI36" s="562"/>
      <c r="RSJ36" s="562"/>
      <c r="RSK36" s="562"/>
      <c r="RSL36" s="562"/>
      <c r="RSM36" s="562"/>
      <c r="RSN36" s="562"/>
      <c r="RSO36" s="562"/>
      <c r="RSP36" s="562"/>
      <c r="RSQ36" s="562"/>
      <c r="RSR36" s="562"/>
      <c r="RSS36" s="562"/>
      <c r="RST36" s="562"/>
      <c r="RSU36" s="562"/>
      <c r="RSV36" s="562"/>
      <c r="RSW36" s="562"/>
      <c r="RSX36" s="562"/>
      <c r="RSY36" s="562"/>
      <c r="RSZ36" s="562"/>
      <c r="RTA36" s="562"/>
      <c r="RTB36" s="562"/>
      <c r="RTC36" s="562"/>
      <c r="RTD36" s="562"/>
      <c r="RTE36" s="562"/>
      <c r="RTF36" s="562"/>
      <c r="RTG36" s="562"/>
      <c r="RTH36" s="562"/>
      <c r="RTI36" s="562"/>
      <c r="RTJ36" s="562"/>
      <c r="RTK36" s="562"/>
      <c r="RTL36" s="562"/>
      <c r="RTM36" s="562"/>
      <c r="RTN36" s="562"/>
      <c r="RTO36" s="562"/>
      <c r="RTP36" s="562"/>
      <c r="RTQ36" s="562"/>
      <c r="RTR36" s="562"/>
      <c r="RTS36" s="562"/>
      <c r="RTT36" s="562"/>
      <c r="RTU36" s="562"/>
      <c r="RTV36" s="562"/>
      <c r="RTW36" s="562"/>
      <c r="RTX36" s="562"/>
      <c r="RTY36" s="562"/>
      <c r="RTZ36" s="562"/>
      <c r="RUA36" s="562"/>
      <c r="RUB36" s="562"/>
      <c r="RUC36" s="562"/>
      <c r="RUD36" s="562"/>
      <c r="RUE36" s="562"/>
      <c r="RUF36" s="562"/>
      <c r="RUG36" s="562"/>
      <c r="RUH36" s="562"/>
      <c r="RUI36" s="562"/>
      <c r="RUJ36" s="562"/>
      <c r="RUK36" s="562"/>
      <c r="RUL36" s="562"/>
      <c r="RUM36" s="562"/>
      <c r="RUN36" s="562"/>
      <c r="RUO36" s="562"/>
      <c r="RUP36" s="562"/>
      <c r="RUQ36" s="562"/>
      <c r="RUR36" s="562"/>
      <c r="RUS36" s="562"/>
      <c r="RUT36" s="562"/>
      <c r="RUU36" s="562"/>
      <c r="RUV36" s="562"/>
      <c r="RUW36" s="562"/>
      <c r="RUX36" s="562"/>
      <c r="RUY36" s="562"/>
      <c r="RUZ36" s="562"/>
      <c r="RVA36" s="562"/>
      <c r="RVB36" s="562"/>
      <c r="RVC36" s="562"/>
      <c r="RVD36" s="562"/>
      <c r="RVE36" s="562"/>
      <c r="RVF36" s="562"/>
      <c r="RVG36" s="562"/>
      <c r="RVH36" s="562"/>
      <c r="RVI36" s="562"/>
      <c r="RVJ36" s="562"/>
      <c r="RVK36" s="562"/>
      <c r="RVL36" s="562"/>
      <c r="RVM36" s="562"/>
      <c r="RVN36" s="562"/>
      <c r="RVO36" s="562"/>
      <c r="RVP36" s="562"/>
      <c r="RVQ36" s="562"/>
      <c r="RVR36" s="562"/>
      <c r="RVS36" s="562"/>
      <c r="RVT36" s="562"/>
      <c r="RVU36" s="562"/>
      <c r="RVV36" s="562"/>
      <c r="RVW36" s="562"/>
      <c r="RVX36" s="562"/>
      <c r="RVY36" s="562"/>
      <c r="RVZ36" s="562"/>
      <c r="RWA36" s="562"/>
      <c r="RWB36" s="562"/>
      <c r="RWC36" s="562"/>
      <c r="RWD36" s="562"/>
      <c r="RWE36" s="562"/>
      <c r="RWF36" s="562"/>
      <c r="RWG36" s="562"/>
      <c r="RWH36" s="562"/>
      <c r="RWI36" s="562"/>
      <c r="RWJ36" s="562"/>
      <c r="RWK36" s="562"/>
      <c r="RWL36" s="562"/>
      <c r="RWM36" s="562"/>
      <c r="RWN36" s="562"/>
      <c r="RWO36" s="562"/>
      <c r="RWP36" s="562"/>
      <c r="RWQ36" s="562"/>
      <c r="RWR36" s="562"/>
      <c r="RWS36" s="562"/>
      <c r="RWT36" s="562"/>
      <c r="RWU36" s="562"/>
      <c r="RWV36" s="562"/>
      <c r="RWW36" s="562"/>
      <c r="RWX36" s="562"/>
      <c r="RWY36" s="562"/>
      <c r="RWZ36" s="562"/>
      <c r="RXA36" s="562"/>
      <c r="RXB36" s="562"/>
      <c r="RXC36" s="562"/>
      <c r="RXD36" s="562"/>
      <c r="RXE36" s="562"/>
      <c r="RXF36" s="562"/>
      <c r="RXG36" s="562"/>
      <c r="RXH36" s="562"/>
      <c r="RXI36" s="562"/>
      <c r="RXJ36" s="562"/>
      <c r="RXK36" s="562"/>
      <c r="RXL36" s="562"/>
      <c r="RXM36" s="562"/>
      <c r="RXN36" s="562"/>
      <c r="RXO36" s="562"/>
      <c r="RXP36" s="562"/>
      <c r="RXQ36" s="562"/>
      <c r="RXR36" s="562"/>
      <c r="RXS36" s="562"/>
      <c r="RXT36" s="562"/>
      <c r="RXU36" s="562"/>
      <c r="RXV36" s="562"/>
      <c r="RXW36" s="562"/>
      <c r="RXX36" s="562"/>
      <c r="RXY36" s="562"/>
      <c r="RXZ36" s="562"/>
      <c r="RYA36" s="562"/>
      <c r="RYB36" s="562"/>
      <c r="RYC36" s="562"/>
      <c r="RYD36" s="562"/>
      <c r="RYE36" s="562"/>
      <c r="RYF36" s="562"/>
      <c r="RYG36" s="562"/>
      <c r="RYH36" s="562"/>
      <c r="RYI36" s="562"/>
      <c r="RYJ36" s="562"/>
      <c r="RYK36" s="562"/>
      <c r="RYL36" s="562"/>
      <c r="RYM36" s="562"/>
      <c r="RYN36" s="562"/>
      <c r="RYO36" s="562"/>
      <c r="RYP36" s="562"/>
      <c r="RYQ36" s="562"/>
      <c r="RYR36" s="562"/>
      <c r="RYS36" s="562"/>
      <c r="RYT36" s="562"/>
      <c r="RYU36" s="562"/>
      <c r="RYV36" s="562"/>
      <c r="RYW36" s="562"/>
      <c r="RYX36" s="562"/>
      <c r="RYY36" s="562"/>
      <c r="RYZ36" s="562"/>
      <c r="RZA36" s="562"/>
      <c r="RZB36" s="562"/>
      <c r="RZC36" s="562"/>
      <c r="RZD36" s="562"/>
      <c r="RZE36" s="562"/>
      <c r="RZF36" s="562"/>
      <c r="RZG36" s="562"/>
      <c r="RZH36" s="562"/>
      <c r="RZI36" s="562"/>
      <c r="RZJ36" s="562"/>
      <c r="RZK36" s="562"/>
      <c r="RZL36" s="562"/>
      <c r="RZM36" s="562"/>
      <c r="RZN36" s="562"/>
      <c r="RZO36" s="562"/>
      <c r="RZP36" s="562"/>
      <c r="RZQ36" s="562"/>
      <c r="RZR36" s="562"/>
      <c r="RZS36" s="562"/>
      <c r="RZT36" s="562"/>
      <c r="RZU36" s="562"/>
      <c r="RZV36" s="562"/>
      <c r="RZW36" s="562"/>
      <c r="RZX36" s="562"/>
      <c r="RZY36" s="562"/>
      <c r="RZZ36" s="562"/>
      <c r="SAA36" s="562"/>
      <c r="SAB36" s="562"/>
      <c r="SAC36" s="562"/>
      <c r="SAD36" s="562"/>
      <c r="SAE36" s="562"/>
      <c r="SAF36" s="562"/>
      <c r="SAG36" s="562"/>
      <c r="SAH36" s="562"/>
      <c r="SAI36" s="562"/>
      <c r="SAJ36" s="562"/>
      <c r="SAK36" s="562"/>
      <c r="SAL36" s="562"/>
      <c r="SAM36" s="562"/>
      <c r="SAN36" s="562"/>
      <c r="SAO36" s="562"/>
      <c r="SAP36" s="562"/>
      <c r="SAQ36" s="562"/>
      <c r="SAR36" s="562"/>
      <c r="SAS36" s="562"/>
      <c r="SAT36" s="562"/>
      <c r="SAU36" s="562"/>
      <c r="SAV36" s="562"/>
      <c r="SAW36" s="562"/>
      <c r="SAX36" s="562"/>
      <c r="SAY36" s="562"/>
      <c r="SAZ36" s="562"/>
      <c r="SBA36" s="562"/>
      <c r="SBB36" s="562"/>
      <c r="SBC36" s="562"/>
      <c r="SBD36" s="562"/>
      <c r="SBE36" s="562"/>
      <c r="SBF36" s="562"/>
      <c r="SBG36" s="562"/>
      <c r="SBH36" s="562"/>
      <c r="SBI36" s="562"/>
      <c r="SBJ36" s="562"/>
      <c r="SBK36" s="562"/>
      <c r="SBL36" s="562"/>
      <c r="SBM36" s="562"/>
      <c r="SBN36" s="562"/>
      <c r="SBO36" s="562"/>
      <c r="SBP36" s="562"/>
      <c r="SBQ36" s="562"/>
      <c r="SBR36" s="562"/>
      <c r="SBS36" s="562"/>
      <c r="SBT36" s="562"/>
      <c r="SBU36" s="562"/>
      <c r="SBV36" s="562"/>
      <c r="SBW36" s="562"/>
      <c r="SBX36" s="562"/>
      <c r="SBY36" s="562"/>
      <c r="SBZ36" s="562"/>
      <c r="SCA36" s="562"/>
      <c r="SCB36" s="562"/>
      <c r="SCC36" s="562"/>
      <c r="SCD36" s="562"/>
      <c r="SCE36" s="562"/>
      <c r="SCF36" s="562"/>
      <c r="SCG36" s="562"/>
      <c r="SCH36" s="562"/>
      <c r="SCI36" s="562"/>
      <c r="SCJ36" s="562"/>
      <c r="SCK36" s="562"/>
      <c r="SCL36" s="562"/>
      <c r="SCM36" s="562"/>
      <c r="SCN36" s="562"/>
      <c r="SCO36" s="562"/>
      <c r="SCP36" s="562"/>
      <c r="SCQ36" s="562"/>
      <c r="SCR36" s="562"/>
      <c r="SCS36" s="562"/>
      <c r="SCT36" s="562"/>
      <c r="SCU36" s="562"/>
      <c r="SCV36" s="562"/>
      <c r="SCW36" s="562"/>
      <c r="SCX36" s="562"/>
      <c r="SCY36" s="562"/>
      <c r="SCZ36" s="562"/>
      <c r="SDA36" s="562"/>
      <c r="SDB36" s="562"/>
      <c r="SDC36" s="562"/>
      <c r="SDD36" s="562"/>
      <c r="SDE36" s="562"/>
      <c r="SDF36" s="562"/>
      <c r="SDG36" s="562"/>
      <c r="SDH36" s="562"/>
      <c r="SDI36" s="562"/>
      <c r="SDJ36" s="562"/>
      <c r="SDK36" s="562"/>
      <c r="SDL36" s="562"/>
      <c r="SDM36" s="562"/>
      <c r="SDN36" s="562"/>
      <c r="SDO36" s="562"/>
      <c r="SDP36" s="562"/>
      <c r="SDQ36" s="562"/>
      <c r="SDR36" s="562"/>
      <c r="SDS36" s="562"/>
      <c r="SDT36" s="562"/>
      <c r="SDU36" s="562"/>
      <c r="SDV36" s="562"/>
      <c r="SDW36" s="562"/>
      <c r="SDX36" s="562"/>
      <c r="SDY36" s="562"/>
      <c r="SDZ36" s="562"/>
      <c r="SEA36" s="562"/>
      <c r="SEB36" s="562"/>
      <c r="SEC36" s="562"/>
      <c r="SED36" s="562"/>
      <c r="SEE36" s="562"/>
      <c r="SEF36" s="562"/>
      <c r="SEG36" s="562"/>
      <c r="SEH36" s="562"/>
      <c r="SEI36" s="562"/>
      <c r="SEJ36" s="562"/>
      <c r="SEK36" s="562"/>
      <c r="SEL36" s="562"/>
      <c r="SEM36" s="562"/>
      <c r="SEN36" s="562"/>
      <c r="SEO36" s="562"/>
      <c r="SEP36" s="562"/>
      <c r="SEQ36" s="562"/>
      <c r="SER36" s="562"/>
      <c r="SES36" s="562"/>
      <c r="SET36" s="562"/>
      <c r="SEU36" s="562"/>
      <c r="SEV36" s="562"/>
      <c r="SEW36" s="562"/>
      <c r="SEX36" s="562"/>
      <c r="SEY36" s="562"/>
      <c r="SEZ36" s="562"/>
      <c r="SFA36" s="562"/>
      <c r="SFB36" s="562"/>
      <c r="SFC36" s="562"/>
      <c r="SFD36" s="562"/>
      <c r="SFE36" s="562"/>
      <c r="SFF36" s="562"/>
      <c r="SFG36" s="562"/>
      <c r="SFH36" s="562"/>
      <c r="SFI36" s="562"/>
      <c r="SFJ36" s="562"/>
      <c r="SFK36" s="562"/>
      <c r="SFL36" s="562"/>
      <c r="SFM36" s="562"/>
      <c r="SFN36" s="562"/>
      <c r="SFO36" s="562"/>
      <c r="SFP36" s="562"/>
      <c r="SFQ36" s="562"/>
      <c r="SFR36" s="562"/>
      <c r="SFS36" s="562"/>
      <c r="SFT36" s="562"/>
      <c r="SFU36" s="562"/>
      <c r="SFV36" s="562"/>
      <c r="SFW36" s="562"/>
      <c r="SFX36" s="562"/>
      <c r="SFY36" s="562"/>
      <c r="SFZ36" s="562"/>
      <c r="SGA36" s="562"/>
      <c r="SGB36" s="562"/>
      <c r="SGC36" s="562"/>
      <c r="SGD36" s="562"/>
      <c r="SGE36" s="562"/>
      <c r="SGF36" s="562"/>
      <c r="SGG36" s="562"/>
      <c r="SGH36" s="562"/>
      <c r="SGI36" s="562"/>
      <c r="SGJ36" s="562"/>
      <c r="SGK36" s="562"/>
      <c r="SGL36" s="562"/>
      <c r="SGM36" s="562"/>
      <c r="SGN36" s="562"/>
      <c r="SGO36" s="562"/>
      <c r="SGP36" s="562"/>
      <c r="SGQ36" s="562"/>
      <c r="SGR36" s="562"/>
      <c r="SGS36" s="562"/>
      <c r="SGT36" s="562"/>
      <c r="SGU36" s="562"/>
      <c r="SGV36" s="562"/>
      <c r="SGW36" s="562"/>
      <c r="SGX36" s="562"/>
      <c r="SGY36" s="562"/>
      <c r="SGZ36" s="562"/>
      <c r="SHA36" s="562"/>
      <c r="SHB36" s="562"/>
      <c r="SHC36" s="562"/>
      <c r="SHD36" s="562"/>
      <c r="SHE36" s="562"/>
      <c r="SHF36" s="562"/>
      <c r="SHG36" s="562"/>
      <c r="SHH36" s="562"/>
      <c r="SHI36" s="562"/>
      <c r="SHJ36" s="562"/>
      <c r="SHK36" s="562"/>
      <c r="SHL36" s="562"/>
      <c r="SHM36" s="562"/>
      <c r="SHN36" s="562"/>
      <c r="SHO36" s="562"/>
      <c r="SHP36" s="562"/>
      <c r="SHQ36" s="562"/>
      <c r="SHR36" s="562"/>
      <c r="SHS36" s="562"/>
      <c r="SHT36" s="562"/>
      <c r="SHU36" s="562"/>
      <c r="SHV36" s="562"/>
      <c r="SHW36" s="562"/>
      <c r="SHX36" s="562"/>
      <c r="SHY36" s="562"/>
      <c r="SHZ36" s="562"/>
      <c r="SIA36" s="562"/>
      <c r="SIB36" s="562"/>
      <c r="SIC36" s="562"/>
      <c r="SID36" s="562"/>
      <c r="SIE36" s="562"/>
      <c r="SIF36" s="562"/>
      <c r="SIG36" s="562"/>
      <c r="SIH36" s="562"/>
      <c r="SII36" s="562"/>
      <c r="SIJ36" s="562"/>
      <c r="SIK36" s="562"/>
      <c r="SIL36" s="562"/>
      <c r="SIM36" s="562"/>
      <c r="SIN36" s="562"/>
      <c r="SIO36" s="562"/>
      <c r="SIP36" s="562"/>
      <c r="SIQ36" s="562"/>
      <c r="SIR36" s="562"/>
      <c r="SIS36" s="562"/>
      <c r="SIT36" s="562"/>
      <c r="SIU36" s="562"/>
      <c r="SIV36" s="562"/>
      <c r="SIW36" s="562"/>
      <c r="SIX36" s="562"/>
      <c r="SIY36" s="562"/>
      <c r="SIZ36" s="562"/>
      <c r="SJA36" s="562"/>
      <c r="SJB36" s="562"/>
      <c r="SJC36" s="562"/>
      <c r="SJD36" s="562"/>
      <c r="SJE36" s="562"/>
      <c r="SJF36" s="562"/>
      <c r="SJG36" s="562"/>
      <c r="SJH36" s="562"/>
      <c r="SJI36" s="562"/>
      <c r="SJJ36" s="562"/>
      <c r="SJK36" s="562"/>
      <c r="SJL36" s="562"/>
      <c r="SJM36" s="562"/>
      <c r="SJN36" s="562"/>
      <c r="SJO36" s="562"/>
      <c r="SJP36" s="562"/>
      <c r="SJQ36" s="562"/>
      <c r="SJR36" s="562"/>
      <c r="SJS36" s="562"/>
      <c r="SJT36" s="562"/>
      <c r="SJU36" s="562"/>
      <c r="SJV36" s="562"/>
      <c r="SJW36" s="562"/>
      <c r="SJX36" s="562"/>
      <c r="SJY36" s="562"/>
      <c r="SJZ36" s="562"/>
      <c r="SKA36" s="562"/>
      <c r="SKB36" s="562"/>
      <c r="SKC36" s="562"/>
      <c r="SKD36" s="562"/>
      <c r="SKE36" s="562"/>
      <c r="SKF36" s="562"/>
      <c r="SKG36" s="562"/>
      <c r="SKH36" s="562"/>
      <c r="SKI36" s="562"/>
      <c r="SKJ36" s="562"/>
      <c r="SKK36" s="562"/>
      <c r="SKL36" s="562"/>
      <c r="SKM36" s="562"/>
      <c r="SKN36" s="562"/>
      <c r="SKO36" s="562"/>
      <c r="SKP36" s="562"/>
      <c r="SKQ36" s="562"/>
      <c r="SKR36" s="562"/>
      <c r="SKS36" s="562"/>
      <c r="SKT36" s="562"/>
      <c r="SKU36" s="562"/>
      <c r="SKV36" s="562"/>
      <c r="SKW36" s="562"/>
      <c r="SKX36" s="562"/>
      <c r="SKY36" s="562"/>
      <c r="SKZ36" s="562"/>
      <c r="SLA36" s="562"/>
      <c r="SLB36" s="562"/>
      <c r="SLC36" s="562"/>
      <c r="SLD36" s="562"/>
      <c r="SLE36" s="562"/>
      <c r="SLF36" s="562"/>
      <c r="SLG36" s="562"/>
      <c r="SLH36" s="562"/>
      <c r="SLI36" s="562"/>
      <c r="SLJ36" s="562"/>
      <c r="SLK36" s="562"/>
      <c r="SLL36" s="562"/>
      <c r="SLM36" s="562"/>
      <c r="SLN36" s="562"/>
      <c r="SLO36" s="562"/>
      <c r="SLP36" s="562"/>
      <c r="SLQ36" s="562"/>
      <c r="SLR36" s="562"/>
      <c r="SLS36" s="562"/>
      <c r="SLT36" s="562"/>
      <c r="SLU36" s="562"/>
      <c r="SLV36" s="562"/>
      <c r="SLW36" s="562"/>
      <c r="SLX36" s="562"/>
      <c r="SLY36" s="562"/>
      <c r="SLZ36" s="562"/>
      <c r="SMA36" s="562"/>
      <c r="SMB36" s="562"/>
      <c r="SMC36" s="562"/>
      <c r="SMD36" s="562"/>
      <c r="SME36" s="562"/>
      <c r="SMF36" s="562"/>
      <c r="SMG36" s="562"/>
      <c r="SMH36" s="562"/>
      <c r="SMI36" s="562"/>
      <c r="SMJ36" s="562"/>
      <c r="SMK36" s="562"/>
      <c r="SML36" s="562"/>
      <c r="SMM36" s="562"/>
      <c r="SMN36" s="562"/>
      <c r="SMO36" s="562"/>
      <c r="SMP36" s="562"/>
      <c r="SMQ36" s="562"/>
      <c r="SMR36" s="562"/>
      <c r="SMS36" s="562"/>
      <c r="SMT36" s="562"/>
      <c r="SMU36" s="562"/>
      <c r="SMV36" s="562"/>
      <c r="SMW36" s="562"/>
      <c r="SMX36" s="562"/>
      <c r="SMY36" s="562"/>
      <c r="SMZ36" s="562"/>
      <c r="SNA36" s="562"/>
      <c r="SNB36" s="562"/>
      <c r="SNC36" s="562"/>
      <c r="SND36" s="562"/>
      <c r="SNE36" s="562"/>
      <c r="SNF36" s="562"/>
      <c r="SNG36" s="562"/>
      <c r="SNH36" s="562"/>
      <c r="SNI36" s="562"/>
      <c r="SNJ36" s="562"/>
      <c r="SNK36" s="562"/>
      <c r="SNL36" s="562"/>
      <c r="SNM36" s="562"/>
      <c r="SNN36" s="562"/>
      <c r="SNO36" s="562"/>
      <c r="SNP36" s="562"/>
      <c r="SNQ36" s="562"/>
      <c r="SNR36" s="562"/>
      <c r="SNS36" s="562"/>
      <c r="SNT36" s="562"/>
      <c r="SNU36" s="562"/>
      <c r="SNV36" s="562"/>
      <c r="SNW36" s="562"/>
      <c r="SNX36" s="562"/>
      <c r="SNY36" s="562"/>
      <c r="SNZ36" s="562"/>
      <c r="SOA36" s="562"/>
      <c r="SOB36" s="562"/>
      <c r="SOC36" s="562"/>
      <c r="SOD36" s="562"/>
      <c r="SOE36" s="562"/>
      <c r="SOF36" s="562"/>
      <c r="SOG36" s="562"/>
      <c r="SOH36" s="562"/>
      <c r="SOI36" s="562"/>
      <c r="SOJ36" s="562"/>
      <c r="SOK36" s="562"/>
      <c r="SOL36" s="562"/>
      <c r="SOM36" s="562"/>
      <c r="SON36" s="562"/>
      <c r="SOO36" s="562"/>
      <c r="SOP36" s="562"/>
      <c r="SOQ36" s="562"/>
      <c r="SOR36" s="562"/>
      <c r="SOS36" s="562"/>
      <c r="SOT36" s="562"/>
      <c r="SOU36" s="562"/>
      <c r="SOV36" s="562"/>
      <c r="SOW36" s="562"/>
      <c r="SOX36" s="562"/>
      <c r="SOY36" s="562"/>
      <c r="SOZ36" s="562"/>
      <c r="SPA36" s="562"/>
      <c r="SPB36" s="562"/>
      <c r="SPC36" s="562"/>
      <c r="SPD36" s="562"/>
      <c r="SPE36" s="562"/>
      <c r="SPF36" s="562"/>
      <c r="SPG36" s="562"/>
      <c r="SPH36" s="562"/>
      <c r="SPI36" s="562"/>
      <c r="SPJ36" s="562"/>
      <c r="SPK36" s="562"/>
      <c r="SPL36" s="562"/>
      <c r="SPM36" s="562"/>
      <c r="SPN36" s="562"/>
      <c r="SPO36" s="562"/>
      <c r="SPP36" s="562"/>
      <c r="SPQ36" s="562"/>
      <c r="SPR36" s="562"/>
      <c r="SPS36" s="562"/>
      <c r="SPT36" s="562"/>
      <c r="SPU36" s="562"/>
      <c r="SPV36" s="562"/>
      <c r="SPW36" s="562"/>
      <c r="SPX36" s="562"/>
      <c r="SPY36" s="562"/>
      <c r="SPZ36" s="562"/>
      <c r="SQA36" s="562"/>
      <c r="SQB36" s="562"/>
      <c r="SQC36" s="562"/>
      <c r="SQD36" s="562"/>
      <c r="SQE36" s="562"/>
      <c r="SQF36" s="562"/>
      <c r="SQG36" s="562"/>
      <c r="SQH36" s="562"/>
      <c r="SQI36" s="562"/>
      <c r="SQJ36" s="562"/>
      <c r="SQK36" s="562"/>
      <c r="SQL36" s="562"/>
      <c r="SQM36" s="562"/>
      <c r="SQN36" s="562"/>
      <c r="SQO36" s="562"/>
      <c r="SQP36" s="562"/>
      <c r="SQQ36" s="562"/>
      <c r="SQR36" s="562"/>
      <c r="SQS36" s="562"/>
      <c r="SQT36" s="562"/>
      <c r="SQU36" s="562"/>
      <c r="SQV36" s="562"/>
      <c r="SQW36" s="562"/>
      <c r="SQX36" s="562"/>
      <c r="SQY36" s="562"/>
      <c r="SQZ36" s="562"/>
      <c r="SRA36" s="562"/>
      <c r="SRB36" s="562"/>
      <c r="SRC36" s="562"/>
      <c r="SRD36" s="562"/>
      <c r="SRE36" s="562"/>
      <c r="SRF36" s="562"/>
      <c r="SRG36" s="562"/>
      <c r="SRH36" s="562"/>
      <c r="SRI36" s="562"/>
      <c r="SRJ36" s="562"/>
      <c r="SRK36" s="562"/>
      <c r="SRL36" s="562"/>
      <c r="SRM36" s="562"/>
      <c r="SRN36" s="562"/>
      <c r="SRO36" s="562"/>
      <c r="SRP36" s="562"/>
      <c r="SRQ36" s="562"/>
      <c r="SRR36" s="562"/>
      <c r="SRS36" s="562"/>
      <c r="SRT36" s="562"/>
      <c r="SRU36" s="562"/>
      <c r="SRV36" s="562"/>
      <c r="SRW36" s="562"/>
      <c r="SRX36" s="562"/>
      <c r="SRY36" s="562"/>
      <c r="SRZ36" s="562"/>
      <c r="SSA36" s="562"/>
      <c r="SSB36" s="562"/>
      <c r="SSC36" s="562"/>
      <c r="SSD36" s="562"/>
      <c r="SSE36" s="562"/>
      <c r="SSF36" s="562"/>
      <c r="SSG36" s="562"/>
      <c r="SSH36" s="562"/>
      <c r="SSI36" s="562"/>
      <c r="SSJ36" s="562"/>
      <c r="SSK36" s="562"/>
      <c r="SSL36" s="562"/>
      <c r="SSM36" s="562"/>
      <c r="SSN36" s="562"/>
      <c r="SSO36" s="562"/>
      <c r="SSP36" s="562"/>
      <c r="SSQ36" s="562"/>
      <c r="SSR36" s="562"/>
      <c r="SSS36" s="562"/>
      <c r="SST36" s="562"/>
      <c r="SSU36" s="562"/>
      <c r="SSV36" s="562"/>
      <c r="SSW36" s="562"/>
      <c r="SSX36" s="562"/>
      <c r="SSY36" s="562"/>
      <c r="SSZ36" s="562"/>
      <c r="STA36" s="562"/>
      <c r="STB36" s="562"/>
      <c r="STC36" s="562"/>
      <c r="STD36" s="562"/>
      <c r="STE36" s="562"/>
      <c r="STF36" s="562"/>
      <c r="STG36" s="562"/>
      <c r="STH36" s="562"/>
      <c r="STI36" s="562"/>
      <c r="STJ36" s="562"/>
      <c r="STK36" s="562"/>
      <c r="STL36" s="562"/>
      <c r="STM36" s="562"/>
      <c r="STN36" s="562"/>
      <c r="STO36" s="562"/>
      <c r="STP36" s="562"/>
      <c r="STQ36" s="562"/>
      <c r="STR36" s="562"/>
      <c r="STS36" s="562"/>
      <c r="STT36" s="562"/>
      <c r="STU36" s="562"/>
      <c r="STV36" s="562"/>
      <c r="STW36" s="562"/>
      <c r="STX36" s="562"/>
      <c r="STY36" s="562"/>
      <c r="STZ36" s="562"/>
      <c r="SUA36" s="562"/>
      <c r="SUB36" s="562"/>
      <c r="SUC36" s="562"/>
      <c r="SUD36" s="562"/>
      <c r="SUE36" s="562"/>
      <c r="SUF36" s="562"/>
      <c r="SUG36" s="562"/>
      <c r="SUH36" s="562"/>
      <c r="SUI36" s="562"/>
      <c r="SUJ36" s="562"/>
      <c r="SUK36" s="562"/>
      <c r="SUL36" s="562"/>
      <c r="SUM36" s="562"/>
      <c r="SUN36" s="562"/>
      <c r="SUO36" s="562"/>
      <c r="SUP36" s="562"/>
      <c r="SUQ36" s="562"/>
      <c r="SUR36" s="562"/>
      <c r="SUS36" s="562"/>
      <c r="SUT36" s="562"/>
      <c r="SUU36" s="562"/>
      <c r="SUV36" s="562"/>
      <c r="SUW36" s="562"/>
      <c r="SUX36" s="562"/>
      <c r="SUY36" s="562"/>
      <c r="SUZ36" s="562"/>
      <c r="SVA36" s="562"/>
      <c r="SVB36" s="562"/>
      <c r="SVC36" s="562"/>
      <c r="SVD36" s="562"/>
      <c r="SVE36" s="562"/>
      <c r="SVF36" s="562"/>
      <c r="SVG36" s="562"/>
      <c r="SVH36" s="562"/>
      <c r="SVI36" s="562"/>
      <c r="SVJ36" s="562"/>
      <c r="SVK36" s="562"/>
      <c r="SVL36" s="562"/>
      <c r="SVM36" s="562"/>
      <c r="SVN36" s="562"/>
      <c r="SVO36" s="562"/>
      <c r="SVP36" s="562"/>
      <c r="SVQ36" s="562"/>
      <c r="SVR36" s="562"/>
      <c r="SVS36" s="562"/>
      <c r="SVT36" s="562"/>
      <c r="SVU36" s="562"/>
      <c r="SVV36" s="562"/>
      <c r="SVW36" s="562"/>
      <c r="SVX36" s="562"/>
      <c r="SVY36" s="562"/>
      <c r="SVZ36" s="562"/>
      <c r="SWA36" s="562"/>
      <c r="SWB36" s="562"/>
      <c r="SWC36" s="562"/>
      <c r="SWD36" s="562"/>
      <c r="SWE36" s="562"/>
      <c r="SWF36" s="562"/>
      <c r="SWG36" s="562"/>
      <c r="SWH36" s="562"/>
      <c r="SWI36" s="562"/>
      <c r="SWJ36" s="562"/>
      <c r="SWK36" s="562"/>
      <c r="SWL36" s="562"/>
      <c r="SWM36" s="562"/>
      <c r="SWN36" s="562"/>
      <c r="SWO36" s="562"/>
      <c r="SWP36" s="562"/>
      <c r="SWQ36" s="562"/>
      <c r="SWR36" s="562"/>
      <c r="SWS36" s="562"/>
      <c r="SWT36" s="562"/>
      <c r="SWU36" s="562"/>
      <c r="SWV36" s="562"/>
      <c r="SWW36" s="562"/>
      <c r="SWX36" s="562"/>
      <c r="SWY36" s="562"/>
      <c r="SWZ36" s="562"/>
      <c r="SXA36" s="562"/>
      <c r="SXB36" s="562"/>
      <c r="SXC36" s="562"/>
      <c r="SXD36" s="562"/>
      <c r="SXE36" s="562"/>
      <c r="SXF36" s="562"/>
      <c r="SXG36" s="562"/>
      <c r="SXH36" s="562"/>
      <c r="SXI36" s="562"/>
      <c r="SXJ36" s="562"/>
      <c r="SXK36" s="562"/>
      <c r="SXL36" s="562"/>
      <c r="SXM36" s="562"/>
      <c r="SXN36" s="562"/>
      <c r="SXO36" s="562"/>
      <c r="SXP36" s="562"/>
      <c r="SXQ36" s="562"/>
      <c r="SXR36" s="562"/>
      <c r="SXS36" s="562"/>
      <c r="SXT36" s="562"/>
      <c r="SXU36" s="562"/>
      <c r="SXV36" s="562"/>
      <c r="SXW36" s="562"/>
      <c r="SXX36" s="562"/>
      <c r="SXY36" s="562"/>
      <c r="SXZ36" s="562"/>
      <c r="SYA36" s="562"/>
      <c r="SYB36" s="562"/>
      <c r="SYC36" s="562"/>
      <c r="SYD36" s="562"/>
      <c r="SYE36" s="562"/>
      <c r="SYF36" s="562"/>
      <c r="SYG36" s="562"/>
      <c r="SYH36" s="562"/>
      <c r="SYI36" s="562"/>
      <c r="SYJ36" s="562"/>
      <c r="SYK36" s="562"/>
      <c r="SYL36" s="562"/>
      <c r="SYM36" s="562"/>
      <c r="SYN36" s="562"/>
      <c r="SYO36" s="562"/>
      <c r="SYP36" s="562"/>
      <c r="SYQ36" s="562"/>
      <c r="SYR36" s="562"/>
      <c r="SYS36" s="562"/>
      <c r="SYT36" s="562"/>
      <c r="SYU36" s="562"/>
      <c r="SYV36" s="562"/>
      <c r="SYW36" s="562"/>
      <c r="SYX36" s="562"/>
      <c r="SYY36" s="562"/>
      <c r="SYZ36" s="562"/>
      <c r="SZA36" s="562"/>
      <c r="SZB36" s="562"/>
      <c r="SZC36" s="562"/>
      <c r="SZD36" s="562"/>
      <c r="SZE36" s="562"/>
      <c r="SZF36" s="562"/>
      <c r="SZG36" s="562"/>
      <c r="SZH36" s="562"/>
      <c r="SZI36" s="562"/>
      <c r="SZJ36" s="562"/>
      <c r="SZK36" s="562"/>
      <c r="SZL36" s="562"/>
      <c r="SZM36" s="562"/>
      <c r="SZN36" s="562"/>
      <c r="SZO36" s="562"/>
      <c r="SZP36" s="562"/>
      <c r="SZQ36" s="562"/>
      <c r="SZR36" s="562"/>
      <c r="SZS36" s="562"/>
      <c r="SZT36" s="562"/>
      <c r="SZU36" s="562"/>
      <c r="SZV36" s="562"/>
      <c r="SZW36" s="562"/>
      <c r="SZX36" s="562"/>
      <c r="SZY36" s="562"/>
      <c r="SZZ36" s="562"/>
      <c r="TAA36" s="562"/>
      <c r="TAB36" s="562"/>
      <c r="TAC36" s="562"/>
      <c r="TAD36" s="562"/>
      <c r="TAE36" s="562"/>
      <c r="TAF36" s="562"/>
      <c r="TAG36" s="562"/>
      <c r="TAH36" s="562"/>
      <c r="TAI36" s="562"/>
      <c r="TAJ36" s="562"/>
      <c r="TAK36" s="562"/>
      <c r="TAL36" s="562"/>
      <c r="TAM36" s="562"/>
      <c r="TAN36" s="562"/>
      <c r="TAO36" s="562"/>
      <c r="TAP36" s="562"/>
      <c r="TAQ36" s="562"/>
      <c r="TAR36" s="562"/>
      <c r="TAS36" s="562"/>
      <c r="TAT36" s="562"/>
      <c r="TAU36" s="562"/>
      <c r="TAV36" s="562"/>
      <c r="TAW36" s="562"/>
      <c r="TAX36" s="562"/>
      <c r="TAY36" s="562"/>
      <c r="TAZ36" s="562"/>
      <c r="TBA36" s="562"/>
      <c r="TBB36" s="562"/>
      <c r="TBC36" s="562"/>
      <c r="TBD36" s="562"/>
      <c r="TBE36" s="562"/>
      <c r="TBF36" s="562"/>
      <c r="TBG36" s="562"/>
      <c r="TBH36" s="562"/>
      <c r="TBI36" s="562"/>
      <c r="TBJ36" s="562"/>
      <c r="TBK36" s="562"/>
      <c r="TBL36" s="562"/>
      <c r="TBM36" s="562"/>
      <c r="TBN36" s="562"/>
      <c r="TBO36" s="562"/>
      <c r="TBP36" s="562"/>
      <c r="TBQ36" s="562"/>
      <c r="TBR36" s="562"/>
      <c r="TBS36" s="562"/>
      <c r="TBT36" s="562"/>
      <c r="TBU36" s="562"/>
      <c r="TBV36" s="562"/>
      <c r="TBW36" s="562"/>
      <c r="TBX36" s="562"/>
      <c r="TBY36" s="562"/>
      <c r="TBZ36" s="562"/>
      <c r="TCA36" s="562"/>
      <c r="TCB36" s="562"/>
      <c r="TCC36" s="562"/>
      <c r="TCD36" s="562"/>
      <c r="TCE36" s="562"/>
      <c r="TCF36" s="562"/>
      <c r="TCG36" s="562"/>
      <c r="TCH36" s="562"/>
      <c r="TCI36" s="562"/>
      <c r="TCJ36" s="562"/>
      <c r="TCK36" s="562"/>
      <c r="TCL36" s="562"/>
      <c r="TCM36" s="562"/>
      <c r="TCN36" s="562"/>
      <c r="TCO36" s="562"/>
      <c r="TCP36" s="562"/>
      <c r="TCQ36" s="562"/>
      <c r="TCR36" s="562"/>
      <c r="TCS36" s="562"/>
      <c r="TCT36" s="562"/>
      <c r="TCU36" s="562"/>
      <c r="TCV36" s="562"/>
      <c r="TCW36" s="562"/>
      <c r="TCX36" s="562"/>
      <c r="TCY36" s="562"/>
      <c r="TCZ36" s="562"/>
      <c r="TDA36" s="562"/>
      <c r="TDB36" s="562"/>
      <c r="TDC36" s="562"/>
      <c r="TDD36" s="562"/>
      <c r="TDE36" s="562"/>
      <c r="TDF36" s="562"/>
      <c r="TDG36" s="562"/>
      <c r="TDH36" s="562"/>
      <c r="TDI36" s="562"/>
      <c r="TDJ36" s="562"/>
      <c r="TDK36" s="562"/>
      <c r="TDL36" s="562"/>
      <c r="TDM36" s="562"/>
      <c r="TDN36" s="562"/>
      <c r="TDO36" s="562"/>
      <c r="TDP36" s="562"/>
      <c r="TDQ36" s="562"/>
      <c r="TDR36" s="562"/>
      <c r="TDS36" s="562"/>
      <c r="TDT36" s="562"/>
      <c r="TDU36" s="562"/>
      <c r="TDV36" s="562"/>
      <c r="TDW36" s="562"/>
      <c r="TDX36" s="562"/>
      <c r="TDY36" s="562"/>
      <c r="TDZ36" s="562"/>
      <c r="TEA36" s="562"/>
      <c r="TEB36" s="562"/>
      <c r="TEC36" s="562"/>
      <c r="TED36" s="562"/>
      <c r="TEE36" s="562"/>
      <c r="TEF36" s="562"/>
      <c r="TEG36" s="562"/>
      <c r="TEH36" s="562"/>
      <c r="TEI36" s="562"/>
      <c r="TEJ36" s="562"/>
      <c r="TEK36" s="562"/>
      <c r="TEL36" s="562"/>
      <c r="TEM36" s="562"/>
      <c r="TEN36" s="562"/>
      <c r="TEO36" s="562"/>
      <c r="TEP36" s="562"/>
      <c r="TEQ36" s="562"/>
      <c r="TER36" s="562"/>
      <c r="TES36" s="562"/>
      <c r="TET36" s="562"/>
      <c r="TEU36" s="562"/>
      <c r="TEV36" s="562"/>
      <c r="TEW36" s="562"/>
      <c r="TEX36" s="562"/>
      <c r="TEY36" s="562"/>
      <c r="TEZ36" s="562"/>
      <c r="TFA36" s="562"/>
      <c r="TFB36" s="562"/>
      <c r="TFC36" s="562"/>
      <c r="TFD36" s="562"/>
      <c r="TFE36" s="562"/>
      <c r="TFF36" s="562"/>
      <c r="TFG36" s="562"/>
      <c r="TFH36" s="562"/>
      <c r="TFI36" s="562"/>
      <c r="TFJ36" s="562"/>
      <c r="TFK36" s="562"/>
      <c r="TFL36" s="562"/>
      <c r="TFM36" s="562"/>
      <c r="TFN36" s="562"/>
      <c r="TFO36" s="562"/>
      <c r="TFP36" s="562"/>
      <c r="TFQ36" s="562"/>
      <c r="TFR36" s="562"/>
      <c r="TFS36" s="562"/>
      <c r="TFT36" s="562"/>
      <c r="TFU36" s="562"/>
      <c r="TFV36" s="562"/>
      <c r="TFW36" s="562"/>
      <c r="TFX36" s="562"/>
      <c r="TFY36" s="562"/>
      <c r="TFZ36" s="562"/>
      <c r="TGA36" s="562"/>
      <c r="TGB36" s="562"/>
      <c r="TGC36" s="562"/>
      <c r="TGD36" s="562"/>
      <c r="TGE36" s="562"/>
      <c r="TGF36" s="562"/>
      <c r="TGG36" s="562"/>
      <c r="TGH36" s="562"/>
      <c r="TGI36" s="562"/>
      <c r="TGJ36" s="562"/>
      <c r="TGK36" s="562"/>
      <c r="TGL36" s="562"/>
      <c r="TGM36" s="562"/>
      <c r="TGN36" s="562"/>
      <c r="TGO36" s="562"/>
      <c r="TGP36" s="562"/>
      <c r="TGQ36" s="562"/>
      <c r="TGR36" s="562"/>
      <c r="TGS36" s="562"/>
      <c r="TGT36" s="562"/>
      <c r="TGU36" s="562"/>
      <c r="TGV36" s="562"/>
      <c r="TGW36" s="562"/>
      <c r="TGX36" s="562"/>
      <c r="TGY36" s="562"/>
      <c r="TGZ36" s="562"/>
      <c r="THA36" s="562"/>
      <c r="THB36" s="562"/>
      <c r="THC36" s="562"/>
      <c r="THD36" s="562"/>
      <c r="THE36" s="562"/>
      <c r="THF36" s="562"/>
      <c r="THG36" s="562"/>
      <c r="THH36" s="562"/>
      <c r="THI36" s="562"/>
      <c r="THJ36" s="562"/>
      <c r="THK36" s="562"/>
      <c r="THL36" s="562"/>
      <c r="THM36" s="562"/>
      <c r="THN36" s="562"/>
      <c r="THO36" s="562"/>
      <c r="THP36" s="562"/>
      <c r="THQ36" s="562"/>
      <c r="THR36" s="562"/>
      <c r="THS36" s="562"/>
      <c r="THT36" s="562"/>
      <c r="THU36" s="562"/>
      <c r="THV36" s="562"/>
      <c r="THW36" s="562"/>
      <c r="THX36" s="562"/>
      <c r="THY36" s="562"/>
      <c r="THZ36" s="562"/>
      <c r="TIA36" s="562"/>
      <c r="TIB36" s="562"/>
      <c r="TIC36" s="562"/>
      <c r="TID36" s="562"/>
      <c r="TIE36" s="562"/>
      <c r="TIF36" s="562"/>
      <c r="TIG36" s="562"/>
      <c r="TIH36" s="562"/>
      <c r="TII36" s="562"/>
      <c r="TIJ36" s="562"/>
      <c r="TIK36" s="562"/>
      <c r="TIL36" s="562"/>
      <c r="TIM36" s="562"/>
      <c r="TIN36" s="562"/>
      <c r="TIO36" s="562"/>
      <c r="TIP36" s="562"/>
      <c r="TIQ36" s="562"/>
      <c r="TIR36" s="562"/>
      <c r="TIS36" s="562"/>
      <c r="TIT36" s="562"/>
      <c r="TIU36" s="562"/>
      <c r="TIV36" s="562"/>
      <c r="TIW36" s="562"/>
      <c r="TIX36" s="562"/>
      <c r="TIY36" s="562"/>
      <c r="TIZ36" s="562"/>
      <c r="TJA36" s="562"/>
      <c r="TJB36" s="562"/>
      <c r="TJC36" s="562"/>
      <c r="TJD36" s="562"/>
      <c r="TJE36" s="562"/>
      <c r="TJF36" s="562"/>
      <c r="TJG36" s="562"/>
      <c r="TJH36" s="562"/>
      <c r="TJI36" s="562"/>
      <c r="TJJ36" s="562"/>
      <c r="TJK36" s="562"/>
      <c r="TJL36" s="562"/>
      <c r="TJM36" s="562"/>
      <c r="TJN36" s="562"/>
      <c r="TJO36" s="562"/>
      <c r="TJP36" s="562"/>
      <c r="TJQ36" s="562"/>
      <c r="TJR36" s="562"/>
      <c r="TJS36" s="562"/>
      <c r="TJT36" s="562"/>
      <c r="TJU36" s="562"/>
      <c r="TJV36" s="562"/>
      <c r="TJW36" s="562"/>
      <c r="TJX36" s="562"/>
      <c r="TJY36" s="562"/>
      <c r="TJZ36" s="562"/>
      <c r="TKA36" s="562"/>
      <c r="TKB36" s="562"/>
      <c r="TKC36" s="562"/>
      <c r="TKD36" s="562"/>
      <c r="TKE36" s="562"/>
      <c r="TKF36" s="562"/>
      <c r="TKG36" s="562"/>
      <c r="TKH36" s="562"/>
      <c r="TKI36" s="562"/>
      <c r="TKJ36" s="562"/>
      <c r="TKK36" s="562"/>
      <c r="TKL36" s="562"/>
      <c r="TKM36" s="562"/>
      <c r="TKN36" s="562"/>
      <c r="TKO36" s="562"/>
      <c r="TKP36" s="562"/>
      <c r="TKQ36" s="562"/>
      <c r="TKR36" s="562"/>
      <c r="TKS36" s="562"/>
      <c r="TKT36" s="562"/>
      <c r="TKU36" s="562"/>
      <c r="TKV36" s="562"/>
      <c r="TKW36" s="562"/>
      <c r="TKX36" s="562"/>
      <c r="TKY36" s="562"/>
      <c r="TKZ36" s="562"/>
      <c r="TLA36" s="562"/>
      <c r="TLB36" s="562"/>
      <c r="TLC36" s="562"/>
      <c r="TLD36" s="562"/>
      <c r="TLE36" s="562"/>
      <c r="TLF36" s="562"/>
      <c r="TLG36" s="562"/>
      <c r="TLH36" s="562"/>
      <c r="TLI36" s="562"/>
      <c r="TLJ36" s="562"/>
      <c r="TLK36" s="562"/>
      <c r="TLL36" s="562"/>
      <c r="TLM36" s="562"/>
      <c r="TLN36" s="562"/>
      <c r="TLO36" s="562"/>
      <c r="TLP36" s="562"/>
      <c r="TLQ36" s="562"/>
      <c r="TLR36" s="562"/>
      <c r="TLS36" s="562"/>
      <c r="TLT36" s="562"/>
      <c r="TLU36" s="562"/>
      <c r="TLV36" s="562"/>
      <c r="TLW36" s="562"/>
      <c r="TLX36" s="562"/>
      <c r="TLY36" s="562"/>
      <c r="TLZ36" s="562"/>
      <c r="TMA36" s="562"/>
      <c r="TMB36" s="562"/>
      <c r="TMC36" s="562"/>
      <c r="TMD36" s="562"/>
      <c r="TME36" s="562"/>
      <c r="TMF36" s="562"/>
      <c r="TMG36" s="562"/>
      <c r="TMH36" s="562"/>
      <c r="TMI36" s="562"/>
      <c r="TMJ36" s="562"/>
      <c r="TMK36" s="562"/>
      <c r="TML36" s="562"/>
      <c r="TMM36" s="562"/>
      <c r="TMN36" s="562"/>
      <c r="TMO36" s="562"/>
      <c r="TMP36" s="562"/>
      <c r="TMQ36" s="562"/>
      <c r="TMR36" s="562"/>
      <c r="TMS36" s="562"/>
      <c r="TMT36" s="562"/>
      <c r="TMU36" s="562"/>
      <c r="TMV36" s="562"/>
      <c r="TMW36" s="562"/>
      <c r="TMX36" s="562"/>
      <c r="TMY36" s="562"/>
      <c r="TMZ36" s="562"/>
      <c r="TNA36" s="562"/>
      <c r="TNB36" s="562"/>
      <c r="TNC36" s="562"/>
      <c r="TND36" s="562"/>
      <c r="TNE36" s="562"/>
      <c r="TNF36" s="562"/>
      <c r="TNG36" s="562"/>
      <c r="TNH36" s="562"/>
      <c r="TNI36" s="562"/>
      <c r="TNJ36" s="562"/>
      <c r="TNK36" s="562"/>
      <c r="TNL36" s="562"/>
      <c r="TNM36" s="562"/>
      <c r="TNN36" s="562"/>
      <c r="TNO36" s="562"/>
      <c r="TNP36" s="562"/>
      <c r="TNQ36" s="562"/>
      <c r="TNR36" s="562"/>
      <c r="TNS36" s="562"/>
      <c r="TNT36" s="562"/>
      <c r="TNU36" s="562"/>
      <c r="TNV36" s="562"/>
      <c r="TNW36" s="562"/>
      <c r="TNX36" s="562"/>
      <c r="TNY36" s="562"/>
      <c r="TNZ36" s="562"/>
      <c r="TOA36" s="562"/>
      <c r="TOB36" s="562"/>
      <c r="TOC36" s="562"/>
      <c r="TOD36" s="562"/>
      <c r="TOE36" s="562"/>
      <c r="TOF36" s="562"/>
      <c r="TOG36" s="562"/>
      <c r="TOH36" s="562"/>
      <c r="TOI36" s="562"/>
      <c r="TOJ36" s="562"/>
      <c r="TOK36" s="562"/>
      <c r="TOL36" s="562"/>
      <c r="TOM36" s="562"/>
      <c r="TON36" s="562"/>
      <c r="TOO36" s="562"/>
      <c r="TOP36" s="562"/>
      <c r="TOQ36" s="562"/>
      <c r="TOR36" s="562"/>
      <c r="TOS36" s="562"/>
      <c r="TOT36" s="562"/>
      <c r="TOU36" s="562"/>
      <c r="TOV36" s="562"/>
      <c r="TOW36" s="562"/>
      <c r="TOX36" s="562"/>
      <c r="TOY36" s="562"/>
      <c r="TOZ36" s="562"/>
      <c r="TPA36" s="562"/>
      <c r="TPB36" s="562"/>
      <c r="TPC36" s="562"/>
      <c r="TPD36" s="562"/>
      <c r="TPE36" s="562"/>
      <c r="TPF36" s="562"/>
      <c r="TPG36" s="562"/>
      <c r="TPH36" s="562"/>
      <c r="TPI36" s="562"/>
      <c r="TPJ36" s="562"/>
      <c r="TPK36" s="562"/>
      <c r="TPL36" s="562"/>
      <c r="TPM36" s="562"/>
      <c r="TPN36" s="562"/>
      <c r="TPO36" s="562"/>
      <c r="TPP36" s="562"/>
      <c r="TPQ36" s="562"/>
      <c r="TPR36" s="562"/>
      <c r="TPS36" s="562"/>
      <c r="TPT36" s="562"/>
      <c r="TPU36" s="562"/>
      <c r="TPV36" s="562"/>
      <c r="TPW36" s="562"/>
      <c r="TPX36" s="562"/>
      <c r="TPY36" s="562"/>
      <c r="TPZ36" s="562"/>
      <c r="TQA36" s="562"/>
      <c r="TQB36" s="562"/>
      <c r="TQC36" s="562"/>
      <c r="TQD36" s="562"/>
      <c r="TQE36" s="562"/>
      <c r="TQF36" s="562"/>
      <c r="TQG36" s="562"/>
      <c r="TQH36" s="562"/>
      <c r="TQI36" s="562"/>
      <c r="TQJ36" s="562"/>
      <c r="TQK36" s="562"/>
      <c r="TQL36" s="562"/>
      <c r="TQM36" s="562"/>
      <c r="TQN36" s="562"/>
      <c r="TQO36" s="562"/>
      <c r="TQP36" s="562"/>
      <c r="TQQ36" s="562"/>
      <c r="TQR36" s="562"/>
      <c r="TQS36" s="562"/>
      <c r="TQT36" s="562"/>
      <c r="TQU36" s="562"/>
      <c r="TQV36" s="562"/>
      <c r="TQW36" s="562"/>
      <c r="TQX36" s="562"/>
      <c r="TQY36" s="562"/>
      <c r="TQZ36" s="562"/>
      <c r="TRA36" s="562"/>
      <c r="TRB36" s="562"/>
      <c r="TRC36" s="562"/>
      <c r="TRD36" s="562"/>
      <c r="TRE36" s="562"/>
      <c r="TRF36" s="562"/>
      <c r="TRG36" s="562"/>
      <c r="TRH36" s="562"/>
      <c r="TRI36" s="562"/>
      <c r="TRJ36" s="562"/>
      <c r="TRK36" s="562"/>
      <c r="TRL36" s="562"/>
      <c r="TRM36" s="562"/>
      <c r="TRN36" s="562"/>
      <c r="TRO36" s="562"/>
      <c r="TRP36" s="562"/>
      <c r="TRQ36" s="562"/>
      <c r="TRR36" s="562"/>
      <c r="TRS36" s="562"/>
      <c r="TRT36" s="562"/>
      <c r="TRU36" s="562"/>
      <c r="TRV36" s="562"/>
      <c r="TRW36" s="562"/>
      <c r="TRX36" s="562"/>
      <c r="TRY36" s="562"/>
      <c r="TRZ36" s="562"/>
      <c r="TSA36" s="562"/>
      <c r="TSB36" s="562"/>
      <c r="TSC36" s="562"/>
      <c r="TSD36" s="562"/>
      <c r="TSE36" s="562"/>
      <c r="TSF36" s="562"/>
      <c r="TSG36" s="562"/>
      <c r="TSH36" s="562"/>
      <c r="TSI36" s="562"/>
      <c r="TSJ36" s="562"/>
      <c r="TSK36" s="562"/>
      <c r="TSL36" s="562"/>
      <c r="TSM36" s="562"/>
      <c r="TSN36" s="562"/>
      <c r="TSO36" s="562"/>
      <c r="TSP36" s="562"/>
      <c r="TSQ36" s="562"/>
      <c r="TSR36" s="562"/>
      <c r="TSS36" s="562"/>
      <c r="TST36" s="562"/>
      <c r="TSU36" s="562"/>
      <c r="TSV36" s="562"/>
      <c r="TSW36" s="562"/>
      <c r="TSX36" s="562"/>
      <c r="TSY36" s="562"/>
      <c r="TSZ36" s="562"/>
      <c r="TTA36" s="562"/>
      <c r="TTB36" s="562"/>
      <c r="TTC36" s="562"/>
      <c r="TTD36" s="562"/>
      <c r="TTE36" s="562"/>
      <c r="TTF36" s="562"/>
      <c r="TTG36" s="562"/>
      <c r="TTH36" s="562"/>
      <c r="TTI36" s="562"/>
      <c r="TTJ36" s="562"/>
      <c r="TTK36" s="562"/>
      <c r="TTL36" s="562"/>
      <c r="TTM36" s="562"/>
      <c r="TTN36" s="562"/>
      <c r="TTO36" s="562"/>
      <c r="TTP36" s="562"/>
      <c r="TTQ36" s="562"/>
      <c r="TTR36" s="562"/>
      <c r="TTS36" s="562"/>
      <c r="TTT36" s="562"/>
      <c r="TTU36" s="562"/>
      <c r="TTV36" s="562"/>
      <c r="TTW36" s="562"/>
      <c r="TTX36" s="562"/>
      <c r="TTY36" s="562"/>
      <c r="TTZ36" s="562"/>
      <c r="TUA36" s="562"/>
      <c r="TUB36" s="562"/>
      <c r="TUC36" s="562"/>
      <c r="TUD36" s="562"/>
      <c r="TUE36" s="562"/>
      <c r="TUF36" s="562"/>
      <c r="TUG36" s="562"/>
      <c r="TUH36" s="562"/>
      <c r="TUI36" s="562"/>
      <c r="TUJ36" s="562"/>
      <c r="TUK36" s="562"/>
      <c r="TUL36" s="562"/>
      <c r="TUM36" s="562"/>
      <c r="TUN36" s="562"/>
      <c r="TUO36" s="562"/>
      <c r="TUP36" s="562"/>
      <c r="TUQ36" s="562"/>
      <c r="TUR36" s="562"/>
      <c r="TUS36" s="562"/>
      <c r="TUT36" s="562"/>
      <c r="TUU36" s="562"/>
      <c r="TUV36" s="562"/>
      <c r="TUW36" s="562"/>
      <c r="TUX36" s="562"/>
      <c r="TUY36" s="562"/>
      <c r="TUZ36" s="562"/>
      <c r="TVA36" s="562"/>
      <c r="TVB36" s="562"/>
      <c r="TVC36" s="562"/>
      <c r="TVD36" s="562"/>
      <c r="TVE36" s="562"/>
      <c r="TVF36" s="562"/>
      <c r="TVG36" s="562"/>
      <c r="TVH36" s="562"/>
      <c r="TVI36" s="562"/>
      <c r="TVJ36" s="562"/>
      <c r="TVK36" s="562"/>
      <c r="TVL36" s="562"/>
      <c r="TVM36" s="562"/>
      <c r="TVN36" s="562"/>
      <c r="TVO36" s="562"/>
      <c r="TVP36" s="562"/>
      <c r="TVQ36" s="562"/>
      <c r="TVR36" s="562"/>
      <c r="TVS36" s="562"/>
      <c r="TVT36" s="562"/>
      <c r="TVU36" s="562"/>
      <c r="TVV36" s="562"/>
      <c r="TVW36" s="562"/>
      <c r="TVX36" s="562"/>
      <c r="TVY36" s="562"/>
      <c r="TVZ36" s="562"/>
      <c r="TWA36" s="562"/>
      <c r="TWB36" s="562"/>
      <c r="TWC36" s="562"/>
      <c r="TWD36" s="562"/>
      <c r="TWE36" s="562"/>
      <c r="TWF36" s="562"/>
      <c r="TWG36" s="562"/>
      <c r="TWH36" s="562"/>
      <c r="TWI36" s="562"/>
      <c r="TWJ36" s="562"/>
      <c r="TWK36" s="562"/>
      <c r="TWL36" s="562"/>
      <c r="TWM36" s="562"/>
      <c r="TWN36" s="562"/>
      <c r="TWO36" s="562"/>
      <c r="TWP36" s="562"/>
      <c r="TWQ36" s="562"/>
      <c r="TWR36" s="562"/>
      <c r="TWS36" s="562"/>
      <c r="TWT36" s="562"/>
      <c r="TWU36" s="562"/>
      <c r="TWV36" s="562"/>
      <c r="TWW36" s="562"/>
      <c r="TWX36" s="562"/>
      <c r="TWY36" s="562"/>
      <c r="TWZ36" s="562"/>
      <c r="TXA36" s="562"/>
      <c r="TXB36" s="562"/>
      <c r="TXC36" s="562"/>
      <c r="TXD36" s="562"/>
      <c r="TXE36" s="562"/>
      <c r="TXF36" s="562"/>
      <c r="TXG36" s="562"/>
      <c r="TXH36" s="562"/>
      <c r="TXI36" s="562"/>
      <c r="TXJ36" s="562"/>
      <c r="TXK36" s="562"/>
      <c r="TXL36" s="562"/>
      <c r="TXM36" s="562"/>
      <c r="TXN36" s="562"/>
      <c r="TXO36" s="562"/>
      <c r="TXP36" s="562"/>
      <c r="TXQ36" s="562"/>
      <c r="TXR36" s="562"/>
      <c r="TXS36" s="562"/>
      <c r="TXT36" s="562"/>
      <c r="TXU36" s="562"/>
      <c r="TXV36" s="562"/>
      <c r="TXW36" s="562"/>
      <c r="TXX36" s="562"/>
      <c r="TXY36" s="562"/>
      <c r="TXZ36" s="562"/>
      <c r="TYA36" s="562"/>
      <c r="TYB36" s="562"/>
      <c r="TYC36" s="562"/>
      <c r="TYD36" s="562"/>
      <c r="TYE36" s="562"/>
      <c r="TYF36" s="562"/>
      <c r="TYG36" s="562"/>
      <c r="TYH36" s="562"/>
      <c r="TYI36" s="562"/>
      <c r="TYJ36" s="562"/>
      <c r="TYK36" s="562"/>
      <c r="TYL36" s="562"/>
      <c r="TYM36" s="562"/>
      <c r="TYN36" s="562"/>
      <c r="TYO36" s="562"/>
      <c r="TYP36" s="562"/>
      <c r="TYQ36" s="562"/>
      <c r="TYR36" s="562"/>
      <c r="TYS36" s="562"/>
      <c r="TYT36" s="562"/>
      <c r="TYU36" s="562"/>
      <c r="TYV36" s="562"/>
      <c r="TYW36" s="562"/>
      <c r="TYX36" s="562"/>
      <c r="TYY36" s="562"/>
      <c r="TYZ36" s="562"/>
      <c r="TZA36" s="562"/>
      <c r="TZB36" s="562"/>
      <c r="TZC36" s="562"/>
      <c r="TZD36" s="562"/>
      <c r="TZE36" s="562"/>
      <c r="TZF36" s="562"/>
      <c r="TZG36" s="562"/>
      <c r="TZH36" s="562"/>
      <c r="TZI36" s="562"/>
      <c r="TZJ36" s="562"/>
      <c r="TZK36" s="562"/>
      <c r="TZL36" s="562"/>
      <c r="TZM36" s="562"/>
      <c r="TZN36" s="562"/>
      <c r="TZO36" s="562"/>
      <c r="TZP36" s="562"/>
      <c r="TZQ36" s="562"/>
      <c r="TZR36" s="562"/>
      <c r="TZS36" s="562"/>
      <c r="TZT36" s="562"/>
      <c r="TZU36" s="562"/>
      <c r="TZV36" s="562"/>
      <c r="TZW36" s="562"/>
      <c r="TZX36" s="562"/>
      <c r="TZY36" s="562"/>
      <c r="TZZ36" s="562"/>
      <c r="UAA36" s="562"/>
      <c r="UAB36" s="562"/>
      <c r="UAC36" s="562"/>
      <c r="UAD36" s="562"/>
      <c r="UAE36" s="562"/>
      <c r="UAF36" s="562"/>
      <c r="UAG36" s="562"/>
      <c r="UAH36" s="562"/>
      <c r="UAI36" s="562"/>
      <c r="UAJ36" s="562"/>
      <c r="UAK36" s="562"/>
      <c r="UAL36" s="562"/>
      <c r="UAM36" s="562"/>
      <c r="UAN36" s="562"/>
      <c r="UAO36" s="562"/>
      <c r="UAP36" s="562"/>
      <c r="UAQ36" s="562"/>
      <c r="UAR36" s="562"/>
      <c r="UAS36" s="562"/>
      <c r="UAT36" s="562"/>
      <c r="UAU36" s="562"/>
      <c r="UAV36" s="562"/>
      <c r="UAW36" s="562"/>
      <c r="UAX36" s="562"/>
      <c r="UAY36" s="562"/>
      <c r="UAZ36" s="562"/>
      <c r="UBA36" s="562"/>
      <c r="UBB36" s="562"/>
      <c r="UBC36" s="562"/>
      <c r="UBD36" s="562"/>
      <c r="UBE36" s="562"/>
      <c r="UBF36" s="562"/>
      <c r="UBG36" s="562"/>
      <c r="UBH36" s="562"/>
      <c r="UBI36" s="562"/>
      <c r="UBJ36" s="562"/>
      <c r="UBK36" s="562"/>
      <c r="UBL36" s="562"/>
      <c r="UBM36" s="562"/>
      <c r="UBN36" s="562"/>
      <c r="UBO36" s="562"/>
      <c r="UBP36" s="562"/>
      <c r="UBQ36" s="562"/>
      <c r="UBR36" s="562"/>
      <c r="UBS36" s="562"/>
      <c r="UBT36" s="562"/>
      <c r="UBU36" s="562"/>
      <c r="UBV36" s="562"/>
      <c r="UBW36" s="562"/>
      <c r="UBX36" s="562"/>
      <c r="UBY36" s="562"/>
      <c r="UBZ36" s="562"/>
      <c r="UCA36" s="562"/>
      <c r="UCB36" s="562"/>
      <c r="UCC36" s="562"/>
      <c r="UCD36" s="562"/>
      <c r="UCE36" s="562"/>
      <c r="UCF36" s="562"/>
      <c r="UCG36" s="562"/>
      <c r="UCH36" s="562"/>
      <c r="UCI36" s="562"/>
      <c r="UCJ36" s="562"/>
      <c r="UCK36" s="562"/>
      <c r="UCL36" s="562"/>
      <c r="UCM36" s="562"/>
      <c r="UCN36" s="562"/>
      <c r="UCO36" s="562"/>
      <c r="UCP36" s="562"/>
      <c r="UCQ36" s="562"/>
      <c r="UCR36" s="562"/>
      <c r="UCS36" s="562"/>
      <c r="UCT36" s="562"/>
      <c r="UCU36" s="562"/>
      <c r="UCV36" s="562"/>
      <c r="UCW36" s="562"/>
      <c r="UCX36" s="562"/>
      <c r="UCY36" s="562"/>
      <c r="UCZ36" s="562"/>
      <c r="UDA36" s="562"/>
      <c r="UDB36" s="562"/>
      <c r="UDC36" s="562"/>
      <c r="UDD36" s="562"/>
      <c r="UDE36" s="562"/>
      <c r="UDF36" s="562"/>
      <c r="UDG36" s="562"/>
      <c r="UDH36" s="562"/>
      <c r="UDI36" s="562"/>
      <c r="UDJ36" s="562"/>
      <c r="UDK36" s="562"/>
      <c r="UDL36" s="562"/>
      <c r="UDM36" s="562"/>
      <c r="UDN36" s="562"/>
      <c r="UDO36" s="562"/>
      <c r="UDP36" s="562"/>
      <c r="UDQ36" s="562"/>
      <c r="UDR36" s="562"/>
      <c r="UDS36" s="562"/>
      <c r="UDT36" s="562"/>
      <c r="UDU36" s="562"/>
      <c r="UDV36" s="562"/>
      <c r="UDW36" s="562"/>
      <c r="UDX36" s="562"/>
      <c r="UDY36" s="562"/>
      <c r="UDZ36" s="562"/>
      <c r="UEA36" s="562"/>
      <c r="UEB36" s="562"/>
      <c r="UEC36" s="562"/>
      <c r="UED36" s="562"/>
      <c r="UEE36" s="562"/>
      <c r="UEF36" s="562"/>
      <c r="UEG36" s="562"/>
      <c r="UEH36" s="562"/>
      <c r="UEI36" s="562"/>
      <c r="UEJ36" s="562"/>
      <c r="UEK36" s="562"/>
      <c r="UEL36" s="562"/>
      <c r="UEM36" s="562"/>
      <c r="UEN36" s="562"/>
      <c r="UEO36" s="562"/>
      <c r="UEP36" s="562"/>
      <c r="UEQ36" s="562"/>
      <c r="UER36" s="562"/>
      <c r="UES36" s="562"/>
      <c r="UET36" s="562"/>
      <c r="UEU36" s="562"/>
      <c r="UEV36" s="562"/>
      <c r="UEW36" s="562"/>
      <c r="UEX36" s="562"/>
      <c r="UEY36" s="562"/>
      <c r="UEZ36" s="562"/>
      <c r="UFA36" s="562"/>
      <c r="UFB36" s="562"/>
      <c r="UFC36" s="562"/>
      <c r="UFD36" s="562"/>
      <c r="UFE36" s="562"/>
      <c r="UFF36" s="562"/>
      <c r="UFG36" s="562"/>
      <c r="UFH36" s="562"/>
      <c r="UFI36" s="562"/>
      <c r="UFJ36" s="562"/>
      <c r="UFK36" s="562"/>
      <c r="UFL36" s="562"/>
      <c r="UFM36" s="562"/>
      <c r="UFN36" s="562"/>
      <c r="UFO36" s="562"/>
      <c r="UFP36" s="562"/>
      <c r="UFQ36" s="562"/>
      <c r="UFR36" s="562"/>
      <c r="UFS36" s="562"/>
      <c r="UFT36" s="562"/>
      <c r="UFU36" s="562"/>
      <c r="UFV36" s="562"/>
      <c r="UFW36" s="562"/>
      <c r="UFX36" s="562"/>
      <c r="UFY36" s="562"/>
      <c r="UFZ36" s="562"/>
      <c r="UGA36" s="562"/>
      <c r="UGB36" s="562"/>
      <c r="UGC36" s="562"/>
      <c r="UGD36" s="562"/>
      <c r="UGE36" s="562"/>
      <c r="UGF36" s="562"/>
      <c r="UGG36" s="562"/>
      <c r="UGH36" s="562"/>
      <c r="UGI36" s="562"/>
      <c r="UGJ36" s="562"/>
      <c r="UGK36" s="562"/>
      <c r="UGL36" s="562"/>
      <c r="UGM36" s="562"/>
      <c r="UGN36" s="562"/>
      <c r="UGO36" s="562"/>
      <c r="UGP36" s="562"/>
      <c r="UGQ36" s="562"/>
      <c r="UGR36" s="562"/>
      <c r="UGS36" s="562"/>
      <c r="UGT36" s="562"/>
      <c r="UGU36" s="562"/>
      <c r="UGV36" s="562"/>
      <c r="UGW36" s="562"/>
      <c r="UGX36" s="562"/>
      <c r="UGY36" s="562"/>
      <c r="UGZ36" s="562"/>
      <c r="UHA36" s="562"/>
      <c r="UHB36" s="562"/>
      <c r="UHC36" s="562"/>
      <c r="UHD36" s="562"/>
      <c r="UHE36" s="562"/>
      <c r="UHF36" s="562"/>
      <c r="UHG36" s="562"/>
      <c r="UHH36" s="562"/>
      <c r="UHI36" s="562"/>
      <c r="UHJ36" s="562"/>
      <c r="UHK36" s="562"/>
      <c r="UHL36" s="562"/>
      <c r="UHM36" s="562"/>
      <c r="UHN36" s="562"/>
      <c r="UHO36" s="562"/>
      <c r="UHP36" s="562"/>
      <c r="UHQ36" s="562"/>
      <c r="UHR36" s="562"/>
      <c r="UHS36" s="562"/>
      <c r="UHT36" s="562"/>
      <c r="UHU36" s="562"/>
      <c r="UHV36" s="562"/>
      <c r="UHW36" s="562"/>
      <c r="UHX36" s="562"/>
      <c r="UHY36" s="562"/>
      <c r="UHZ36" s="562"/>
      <c r="UIA36" s="562"/>
      <c r="UIB36" s="562"/>
      <c r="UIC36" s="562"/>
      <c r="UID36" s="562"/>
      <c r="UIE36" s="562"/>
      <c r="UIF36" s="562"/>
      <c r="UIG36" s="562"/>
      <c r="UIH36" s="562"/>
      <c r="UII36" s="562"/>
      <c r="UIJ36" s="562"/>
      <c r="UIK36" s="562"/>
      <c r="UIL36" s="562"/>
      <c r="UIM36" s="562"/>
      <c r="UIN36" s="562"/>
      <c r="UIO36" s="562"/>
      <c r="UIP36" s="562"/>
      <c r="UIQ36" s="562"/>
      <c r="UIR36" s="562"/>
      <c r="UIS36" s="562"/>
      <c r="UIT36" s="562"/>
      <c r="UIU36" s="562"/>
      <c r="UIV36" s="562"/>
      <c r="UIW36" s="562"/>
      <c r="UIX36" s="562"/>
      <c r="UIY36" s="562"/>
      <c r="UIZ36" s="562"/>
      <c r="UJA36" s="562"/>
      <c r="UJB36" s="562"/>
      <c r="UJC36" s="562"/>
      <c r="UJD36" s="562"/>
      <c r="UJE36" s="562"/>
      <c r="UJF36" s="562"/>
      <c r="UJG36" s="562"/>
      <c r="UJH36" s="562"/>
      <c r="UJI36" s="562"/>
      <c r="UJJ36" s="562"/>
      <c r="UJK36" s="562"/>
      <c r="UJL36" s="562"/>
      <c r="UJM36" s="562"/>
      <c r="UJN36" s="562"/>
      <c r="UJO36" s="562"/>
      <c r="UJP36" s="562"/>
      <c r="UJQ36" s="562"/>
      <c r="UJR36" s="562"/>
      <c r="UJS36" s="562"/>
      <c r="UJT36" s="562"/>
      <c r="UJU36" s="562"/>
      <c r="UJV36" s="562"/>
      <c r="UJW36" s="562"/>
      <c r="UJX36" s="562"/>
      <c r="UJY36" s="562"/>
      <c r="UJZ36" s="562"/>
      <c r="UKA36" s="562"/>
      <c r="UKB36" s="562"/>
      <c r="UKC36" s="562"/>
      <c r="UKD36" s="562"/>
      <c r="UKE36" s="562"/>
      <c r="UKF36" s="562"/>
      <c r="UKG36" s="562"/>
      <c r="UKH36" s="562"/>
      <c r="UKI36" s="562"/>
      <c r="UKJ36" s="562"/>
      <c r="UKK36" s="562"/>
      <c r="UKL36" s="562"/>
      <c r="UKM36" s="562"/>
      <c r="UKN36" s="562"/>
      <c r="UKO36" s="562"/>
      <c r="UKP36" s="562"/>
      <c r="UKQ36" s="562"/>
      <c r="UKR36" s="562"/>
      <c r="UKS36" s="562"/>
      <c r="UKT36" s="562"/>
      <c r="UKU36" s="562"/>
      <c r="UKV36" s="562"/>
      <c r="UKW36" s="562"/>
      <c r="UKX36" s="562"/>
      <c r="UKY36" s="562"/>
      <c r="UKZ36" s="562"/>
      <c r="ULA36" s="562"/>
      <c r="ULB36" s="562"/>
      <c r="ULC36" s="562"/>
      <c r="ULD36" s="562"/>
      <c r="ULE36" s="562"/>
      <c r="ULF36" s="562"/>
      <c r="ULG36" s="562"/>
      <c r="ULH36" s="562"/>
      <c r="ULI36" s="562"/>
      <c r="ULJ36" s="562"/>
      <c r="ULK36" s="562"/>
      <c r="ULL36" s="562"/>
      <c r="ULM36" s="562"/>
      <c r="ULN36" s="562"/>
      <c r="ULO36" s="562"/>
      <c r="ULP36" s="562"/>
      <c r="ULQ36" s="562"/>
      <c r="ULR36" s="562"/>
      <c r="ULS36" s="562"/>
      <c r="ULT36" s="562"/>
      <c r="ULU36" s="562"/>
      <c r="ULV36" s="562"/>
      <c r="ULW36" s="562"/>
      <c r="ULX36" s="562"/>
      <c r="ULY36" s="562"/>
      <c r="ULZ36" s="562"/>
      <c r="UMA36" s="562"/>
      <c r="UMB36" s="562"/>
      <c r="UMC36" s="562"/>
      <c r="UMD36" s="562"/>
      <c r="UME36" s="562"/>
      <c r="UMF36" s="562"/>
      <c r="UMG36" s="562"/>
      <c r="UMH36" s="562"/>
      <c r="UMI36" s="562"/>
      <c r="UMJ36" s="562"/>
      <c r="UMK36" s="562"/>
      <c r="UML36" s="562"/>
      <c r="UMM36" s="562"/>
      <c r="UMN36" s="562"/>
      <c r="UMO36" s="562"/>
      <c r="UMP36" s="562"/>
      <c r="UMQ36" s="562"/>
      <c r="UMR36" s="562"/>
      <c r="UMS36" s="562"/>
      <c r="UMT36" s="562"/>
      <c r="UMU36" s="562"/>
      <c r="UMV36" s="562"/>
      <c r="UMW36" s="562"/>
      <c r="UMX36" s="562"/>
      <c r="UMY36" s="562"/>
      <c r="UMZ36" s="562"/>
      <c r="UNA36" s="562"/>
      <c r="UNB36" s="562"/>
      <c r="UNC36" s="562"/>
      <c r="UND36" s="562"/>
      <c r="UNE36" s="562"/>
      <c r="UNF36" s="562"/>
      <c r="UNG36" s="562"/>
      <c r="UNH36" s="562"/>
      <c r="UNI36" s="562"/>
      <c r="UNJ36" s="562"/>
      <c r="UNK36" s="562"/>
      <c r="UNL36" s="562"/>
      <c r="UNM36" s="562"/>
      <c r="UNN36" s="562"/>
      <c r="UNO36" s="562"/>
      <c r="UNP36" s="562"/>
      <c r="UNQ36" s="562"/>
      <c r="UNR36" s="562"/>
      <c r="UNS36" s="562"/>
      <c r="UNT36" s="562"/>
      <c r="UNU36" s="562"/>
      <c r="UNV36" s="562"/>
      <c r="UNW36" s="562"/>
      <c r="UNX36" s="562"/>
      <c r="UNY36" s="562"/>
      <c r="UNZ36" s="562"/>
      <c r="UOA36" s="562"/>
      <c r="UOB36" s="562"/>
      <c r="UOC36" s="562"/>
      <c r="UOD36" s="562"/>
      <c r="UOE36" s="562"/>
      <c r="UOF36" s="562"/>
      <c r="UOG36" s="562"/>
      <c r="UOH36" s="562"/>
      <c r="UOI36" s="562"/>
      <c r="UOJ36" s="562"/>
      <c r="UOK36" s="562"/>
      <c r="UOL36" s="562"/>
      <c r="UOM36" s="562"/>
      <c r="UON36" s="562"/>
      <c r="UOO36" s="562"/>
      <c r="UOP36" s="562"/>
      <c r="UOQ36" s="562"/>
      <c r="UOR36" s="562"/>
      <c r="UOS36" s="562"/>
      <c r="UOT36" s="562"/>
      <c r="UOU36" s="562"/>
      <c r="UOV36" s="562"/>
      <c r="UOW36" s="562"/>
      <c r="UOX36" s="562"/>
      <c r="UOY36" s="562"/>
      <c r="UOZ36" s="562"/>
      <c r="UPA36" s="562"/>
      <c r="UPB36" s="562"/>
      <c r="UPC36" s="562"/>
      <c r="UPD36" s="562"/>
      <c r="UPE36" s="562"/>
      <c r="UPF36" s="562"/>
      <c r="UPG36" s="562"/>
      <c r="UPH36" s="562"/>
      <c r="UPI36" s="562"/>
      <c r="UPJ36" s="562"/>
      <c r="UPK36" s="562"/>
      <c r="UPL36" s="562"/>
      <c r="UPM36" s="562"/>
      <c r="UPN36" s="562"/>
      <c r="UPO36" s="562"/>
      <c r="UPP36" s="562"/>
      <c r="UPQ36" s="562"/>
      <c r="UPR36" s="562"/>
      <c r="UPS36" s="562"/>
      <c r="UPT36" s="562"/>
      <c r="UPU36" s="562"/>
      <c r="UPV36" s="562"/>
      <c r="UPW36" s="562"/>
      <c r="UPX36" s="562"/>
      <c r="UPY36" s="562"/>
      <c r="UPZ36" s="562"/>
      <c r="UQA36" s="562"/>
      <c r="UQB36" s="562"/>
      <c r="UQC36" s="562"/>
      <c r="UQD36" s="562"/>
      <c r="UQE36" s="562"/>
      <c r="UQF36" s="562"/>
      <c r="UQG36" s="562"/>
      <c r="UQH36" s="562"/>
      <c r="UQI36" s="562"/>
      <c r="UQJ36" s="562"/>
      <c r="UQK36" s="562"/>
      <c r="UQL36" s="562"/>
      <c r="UQM36" s="562"/>
      <c r="UQN36" s="562"/>
      <c r="UQO36" s="562"/>
      <c r="UQP36" s="562"/>
      <c r="UQQ36" s="562"/>
      <c r="UQR36" s="562"/>
      <c r="UQS36" s="562"/>
      <c r="UQT36" s="562"/>
      <c r="UQU36" s="562"/>
      <c r="UQV36" s="562"/>
      <c r="UQW36" s="562"/>
      <c r="UQX36" s="562"/>
      <c r="UQY36" s="562"/>
      <c r="UQZ36" s="562"/>
      <c r="URA36" s="562"/>
      <c r="URB36" s="562"/>
      <c r="URC36" s="562"/>
      <c r="URD36" s="562"/>
      <c r="URE36" s="562"/>
      <c r="URF36" s="562"/>
      <c r="URG36" s="562"/>
      <c r="URH36" s="562"/>
      <c r="URI36" s="562"/>
      <c r="URJ36" s="562"/>
      <c r="URK36" s="562"/>
      <c r="URL36" s="562"/>
      <c r="URM36" s="562"/>
      <c r="URN36" s="562"/>
      <c r="URO36" s="562"/>
      <c r="URP36" s="562"/>
      <c r="URQ36" s="562"/>
      <c r="URR36" s="562"/>
      <c r="URS36" s="562"/>
      <c r="URT36" s="562"/>
      <c r="URU36" s="562"/>
      <c r="URV36" s="562"/>
      <c r="URW36" s="562"/>
      <c r="URX36" s="562"/>
      <c r="URY36" s="562"/>
      <c r="URZ36" s="562"/>
      <c r="USA36" s="562"/>
      <c r="USB36" s="562"/>
      <c r="USC36" s="562"/>
      <c r="USD36" s="562"/>
      <c r="USE36" s="562"/>
      <c r="USF36" s="562"/>
      <c r="USG36" s="562"/>
      <c r="USH36" s="562"/>
      <c r="USI36" s="562"/>
      <c r="USJ36" s="562"/>
      <c r="USK36" s="562"/>
      <c r="USL36" s="562"/>
      <c r="USM36" s="562"/>
      <c r="USN36" s="562"/>
      <c r="USO36" s="562"/>
      <c r="USP36" s="562"/>
      <c r="USQ36" s="562"/>
      <c r="USR36" s="562"/>
      <c r="USS36" s="562"/>
      <c r="UST36" s="562"/>
      <c r="USU36" s="562"/>
      <c r="USV36" s="562"/>
      <c r="USW36" s="562"/>
      <c r="USX36" s="562"/>
      <c r="USY36" s="562"/>
      <c r="USZ36" s="562"/>
      <c r="UTA36" s="562"/>
      <c r="UTB36" s="562"/>
      <c r="UTC36" s="562"/>
      <c r="UTD36" s="562"/>
      <c r="UTE36" s="562"/>
      <c r="UTF36" s="562"/>
      <c r="UTG36" s="562"/>
      <c r="UTH36" s="562"/>
      <c r="UTI36" s="562"/>
      <c r="UTJ36" s="562"/>
      <c r="UTK36" s="562"/>
      <c r="UTL36" s="562"/>
      <c r="UTM36" s="562"/>
      <c r="UTN36" s="562"/>
      <c r="UTO36" s="562"/>
      <c r="UTP36" s="562"/>
      <c r="UTQ36" s="562"/>
      <c r="UTR36" s="562"/>
      <c r="UTS36" s="562"/>
      <c r="UTT36" s="562"/>
      <c r="UTU36" s="562"/>
      <c r="UTV36" s="562"/>
      <c r="UTW36" s="562"/>
      <c r="UTX36" s="562"/>
      <c r="UTY36" s="562"/>
      <c r="UTZ36" s="562"/>
      <c r="UUA36" s="562"/>
      <c r="UUB36" s="562"/>
      <c r="UUC36" s="562"/>
      <c r="UUD36" s="562"/>
      <c r="UUE36" s="562"/>
      <c r="UUF36" s="562"/>
      <c r="UUG36" s="562"/>
      <c r="UUH36" s="562"/>
      <c r="UUI36" s="562"/>
      <c r="UUJ36" s="562"/>
      <c r="UUK36" s="562"/>
      <c r="UUL36" s="562"/>
      <c r="UUM36" s="562"/>
      <c r="UUN36" s="562"/>
      <c r="UUO36" s="562"/>
      <c r="UUP36" s="562"/>
      <c r="UUQ36" s="562"/>
      <c r="UUR36" s="562"/>
      <c r="UUS36" s="562"/>
      <c r="UUT36" s="562"/>
      <c r="UUU36" s="562"/>
      <c r="UUV36" s="562"/>
      <c r="UUW36" s="562"/>
      <c r="UUX36" s="562"/>
      <c r="UUY36" s="562"/>
      <c r="UUZ36" s="562"/>
      <c r="UVA36" s="562"/>
      <c r="UVB36" s="562"/>
      <c r="UVC36" s="562"/>
      <c r="UVD36" s="562"/>
      <c r="UVE36" s="562"/>
      <c r="UVF36" s="562"/>
      <c r="UVG36" s="562"/>
      <c r="UVH36" s="562"/>
      <c r="UVI36" s="562"/>
      <c r="UVJ36" s="562"/>
      <c r="UVK36" s="562"/>
      <c r="UVL36" s="562"/>
      <c r="UVM36" s="562"/>
      <c r="UVN36" s="562"/>
      <c r="UVO36" s="562"/>
      <c r="UVP36" s="562"/>
      <c r="UVQ36" s="562"/>
      <c r="UVR36" s="562"/>
      <c r="UVS36" s="562"/>
      <c r="UVT36" s="562"/>
      <c r="UVU36" s="562"/>
      <c r="UVV36" s="562"/>
      <c r="UVW36" s="562"/>
      <c r="UVX36" s="562"/>
      <c r="UVY36" s="562"/>
      <c r="UVZ36" s="562"/>
      <c r="UWA36" s="562"/>
      <c r="UWB36" s="562"/>
      <c r="UWC36" s="562"/>
      <c r="UWD36" s="562"/>
      <c r="UWE36" s="562"/>
      <c r="UWF36" s="562"/>
      <c r="UWG36" s="562"/>
      <c r="UWH36" s="562"/>
      <c r="UWI36" s="562"/>
      <c r="UWJ36" s="562"/>
      <c r="UWK36" s="562"/>
      <c r="UWL36" s="562"/>
      <c r="UWM36" s="562"/>
      <c r="UWN36" s="562"/>
      <c r="UWO36" s="562"/>
      <c r="UWP36" s="562"/>
      <c r="UWQ36" s="562"/>
      <c r="UWR36" s="562"/>
      <c r="UWS36" s="562"/>
      <c r="UWT36" s="562"/>
      <c r="UWU36" s="562"/>
      <c r="UWV36" s="562"/>
      <c r="UWW36" s="562"/>
      <c r="UWX36" s="562"/>
      <c r="UWY36" s="562"/>
      <c r="UWZ36" s="562"/>
      <c r="UXA36" s="562"/>
      <c r="UXB36" s="562"/>
      <c r="UXC36" s="562"/>
      <c r="UXD36" s="562"/>
      <c r="UXE36" s="562"/>
      <c r="UXF36" s="562"/>
      <c r="UXG36" s="562"/>
      <c r="UXH36" s="562"/>
      <c r="UXI36" s="562"/>
      <c r="UXJ36" s="562"/>
      <c r="UXK36" s="562"/>
      <c r="UXL36" s="562"/>
      <c r="UXM36" s="562"/>
      <c r="UXN36" s="562"/>
      <c r="UXO36" s="562"/>
      <c r="UXP36" s="562"/>
      <c r="UXQ36" s="562"/>
      <c r="UXR36" s="562"/>
      <c r="UXS36" s="562"/>
      <c r="UXT36" s="562"/>
      <c r="UXU36" s="562"/>
      <c r="UXV36" s="562"/>
      <c r="UXW36" s="562"/>
      <c r="UXX36" s="562"/>
      <c r="UXY36" s="562"/>
      <c r="UXZ36" s="562"/>
      <c r="UYA36" s="562"/>
      <c r="UYB36" s="562"/>
      <c r="UYC36" s="562"/>
      <c r="UYD36" s="562"/>
      <c r="UYE36" s="562"/>
      <c r="UYF36" s="562"/>
      <c r="UYG36" s="562"/>
      <c r="UYH36" s="562"/>
      <c r="UYI36" s="562"/>
      <c r="UYJ36" s="562"/>
      <c r="UYK36" s="562"/>
      <c r="UYL36" s="562"/>
      <c r="UYM36" s="562"/>
      <c r="UYN36" s="562"/>
      <c r="UYO36" s="562"/>
      <c r="UYP36" s="562"/>
      <c r="UYQ36" s="562"/>
      <c r="UYR36" s="562"/>
      <c r="UYS36" s="562"/>
      <c r="UYT36" s="562"/>
      <c r="UYU36" s="562"/>
      <c r="UYV36" s="562"/>
      <c r="UYW36" s="562"/>
      <c r="UYX36" s="562"/>
      <c r="UYY36" s="562"/>
      <c r="UYZ36" s="562"/>
      <c r="UZA36" s="562"/>
      <c r="UZB36" s="562"/>
      <c r="UZC36" s="562"/>
      <c r="UZD36" s="562"/>
      <c r="UZE36" s="562"/>
      <c r="UZF36" s="562"/>
      <c r="UZG36" s="562"/>
      <c r="UZH36" s="562"/>
      <c r="UZI36" s="562"/>
      <c r="UZJ36" s="562"/>
      <c r="UZK36" s="562"/>
      <c r="UZL36" s="562"/>
      <c r="UZM36" s="562"/>
      <c r="UZN36" s="562"/>
      <c r="UZO36" s="562"/>
      <c r="UZP36" s="562"/>
      <c r="UZQ36" s="562"/>
      <c r="UZR36" s="562"/>
      <c r="UZS36" s="562"/>
      <c r="UZT36" s="562"/>
      <c r="UZU36" s="562"/>
      <c r="UZV36" s="562"/>
      <c r="UZW36" s="562"/>
      <c r="UZX36" s="562"/>
      <c r="UZY36" s="562"/>
      <c r="UZZ36" s="562"/>
      <c r="VAA36" s="562"/>
      <c r="VAB36" s="562"/>
      <c r="VAC36" s="562"/>
      <c r="VAD36" s="562"/>
      <c r="VAE36" s="562"/>
      <c r="VAF36" s="562"/>
      <c r="VAG36" s="562"/>
      <c r="VAH36" s="562"/>
      <c r="VAI36" s="562"/>
      <c r="VAJ36" s="562"/>
      <c r="VAK36" s="562"/>
      <c r="VAL36" s="562"/>
      <c r="VAM36" s="562"/>
      <c r="VAN36" s="562"/>
      <c r="VAO36" s="562"/>
      <c r="VAP36" s="562"/>
      <c r="VAQ36" s="562"/>
      <c r="VAR36" s="562"/>
      <c r="VAS36" s="562"/>
      <c r="VAT36" s="562"/>
      <c r="VAU36" s="562"/>
      <c r="VAV36" s="562"/>
      <c r="VAW36" s="562"/>
      <c r="VAX36" s="562"/>
      <c r="VAY36" s="562"/>
      <c r="VAZ36" s="562"/>
      <c r="VBA36" s="562"/>
      <c r="VBB36" s="562"/>
      <c r="VBC36" s="562"/>
      <c r="VBD36" s="562"/>
      <c r="VBE36" s="562"/>
      <c r="VBF36" s="562"/>
      <c r="VBG36" s="562"/>
      <c r="VBH36" s="562"/>
      <c r="VBI36" s="562"/>
      <c r="VBJ36" s="562"/>
      <c r="VBK36" s="562"/>
      <c r="VBL36" s="562"/>
      <c r="VBM36" s="562"/>
      <c r="VBN36" s="562"/>
      <c r="VBO36" s="562"/>
      <c r="VBP36" s="562"/>
      <c r="VBQ36" s="562"/>
      <c r="VBR36" s="562"/>
      <c r="VBS36" s="562"/>
      <c r="VBT36" s="562"/>
      <c r="VBU36" s="562"/>
      <c r="VBV36" s="562"/>
      <c r="VBW36" s="562"/>
      <c r="VBX36" s="562"/>
      <c r="VBY36" s="562"/>
      <c r="VBZ36" s="562"/>
      <c r="VCA36" s="562"/>
      <c r="VCB36" s="562"/>
      <c r="VCC36" s="562"/>
      <c r="VCD36" s="562"/>
      <c r="VCE36" s="562"/>
      <c r="VCF36" s="562"/>
      <c r="VCG36" s="562"/>
      <c r="VCH36" s="562"/>
      <c r="VCI36" s="562"/>
      <c r="VCJ36" s="562"/>
      <c r="VCK36" s="562"/>
      <c r="VCL36" s="562"/>
      <c r="VCM36" s="562"/>
      <c r="VCN36" s="562"/>
      <c r="VCO36" s="562"/>
      <c r="VCP36" s="562"/>
      <c r="VCQ36" s="562"/>
      <c r="VCR36" s="562"/>
      <c r="VCS36" s="562"/>
      <c r="VCT36" s="562"/>
      <c r="VCU36" s="562"/>
      <c r="VCV36" s="562"/>
      <c r="VCW36" s="562"/>
      <c r="VCX36" s="562"/>
      <c r="VCY36" s="562"/>
      <c r="VCZ36" s="562"/>
      <c r="VDA36" s="562"/>
      <c r="VDB36" s="562"/>
      <c r="VDC36" s="562"/>
      <c r="VDD36" s="562"/>
      <c r="VDE36" s="562"/>
      <c r="VDF36" s="562"/>
      <c r="VDG36" s="562"/>
      <c r="VDH36" s="562"/>
      <c r="VDI36" s="562"/>
      <c r="VDJ36" s="562"/>
      <c r="VDK36" s="562"/>
      <c r="VDL36" s="562"/>
      <c r="VDM36" s="562"/>
      <c r="VDN36" s="562"/>
      <c r="VDO36" s="562"/>
      <c r="VDP36" s="562"/>
      <c r="VDQ36" s="562"/>
      <c r="VDR36" s="562"/>
      <c r="VDS36" s="562"/>
      <c r="VDT36" s="562"/>
      <c r="VDU36" s="562"/>
      <c r="VDV36" s="562"/>
      <c r="VDW36" s="562"/>
      <c r="VDX36" s="562"/>
      <c r="VDY36" s="562"/>
      <c r="VDZ36" s="562"/>
      <c r="VEA36" s="562"/>
      <c r="VEB36" s="562"/>
      <c r="VEC36" s="562"/>
      <c r="VED36" s="562"/>
      <c r="VEE36" s="562"/>
      <c r="VEF36" s="562"/>
      <c r="VEG36" s="562"/>
      <c r="VEH36" s="562"/>
      <c r="VEI36" s="562"/>
      <c r="VEJ36" s="562"/>
      <c r="VEK36" s="562"/>
      <c r="VEL36" s="562"/>
      <c r="VEM36" s="562"/>
      <c r="VEN36" s="562"/>
      <c r="VEO36" s="562"/>
      <c r="VEP36" s="562"/>
      <c r="VEQ36" s="562"/>
      <c r="VER36" s="562"/>
      <c r="VES36" s="562"/>
      <c r="VET36" s="562"/>
      <c r="VEU36" s="562"/>
      <c r="VEV36" s="562"/>
      <c r="VEW36" s="562"/>
      <c r="VEX36" s="562"/>
      <c r="VEY36" s="562"/>
      <c r="VEZ36" s="562"/>
      <c r="VFA36" s="562"/>
      <c r="VFB36" s="562"/>
      <c r="VFC36" s="562"/>
      <c r="VFD36" s="562"/>
      <c r="VFE36" s="562"/>
      <c r="VFF36" s="562"/>
      <c r="VFG36" s="562"/>
      <c r="VFH36" s="562"/>
      <c r="VFI36" s="562"/>
      <c r="VFJ36" s="562"/>
      <c r="VFK36" s="562"/>
      <c r="VFL36" s="562"/>
      <c r="VFM36" s="562"/>
      <c r="VFN36" s="562"/>
      <c r="VFO36" s="562"/>
      <c r="VFP36" s="562"/>
      <c r="VFQ36" s="562"/>
      <c r="VFR36" s="562"/>
      <c r="VFS36" s="562"/>
      <c r="VFT36" s="562"/>
      <c r="VFU36" s="562"/>
      <c r="VFV36" s="562"/>
      <c r="VFW36" s="562"/>
      <c r="VFX36" s="562"/>
      <c r="VFY36" s="562"/>
      <c r="VFZ36" s="562"/>
      <c r="VGA36" s="562"/>
      <c r="VGB36" s="562"/>
      <c r="VGC36" s="562"/>
      <c r="VGD36" s="562"/>
      <c r="VGE36" s="562"/>
      <c r="VGF36" s="562"/>
      <c r="VGG36" s="562"/>
      <c r="VGH36" s="562"/>
      <c r="VGI36" s="562"/>
      <c r="VGJ36" s="562"/>
      <c r="VGK36" s="562"/>
      <c r="VGL36" s="562"/>
      <c r="VGM36" s="562"/>
      <c r="VGN36" s="562"/>
      <c r="VGO36" s="562"/>
      <c r="VGP36" s="562"/>
      <c r="VGQ36" s="562"/>
      <c r="VGR36" s="562"/>
      <c r="VGS36" s="562"/>
      <c r="VGT36" s="562"/>
      <c r="VGU36" s="562"/>
      <c r="VGV36" s="562"/>
      <c r="VGW36" s="562"/>
      <c r="VGX36" s="562"/>
      <c r="VGY36" s="562"/>
      <c r="VGZ36" s="562"/>
      <c r="VHA36" s="562"/>
      <c r="VHB36" s="562"/>
      <c r="VHC36" s="562"/>
      <c r="VHD36" s="562"/>
      <c r="VHE36" s="562"/>
      <c r="VHF36" s="562"/>
      <c r="VHG36" s="562"/>
      <c r="VHH36" s="562"/>
      <c r="VHI36" s="562"/>
      <c r="VHJ36" s="562"/>
      <c r="VHK36" s="562"/>
      <c r="VHL36" s="562"/>
      <c r="VHM36" s="562"/>
      <c r="VHN36" s="562"/>
      <c r="VHO36" s="562"/>
      <c r="VHP36" s="562"/>
      <c r="VHQ36" s="562"/>
      <c r="VHR36" s="562"/>
      <c r="VHS36" s="562"/>
      <c r="VHT36" s="562"/>
      <c r="VHU36" s="562"/>
      <c r="VHV36" s="562"/>
      <c r="VHW36" s="562"/>
      <c r="VHX36" s="562"/>
      <c r="VHY36" s="562"/>
      <c r="VHZ36" s="562"/>
      <c r="VIA36" s="562"/>
      <c r="VIB36" s="562"/>
      <c r="VIC36" s="562"/>
      <c r="VID36" s="562"/>
      <c r="VIE36" s="562"/>
      <c r="VIF36" s="562"/>
      <c r="VIG36" s="562"/>
      <c r="VIH36" s="562"/>
      <c r="VII36" s="562"/>
      <c r="VIJ36" s="562"/>
      <c r="VIK36" s="562"/>
      <c r="VIL36" s="562"/>
      <c r="VIM36" s="562"/>
      <c r="VIN36" s="562"/>
      <c r="VIO36" s="562"/>
      <c r="VIP36" s="562"/>
      <c r="VIQ36" s="562"/>
      <c r="VIR36" s="562"/>
      <c r="VIS36" s="562"/>
      <c r="VIT36" s="562"/>
      <c r="VIU36" s="562"/>
      <c r="VIV36" s="562"/>
      <c r="VIW36" s="562"/>
      <c r="VIX36" s="562"/>
      <c r="VIY36" s="562"/>
      <c r="VIZ36" s="562"/>
      <c r="VJA36" s="562"/>
      <c r="VJB36" s="562"/>
      <c r="VJC36" s="562"/>
      <c r="VJD36" s="562"/>
      <c r="VJE36" s="562"/>
      <c r="VJF36" s="562"/>
      <c r="VJG36" s="562"/>
      <c r="VJH36" s="562"/>
      <c r="VJI36" s="562"/>
      <c r="VJJ36" s="562"/>
      <c r="VJK36" s="562"/>
      <c r="VJL36" s="562"/>
      <c r="VJM36" s="562"/>
      <c r="VJN36" s="562"/>
      <c r="VJO36" s="562"/>
      <c r="VJP36" s="562"/>
      <c r="VJQ36" s="562"/>
      <c r="VJR36" s="562"/>
      <c r="VJS36" s="562"/>
      <c r="VJT36" s="562"/>
      <c r="VJU36" s="562"/>
      <c r="VJV36" s="562"/>
      <c r="VJW36" s="562"/>
      <c r="VJX36" s="562"/>
      <c r="VJY36" s="562"/>
      <c r="VJZ36" s="562"/>
      <c r="VKA36" s="562"/>
      <c r="VKB36" s="562"/>
      <c r="VKC36" s="562"/>
      <c r="VKD36" s="562"/>
      <c r="VKE36" s="562"/>
      <c r="VKF36" s="562"/>
      <c r="VKG36" s="562"/>
      <c r="VKH36" s="562"/>
      <c r="VKI36" s="562"/>
      <c r="VKJ36" s="562"/>
      <c r="VKK36" s="562"/>
      <c r="VKL36" s="562"/>
      <c r="VKM36" s="562"/>
      <c r="VKN36" s="562"/>
      <c r="VKO36" s="562"/>
      <c r="VKP36" s="562"/>
      <c r="VKQ36" s="562"/>
      <c r="VKR36" s="562"/>
      <c r="VKS36" s="562"/>
      <c r="VKT36" s="562"/>
      <c r="VKU36" s="562"/>
      <c r="VKV36" s="562"/>
      <c r="VKW36" s="562"/>
      <c r="VKX36" s="562"/>
      <c r="VKY36" s="562"/>
      <c r="VKZ36" s="562"/>
      <c r="VLA36" s="562"/>
      <c r="VLB36" s="562"/>
      <c r="VLC36" s="562"/>
      <c r="VLD36" s="562"/>
      <c r="VLE36" s="562"/>
      <c r="VLF36" s="562"/>
      <c r="VLG36" s="562"/>
      <c r="VLH36" s="562"/>
      <c r="VLI36" s="562"/>
      <c r="VLJ36" s="562"/>
      <c r="VLK36" s="562"/>
      <c r="VLL36" s="562"/>
      <c r="VLM36" s="562"/>
      <c r="VLN36" s="562"/>
      <c r="VLO36" s="562"/>
      <c r="VLP36" s="562"/>
      <c r="VLQ36" s="562"/>
      <c r="VLR36" s="562"/>
      <c r="VLS36" s="562"/>
      <c r="VLT36" s="562"/>
      <c r="VLU36" s="562"/>
      <c r="VLV36" s="562"/>
      <c r="VLW36" s="562"/>
      <c r="VLX36" s="562"/>
      <c r="VLY36" s="562"/>
      <c r="VLZ36" s="562"/>
      <c r="VMA36" s="562"/>
      <c r="VMB36" s="562"/>
      <c r="VMC36" s="562"/>
      <c r="VMD36" s="562"/>
      <c r="VME36" s="562"/>
      <c r="VMF36" s="562"/>
      <c r="VMG36" s="562"/>
      <c r="VMH36" s="562"/>
      <c r="VMI36" s="562"/>
      <c r="VMJ36" s="562"/>
      <c r="VMK36" s="562"/>
      <c r="VML36" s="562"/>
      <c r="VMM36" s="562"/>
      <c r="VMN36" s="562"/>
      <c r="VMO36" s="562"/>
      <c r="VMP36" s="562"/>
      <c r="VMQ36" s="562"/>
      <c r="VMR36" s="562"/>
      <c r="VMS36" s="562"/>
      <c r="VMT36" s="562"/>
      <c r="VMU36" s="562"/>
      <c r="VMV36" s="562"/>
      <c r="VMW36" s="562"/>
      <c r="VMX36" s="562"/>
      <c r="VMY36" s="562"/>
      <c r="VMZ36" s="562"/>
      <c r="VNA36" s="562"/>
      <c r="VNB36" s="562"/>
      <c r="VNC36" s="562"/>
      <c r="VND36" s="562"/>
      <c r="VNE36" s="562"/>
      <c r="VNF36" s="562"/>
      <c r="VNG36" s="562"/>
      <c r="VNH36" s="562"/>
      <c r="VNI36" s="562"/>
      <c r="VNJ36" s="562"/>
      <c r="VNK36" s="562"/>
      <c r="VNL36" s="562"/>
      <c r="VNM36" s="562"/>
      <c r="VNN36" s="562"/>
      <c r="VNO36" s="562"/>
      <c r="VNP36" s="562"/>
      <c r="VNQ36" s="562"/>
      <c r="VNR36" s="562"/>
      <c r="VNS36" s="562"/>
      <c r="VNT36" s="562"/>
      <c r="VNU36" s="562"/>
      <c r="VNV36" s="562"/>
      <c r="VNW36" s="562"/>
      <c r="VNX36" s="562"/>
      <c r="VNY36" s="562"/>
      <c r="VNZ36" s="562"/>
      <c r="VOA36" s="562"/>
      <c r="VOB36" s="562"/>
      <c r="VOC36" s="562"/>
      <c r="VOD36" s="562"/>
      <c r="VOE36" s="562"/>
      <c r="VOF36" s="562"/>
      <c r="VOG36" s="562"/>
      <c r="VOH36" s="562"/>
      <c r="VOI36" s="562"/>
      <c r="VOJ36" s="562"/>
      <c r="VOK36" s="562"/>
      <c r="VOL36" s="562"/>
      <c r="VOM36" s="562"/>
      <c r="VON36" s="562"/>
      <c r="VOO36" s="562"/>
      <c r="VOP36" s="562"/>
      <c r="VOQ36" s="562"/>
      <c r="VOR36" s="562"/>
      <c r="VOS36" s="562"/>
      <c r="VOT36" s="562"/>
      <c r="VOU36" s="562"/>
      <c r="VOV36" s="562"/>
      <c r="VOW36" s="562"/>
      <c r="VOX36" s="562"/>
      <c r="VOY36" s="562"/>
      <c r="VOZ36" s="562"/>
      <c r="VPA36" s="562"/>
      <c r="VPB36" s="562"/>
      <c r="VPC36" s="562"/>
      <c r="VPD36" s="562"/>
      <c r="VPE36" s="562"/>
      <c r="VPF36" s="562"/>
      <c r="VPG36" s="562"/>
      <c r="VPH36" s="562"/>
      <c r="VPI36" s="562"/>
      <c r="VPJ36" s="562"/>
      <c r="VPK36" s="562"/>
      <c r="VPL36" s="562"/>
      <c r="VPM36" s="562"/>
      <c r="VPN36" s="562"/>
      <c r="VPO36" s="562"/>
      <c r="VPP36" s="562"/>
      <c r="VPQ36" s="562"/>
      <c r="VPR36" s="562"/>
      <c r="VPS36" s="562"/>
      <c r="VPT36" s="562"/>
      <c r="VPU36" s="562"/>
      <c r="VPV36" s="562"/>
      <c r="VPW36" s="562"/>
      <c r="VPX36" s="562"/>
      <c r="VPY36" s="562"/>
      <c r="VPZ36" s="562"/>
      <c r="VQA36" s="562"/>
      <c r="VQB36" s="562"/>
      <c r="VQC36" s="562"/>
      <c r="VQD36" s="562"/>
      <c r="VQE36" s="562"/>
      <c r="VQF36" s="562"/>
      <c r="VQG36" s="562"/>
      <c r="VQH36" s="562"/>
      <c r="VQI36" s="562"/>
      <c r="VQJ36" s="562"/>
      <c r="VQK36" s="562"/>
      <c r="VQL36" s="562"/>
      <c r="VQM36" s="562"/>
      <c r="VQN36" s="562"/>
      <c r="VQO36" s="562"/>
      <c r="VQP36" s="562"/>
      <c r="VQQ36" s="562"/>
      <c r="VQR36" s="562"/>
      <c r="VQS36" s="562"/>
      <c r="VQT36" s="562"/>
      <c r="VQU36" s="562"/>
      <c r="VQV36" s="562"/>
      <c r="VQW36" s="562"/>
      <c r="VQX36" s="562"/>
      <c r="VQY36" s="562"/>
      <c r="VQZ36" s="562"/>
      <c r="VRA36" s="562"/>
      <c r="VRB36" s="562"/>
      <c r="VRC36" s="562"/>
      <c r="VRD36" s="562"/>
      <c r="VRE36" s="562"/>
      <c r="VRF36" s="562"/>
      <c r="VRG36" s="562"/>
      <c r="VRH36" s="562"/>
      <c r="VRI36" s="562"/>
      <c r="VRJ36" s="562"/>
      <c r="VRK36" s="562"/>
      <c r="VRL36" s="562"/>
      <c r="VRM36" s="562"/>
      <c r="VRN36" s="562"/>
      <c r="VRO36" s="562"/>
      <c r="VRP36" s="562"/>
      <c r="VRQ36" s="562"/>
      <c r="VRR36" s="562"/>
      <c r="VRS36" s="562"/>
      <c r="VRT36" s="562"/>
      <c r="VRU36" s="562"/>
      <c r="VRV36" s="562"/>
      <c r="VRW36" s="562"/>
      <c r="VRX36" s="562"/>
      <c r="VRY36" s="562"/>
      <c r="VRZ36" s="562"/>
      <c r="VSA36" s="562"/>
      <c r="VSB36" s="562"/>
      <c r="VSC36" s="562"/>
      <c r="VSD36" s="562"/>
      <c r="VSE36" s="562"/>
      <c r="VSF36" s="562"/>
      <c r="VSG36" s="562"/>
      <c r="VSH36" s="562"/>
      <c r="VSI36" s="562"/>
      <c r="VSJ36" s="562"/>
      <c r="VSK36" s="562"/>
      <c r="VSL36" s="562"/>
      <c r="VSM36" s="562"/>
      <c r="VSN36" s="562"/>
      <c r="VSO36" s="562"/>
      <c r="VSP36" s="562"/>
      <c r="VSQ36" s="562"/>
      <c r="VSR36" s="562"/>
      <c r="VSS36" s="562"/>
      <c r="VST36" s="562"/>
      <c r="VSU36" s="562"/>
      <c r="VSV36" s="562"/>
      <c r="VSW36" s="562"/>
      <c r="VSX36" s="562"/>
      <c r="VSY36" s="562"/>
      <c r="VSZ36" s="562"/>
      <c r="VTA36" s="562"/>
      <c r="VTB36" s="562"/>
      <c r="VTC36" s="562"/>
      <c r="VTD36" s="562"/>
      <c r="VTE36" s="562"/>
      <c r="VTF36" s="562"/>
      <c r="VTG36" s="562"/>
      <c r="VTH36" s="562"/>
      <c r="VTI36" s="562"/>
      <c r="VTJ36" s="562"/>
      <c r="VTK36" s="562"/>
      <c r="VTL36" s="562"/>
      <c r="VTM36" s="562"/>
      <c r="VTN36" s="562"/>
      <c r="VTO36" s="562"/>
      <c r="VTP36" s="562"/>
      <c r="VTQ36" s="562"/>
      <c r="VTR36" s="562"/>
      <c r="VTS36" s="562"/>
      <c r="VTT36" s="562"/>
      <c r="VTU36" s="562"/>
      <c r="VTV36" s="562"/>
      <c r="VTW36" s="562"/>
      <c r="VTX36" s="562"/>
      <c r="VTY36" s="562"/>
      <c r="VTZ36" s="562"/>
      <c r="VUA36" s="562"/>
      <c r="VUB36" s="562"/>
      <c r="VUC36" s="562"/>
      <c r="VUD36" s="562"/>
      <c r="VUE36" s="562"/>
      <c r="VUF36" s="562"/>
      <c r="VUG36" s="562"/>
      <c r="VUH36" s="562"/>
      <c r="VUI36" s="562"/>
      <c r="VUJ36" s="562"/>
      <c r="VUK36" s="562"/>
      <c r="VUL36" s="562"/>
      <c r="VUM36" s="562"/>
      <c r="VUN36" s="562"/>
      <c r="VUO36" s="562"/>
      <c r="VUP36" s="562"/>
      <c r="VUQ36" s="562"/>
      <c r="VUR36" s="562"/>
      <c r="VUS36" s="562"/>
      <c r="VUT36" s="562"/>
      <c r="VUU36" s="562"/>
      <c r="VUV36" s="562"/>
      <c r="VUW36" s="562"/>
      <c r="VUX36" s="562"/>
      <c r="VUY36" s="562"/>
      <c r="VUZ36" s="562"/>
      <c r="VVA36" s="562"/>
      <c r="VVB36" s="562"/>
      <c r="VVC36" s="562"/>
      <c r="VVD36" s="562"/>
      <c r="VVE36" s="562"/>
      <c r="VVF36" s="562"/>
      <c r="VVG36" s="562"/>
      <c r="VVH36" s="562"/>
      <c r="VVI36" s="562"/>
      <c r="VVJ36" s="562"/>
      <c r="VVK36" s="562"/>
      <c r="VVL36" s="562"/>
      <c r="VVM36" s="562"/>
      <c r="VVN36" s="562"/>
      <c r="VVO36" s="562"/>
      <c r="VVP36" s="562"/>
      <c r="VVQ36" s="562"/>
      <c r="VVR36" s="562"/>
      <c r="VVS36" s="562"/>
      <c r="VVT36" s="562"/>
      <c r="VVU36" s="562"/>
      <c r="VVV36" s="562"/>
      <c r="VVW36" s="562"/>
      <c r="VVX36" s="562"/>
      <c r="VVY36" s="562"/>
      <c r="VVZ36" s="562"/>
      <c r="VWA36" s="562"/>
      <c r="VWB36" s="562"/>
      <c r="VWC36" s="562"/>
      <c r="VWD36" s="562"/>
      <c r="VWE36" s="562"/>
      <c r="VWF36" s="562"/>
      <c r="VWG36" s="562"/>
      <c r="VWH36" s="562"/>
      <c r="VWI36" s="562"/>
      <c r="VWJ36" s="562"/>
      <c r="VWK36" s="562"/>
      <c r="VWL36" s="562"/>
      <c r="VWM36" s="562"/>
      <c r="VWN36" s="562"/>
      <c r="VWO36" s="562"/>
      <c r="VWP36" s="562"/>
      <c r="VWQ36" s="562"/>
      <c r="VWR36" s="562"/>
      <c r="VWS36" s="562"/>
      <c r="VWT36" s="562"/>
      <c r="VWU36" s="562"/>
      <c r="VWV36" s="562"/>
      <c r="VWW36" s="562"/>
      <c r="VWX36" s="562"/>
      <c r="VWY36" s="562"/>
      <c r="VWZ36" s="562"/>
      <c r="VXA36" s="562"/>
      <c r="VXB36" s="562"/>
      <c r="VXC36" s="562"/>
      <c r="VXD36" s="562"/>
      <c r="VXE36" s="562"/>
      <c r="VXF36" s="562"/>
      <c r="VXG36" s="562"/>
      <c r="VXH36" s="562"/>
      <c r="VXI36" s="562"/>
      <c r="VXJ36" s="562"/>
      <c r="VXK36" s="562"/>
      <c r="VXL36" s="562"/>
      <c r="VXM36" s="562"/>
      <c r="VXN36" s="562"/>
      <c r="VXO36" s="562"/>
      <c r="VXP36" s="562"/>
      <c r="VXQ36" s="562"/>
      <c r="VXR36" s="562"/>
      <c r="VXS36" s="562"/>
      <c r="VXT36" s="562"/>
      <c r="VXU36" s="562"/>
      <c r="VXV36" s="562"/>
      <c r="VXW36" s="562"/>
      <c r="VXX36" s="562"/>
      <c r="VXY36" s="562"/>
      <c r="VXZ36" s="562"/>
      <c r="VYA36" s="562"/>
      <c r="VYB36" s="562"/>
      <c r="VYC36" s="562"/>
      <c r="VYD36" s="562"/>
      <c r="VYE36" s="562"/>
      <c r="VYF36" s="562"/>
      <c r="VYG36" s="562"/>
      <c r="VYH36" s="562"/>
      <c r="VYI36" s="562"/>
      <c r="VYJ36" s="562"/>
      <c r="VYK36" s="562"/>
      <c r="VYL36" s="562"/>
      <c r="VYM36" s="562"/>
      <c r="VYN36" s="562"/>
      <c r="VYO36" s="562"/>
      <c r="VYP36" s="562"/>
      <c r="VYQ36" s="562"/>
      <c r="VYR36" s="562"/>
      <c r="VYS36" s="562"/>
      <c r="VYT36" s="562"/>
      <c r="VYU36" s="562"/>
      <c r="VYV36" s="562"/>
      <c r="VYW36" s="562"/>
      <c r="VYX36" s="562"/>
      <c r="VYY36" s="562"/>
      <c r="VYZ36" s="562"/>
      <c r="VZA36" s="562"/>
      <c r="VZB36" s="562"/>
      <c r="VZC36" s="562"/>
      <c r="VZD36" s="562"/>
      <c r="VZE36" s="562"/>
      <c r="VZF36" s="562"/>
      <c r="VZG36" s="562"/>
      <c r="VZH36" s="562"/>
      <c r="VZI36" s="562"/>
      <c r="VZJ36" s="562"/>
      <c r="VZK36" s="562"/>
      <c r="VZL36" s="562"/>
      <c r="VZM36" s="562"/>
      <c r="VZN36" s="562"/>
      <c r="VZO36" s="562"/>
      <c r="VZP36" s="562"/>
      <c r="VZQ36" s="562"/>
      <c r="VZR36" s="562"/>
      <c r="VZS36" s="562"/>
      <c r="VZT36" s="562"/>
      <c r="VZU36" s="562"/>
      <c r="VZV36" s="562"/>
      <c r="VZW36" s="562"/>
      <c r="VZX36" s="562"/>
      <c r="VZY36" s="562"/>
      <c r="VZZ36" s="562"/>
      <c r="WAA36" s="562"/>
      <c r="WAB36" s="562"/>
      <c r="WAC36" s="562"/>
      <c r="WAD36" s="562"/>
      <c r="WAE36" s="562"/>
      <c r="WAF36" s="562"/>
      <c r="WAG36" s="562"/>
      <c r="WAH36" s="562"/>
      <c r="WAI36" s="562"/>
      <c r="WAJ36" s="562"/>
      <c r="WAK36" s="562"/>
      <c r="WAL36" s="562"/>
      <c r="WAM36" s="562"/>
      <c r="WAN36" s="562"/>
      <c r="WAO36" s="562"/>
      <c r="WAP36" s="562"/>
      <c r="WAQ36" s="562"/>
      <c r="WAR36" s="562"/>
      <c r="WAS36" s="562"/>
      <c r="WAT36" s="562"/>
      <c r="WAU36" s="562"/>
      <c r="WAV36" s="562"/>
      <c r="WAW36" s="562"/>
      <c r="WAX36" s="562"/>
      <c r="WAY36" s="562"/>
      <c r="WAZ36" s="562"/>
      <c r="WBA36" s="562"/>
      <c r="WBB36" s="562"/>
      <c r="WBC36" s="562"/>
      <c r="WBD36" s="562"/>
      <c r="WBE36" s="562"/>
      <c r="WBF36" s="562"/>
      <c r="WBG36" s="562"/>
      <c r="WBH36" s="562"/>
      <c r="WBI36" s="562"/>
      <c r="WBJ36" s="562"/>
      <c r="WBK36" s="562"/>
      <c r="WBL36" s="562"/>
      <c r="WBM36" s="562"/>
      <c r="WBN36" s="562"/>
      <c r="WBO36" s="562"/>
      <c r="WBP36" s="562"/>
      <c r="WBQ36" s="562"/>
      <c r="WBR36" s="562"/>
      <c r="WBS36" s="562"/>
      <c r="WBT36" s="562"/>
      <c r="WBU36" s="562"/>
      <c r="WBV36" s="562"/>
      <c r="WBW36" s="562"/>
      <c r="WBX36" s="562"/>
      <c r="WBY36" s="562"/>
      <c r="WBZ36" s="562"/>
      <c r="WCA36" s="562"/>
      <c r="WCB36" s="562"/>
      <c r="WCC36" s="562"/>
      <c r="WCD36" s="562"/>
      <c r="WCE36" s="562"/>
      <c r="WCF36" s="562"/>
      <c r="WCG36" s="562"/>
      <c r="WCH36" s="562"/>
      <c r="WCI36" s="562"/>
      <c r="WCJ36" s="562"/>
      <c r="WCK36" s="562"/>
      <c r="WCL36" s="562"/>
      <c r="WCM36" s="562"/>
      <c r="WCN36" s="562"/>
      <c r="WCO36" s="562"/>
      <c r="WCP36" s="562"/>
      <c r="WCQ36" s="562"/>
      <c r="WCR36" s="562"/>
      <c r="WCS36" s="562"/>
      <c r="WCT36" s="562"/>
      <c r="WCU36" s="562"/>
      <c r="WCV36" s="562"/>
      <c r="WCW36" s="562"/>
      <c r="WCX36" s="562"/>
      <c r="WCY36" s="562"/>
      <c r="WCZ36" s="562"/>
      <c r="WDA36" s="562"/>
      <c r="WDB36" s="562"/>
      <c r="WDC36" s="562"/>
      <c r="WDD36" s="562"/>
      <c r="WDE36" s="562"/>
      <c r="WDF36" s="562"/>
      <c r="WDG36" s="562"/>
      <c r="WDH36" s="562"/>
      <c r="WDI36" s="562"/>
      <c r="WDJ36" s="562"/>
      <c r="WDK36" s="562"/>
      <c r="WDL36" s="562"/>
      <c r="WDM36" s="562"/>
      <c r="WDN36" s="562"/>
      <c r="WDO36" s="562"/>
      <c r="WDP36" s="562"/>
      <c r="WDQ36" s="562"/>
      <c r="WDR36" s="562"/>
      <c r="WDS36" s="562"/>
      <c r="WDT36" s="562"/>
      <c r="WDU36" s="562"/>
      <c r="WDV36" s="562"/>
      <c r="WDW36" s="562"/>
      <c r="WDX36" s="562"/>
      <c r="WDY36" s="562"/>
      <c r="WDZ36" s="562"/>
      <c r="WEA36" s="562"/>
      <c r="WEB36" s="562"/>
      <c r="WEC36" s="562"/>
      <c r="WED36" s="562"/>
      <c r="WEE36" s="562"/>
      <c r="WEF36" s="562"/>
      <c r="WEG36" s="562"/>
      <c r="WEH36" s="562"/>
      <c r="WEI36" s="562"/>
      <c r="WEJ36" s="562"/>
      <c r="WEK36" s="562"/>
      <c r="WEL36" s="562"/>
      <c r="WEM36" s="562"/>
      <c r="WEN36" s="562"/>
      <c r="WEO36" s="562"/>
      <c r="WEP36" s="562"/>
      <c r="WEQ36" s="562"/>
      <c r="WER36" s="562"/>
      <c r="WES36" s="562"/>
      <c r="WET36" s="562"/>
      <c r="WEU36" s="562"/>
      <c r="WEV36" s="562"/>
      <c r="WEW36" s="562"/>
      <c r="WEX36" s="562"/>
      <c r="WEY36" s="562"/>
      <c r="WEZ36" s="562"/>
      <c r="WFA36" s="562"/>
      <c r="WFB36" s="562"/>
      <c r="WFC36" s="562"/>
      <c r="WFD36" s="562"/>
      <c r="WFE36" s="562"/>
      <c r="WFF36" s="562"/>
      <c r="WFG36" s="562"/>
      <c r="WFH36" s="562"/>
      <c r="WFI36" s="562"/>
      <c r="WFJ36" s="562"/>
      <c r="WFK36" s="562"/>
      <c r="WFL36" s="562"/>
      <c r="WFM36" s="562"/>
      <c r="WFN36" s="562"/>
      <c r="WFO36" s="562"/>
      <c r="WFP36" s="562"/>
      <c r="WFQ36" s="562"/>
      <c r="WFR36" s="562"/>
      <c r="WFS36" s="562"/>
      <c r="WFT36" s="562"/>
      <c r="WFU36" s="562"/>
      <c r="WFV36" s="562"/>
      <c r="WFW36" s="562"/>
      <c r="WFX36" s="562"/>
      <c r="WFY36" s="562"/>
      <c r="WFZ36" s="562"/>
      <c r="WGA36" s="562"/>
      <c r="WGB36" s="562"/>
      <c r="WGC36" s="562"/>
      <c r="WGD36" s="562"/>
      <c r="WGE36" s="562"/>
      <c r="WGF36" s="562"/>
      <c r="WGG36" s="562"/>
      <c r="WGH36" s="562"/>
      <c r="WGI36" s="562"/>
      <c r="WGJ36" s="562"/>
      <c r="WGK36" s="562"/>
      <c r="WGL36" s="562"/>
      <c r="WGM36" s="562"/>
      <c r="WGN36" s="562"/>
      <c r="WGO36" s="562"/>
      <c r="WGP36" s="562"/>
      <c r="WGQ36" s="562"/>
      <c r="WGR36" s="562"/>
      <c r="WGS36" s="562"/>
      <c r="WGT36" s="562"/>
      <c r="WGU36" s="562"/>
      <c r="WGV36" s="562"/>
      <c r="WGW36" s="562"/>
      <c r="WGX36" s="562"/>
      <c r="WGY36" s="562"/>
      <c r="WGZ36" s="562"/>
      <c r="WHA36" s="562"/>
      <c r="WHB36" s="562"/>
      <c r="WHC36" s="562"/>
      <c r="WHD36" s="562"/>
      <c r="WHE36" s="562"/>
      <c r="WHF36" s="562"/>
      <c r="WHG36" s="562"/>
      <c r="WHH36" s="562"/>
      <c r="WHI36" s="562"/>
      <c r="WHJ36" s="562"/>
      <c r="WHK36" s="562"/>
      <c r="WHL36" s="562"/>
      <c r="WHM36" s="562"/>
      <c r="WHN36" s="562"/>
      <c r="WHO36" s="562"/>
      <c r="WHP36" s="562"/>
      <c r="WHQ36" s="562"/>
      <c r="WHR36" s="562"/>
      <c r="WHS36" s="562"/>
      <c r="WHT36" s="562"/>
      <c r="WHU36" s="562"/>
      <c r="WHV36" s="562"/>
      <c r="WHW36" s="562"/>
      <c r="WHX36" s="562"/>
      <c r="WHY36" s="562"/>
      <c r="WHZ36" s="562"/>
      <c r="WIA36" s="562"/>
      <c r="WIB36" s="562"/>
      <c r="WIC36" s="562"/>
      <c r="WID36" s="562"/>
      <c r="WIE36" s="562"/>
      <c r="WIF36" s="562"/>
      <c r="WIG36" s="562"/>
      <c r="WIH36" s="562"/>
      <c r="WII36" s="562"/>
      <c r="WIJ36" s="562"/>
      <c r="WIK36" s="562"/>
      <c r="WIL36" s="562"/>
      <c r="WIM36" s="562"/>
      <c r="WIN36" s="562"/>
      <c r="WIO36" s="562"/>
      <c r="WIP36" s="562"/>
      <c r="WIQ36" s="562"/>
      <c r="WIR36" s="562"/>
      <c r="WIS36" s="562"/>
      <c r="WIT36" s="562"/>
      <c r="WIU36" s="562"/>
      <c r="WIV36" s="562"/>
      <c r="WIW36" s="562"/>
      <c r="WIX36" s="562"/>
      <c r="WIY36" s="562"/>
      <c r="WIZ36" s="562"/>
      <c r="WJA36" s="562"/>
      <c r="WJB36" s="562"/>
      <c r="WJC36" s="562"/>
      <c r="WJD36" s="562"/>
      <c r="WJE36" s="562"/>
      <c r="WJF36" s="562"/>
      <c r="WJG36" s="562"/>
      <c r="WJH36" s="562"/>
      <c r="WJI36" s="562"/>
      <c r="WJJ36" s="562"/>
      <c r="WJK36" s="562"/>
      <c r="WJL36" s="562"/>
      <c r="WJM36" s="562"/>
      <c r="WJN36" s="562"/>
      <c r="WJO36" s="562"/>
      <c r="WJP36" s="562"/>
      <c r="WJQ36" s="562"/>
      <c r="WJR36" s="562"/>
      <c r="WJS36" s="562"/>
      <c r="WJT36" s="562"/>
      <c r="WJU36" s="562"/>
      <c r="WJV36" s="562"/>
      <c r="WJW36" s="562"/>
      <c r="WJX36" s="562"/>
      <c r="WJY36" s="562"/>
      <c r="WJZ36" s="562"/>
      <c r="WKA36" s="562"/>
      <c r="WKB36" s="562"/>
      <c r="WKC36" s="562"/>
      <c r="WKD36" s="562"/>
      <c r="WKE36" s="562"/>
      <c r="WKF36" s="562"/>
      <c r="WKG36" s="562"/>
      <c r="WKH36" s="562"/>
      <c r="WKI36" s="562"/>
      <c r="WKJ36" s="562"/>
      <c r="WKK36" s="562"/>
      <c r="WKL36" s="562"/>
      <c r="WKM36" s="562"/>
      <c r="WKN36" s="562"/>
      <c r="WKO36" s="562"/>
      <c r="WKP36" s="562"/>
      <c r="WKQ36" s="562"/>
      <c r="WKR36" s="562"/>
      <c r="WKS36" s="562"/>
      <c r="WKT36" s="562"/>
      <c r="WKU36" s="562"/>
      <c r="WKV36" s="562"/>
      <c r="WKW36" s="562"/>
      <c r="WKX36" s="562"/>
      <c r="WKY36" s="562"/>
      <c r="WKZ36" s="562"/>
      <c r="WLA36" s="562"/>
      <c r="WLB36" s="562"/>
      <c r="WLC36" s="562"/>
      <c r="WLD36" s="562"/>
      <c r="WLE36" s="562"/>
      <c r="WLF36" s="562"/>
      <c r="WLG36" s="562"/>
      <c r="WLH36" s="562"/>
      <c r="WLI36" s="562"/>
      <c r="WLJ36" s="562"/>
      <c r="WLK36" s="562"/>
      <c r="WLL36" s="562"/>
      <c r="WLM36" s="562"/>
      <c r="WLN36" s="562"/>
      <c r="WLO36" s="562"/>
      <c r="WLP36" s="562"/>
      <c r="WLQ36" s="562"/>
      <c r="WLR36" s="562"/>
      <c r="WLS36" s="562"/>
      <c r="WLT36" s="562"/>
      <c r="WLU36" s="562"/>
      <c r="WLV36" s="562"/>
      <c r="WLW36" s="562"/>
      <c r="WLX36" s="562"/>
      <c r="WLY36" s="562"/>
      <c r="WLZ36" s="562"/>
      <c r="WMA36" s="562"/>
      <c r="WMB36" s="562"/>
      <c r="WMC36" s="562"/>
      <c r="WMD36" s="562"/>
      <c r="WME36" s="562"/>
      <c r="WMF36" s="562"/>
      <c r="WMG36" s="562"/>
      <c r="WMH36" s="562"/>
      <c r="WMI36" s="562"/>
      <c r="WMJ36" s="562"/>
      <c r="WMK36" s="562"/>
      <c r="WML36" s="562"/>
      <c r="WMM36" s="562"/>
      <c r="WMN36" s="562"/>
      <c r="WMO36" s="562"/>
      <c r="WMP36" s="562"/>
      <c r="WMQ36" s="562"/>
      <c r="WMR36" s="562"/>
      <c r="WMS36" s="562"/>
      <c r="WMT36" s="562"/>
      <c r="WMU36" s="562"/>
      <c r="WMV36" s="562"/>
      <c r="WMW36" s="562"/>
      <c r="WMX36" s="562"/>
      <c r="WMY36" s="562"/>
      <c r="WMZ36" s="562"/>
      <c r="WNA36" s="562"/>
      <c r="WNB36" s="562"/>
      <c r="WNC36" s="562"/>
      <c r="WND36" s="562"/>
      <c r="WNE36" s="562"/>
      <c r="WNF36" s="562"/>
      <c r="WNG36" s="562"/>
      <c r="WNH36" s="562"/>
      <c r="WNI36" s="562"/>
      <c r="WNJ36" s="562"/>
      <c r="WNK36" s="562"/>
      <c r="WNL36" s="562"/>
      <c r="WNM36" s="562"/>
      <c r="WNN36" s="562"/>
      <c r="WNO36" s="562"/>
      <c r="WNP36" s="562"/>
      <c r="WNQ36" s="562"/>
      <c r="WNR36" s="562"/>
      <c r="WNS36" s="562"/>
      <c r="WNT36" s="562"/>
      <c r="WNU36" s="562"/>
      <c r="WNV36" s="562"/>
      <c r="WNW36" s="562"/>
      <c r="WNX36" s="562"/>
      <c r="WNY36" s="562"/>
      <c r="WNZ36" s="562"/>
      <c r="WOA36" s="562"/>
      <c r="WOB36" s="562"/>
      <c r="WOC36" s="562"/>
      <c r="WOD36" s="562"/>
      <c r="WOE36" s="562"/>
      <c r="WOF36" s="562"/>
      <c r="WOG36" s="562"/>
      <c r="WOH36" s="562"/>
      <c r="WOI36" s="562"/>
      <c r="WOJ36" s="562"/>
      <c r="WOK36" s="562"/>
      <c r="WOL36" s="562"/>
      <c r="WOM36" s="562"/>
      <c r="WON36" s="562"/>
      <c r="WOO36" s="562"/>
      <c r="WOP36" s="562"/>
      <c r="WOQ36" s="562"/>
      <c r="WOR36" s="562"/>
      <c r="WOS36" s="562"/>
      <c r="WOT36" s="562"/>
      <c r="WOU36" s="562"/>
      <c r="WOV36" s="562"/>
      <c r="WOW36" s="562"/>
      <c r="WOX36" s="562"/>
      <c r="WOY36" s="562"/>
      <c r="WOZ36" s="562"/>
      <c r="WPA36" s="562"/>
      <c r="WPB36" s="562"/>
      <c r="WPC36" s="562"/>
      <c r="WPD36" s="562"/>
      <c r="WPE36" s="562"/>
      <c r="WPF36" s="562"/>
      <c r="WPG36" s="562"/>
      <c r="WPH36" s="562"/>
      <c r="WPI36" s="562"/>
      <c r="WPJ36" s="562"/>
      <c r="WPK36" s="562"/>
      <c r="WPL36" s="562"/>
      <c r="WPM36" s="562"/>
      <c r="WPN36" s="562"/>
      <c r="WPO36" s="562"/>
      <c r="WPP36" s="562"/>
      <c r="WPQ36" s="562"/>
      <c r="WPR36" s="562"/>
      <c r="WPS36" s="562"/>
      <c r="WPT36" s="562"/>
      <c r="WPU36" s="562"/>
      <c r="WPV36" s="562"/>
      <c r="WPW36" s="562"/>
      <c r="WPX36" s="562"/>
      <c r="WPY36" s="562"/>
      <c r="WPZ36" s="562"/>
      <c r="WQA36" s="562"/>
      <c r="WQB36" s="562"/>
      <c r="WQC36" s="562"/>
      <c r="WQD36" s="562"/>
      <c r="WQE36" s="562"/>
      <c r="WQF36" s="562"/>
      <c r="WQG36" s="562"/>
      <c r="WQH36" s="562"/>
      <c r="WQI36" s="562"/>
      <c r="WQJ36" s="562"/>
      <c r="WQK36" s="562"/>
      <c r="WQL36" s="562"/>
      <c r="WQM36" s="562"/>
      <c r="WQN36" s="562"/>
      <c r="WQO36" s="562"/>
      <c r="WQP36" s="562"/>
      <c r="WQQ36" s="562"/>
      <c r="WQR36" s="562"/>
      <c r="WQS36" s="562"/>
      <c r="WQT36" s="562"/>
      <c r="WQU36" s="562"/>
      <c r="WQV36" s="562"/>
      <c r="WQW36" s="562"/>
      <c r="WQX36" s="562"/>
      <c r="WQY36" s="562"/>
      <c r="WQZ36" s="562"/>
      <c r="WRA36" s="562"/>
      <c r="WRB36" s="562"/>
      <c r="WRC36" s="562"/>
      <c r="WRD36" s="562"/>
      <c r="WRE36" s="562"/>
      <c r="WRF36" s="562"/>
      <c r="WRG36" s="562"/>
      <c r="WRH36" s="562"/>
      <c r="WRI36" s="562"/>
      <c r="WRJ36" s="562"/>
      <c r="WRK36" s="562"/>
      <c r="WRL36" s="562"/>
      <c r="WRM36" s="562"/>
      <c r="WRN36" s="562"/>
      <c r="WRO36" s="562"/>
      <c r="WRP36" s="562"/>
      <c r="WRQ36" s="562"/>
      <c r="WRR36" s="562"/>
      <c r="WRS36" s="562"/>
      <c r="WRT36" s="562"/>
      <c r="WRU36" s="562"/>
      <c r="WRV36" s="562"/>
      <c r="WRW36" s="562"/>
      <c r="WRX36" s="562"/>
      <c r="WRY36" s="562"/>
      <c r="WRZ36" s="562"/>
      <c r="WSA36" s="562"/>
      <c r="WSB36" s="562"/>
      <c r="WSC36" s="562"/>
      <c r="WSD36" s="562"/>
      <c r="WSE36" s="562"/>
      <c r="WSF36" s="562"/>
      <c r="WSG36" s="562"/>
      <c r="WSH36" s="562"/>
      <c r="WSI36" s="562"/>
      <c r="WSJ36" s="562"/>
      <c r="WSK36" s="562"/>
      <c r="WSL36" s="562"/>
      <c r="WSM36" s="562"/>
      <c r="WSN36" s="562"/>
      <c r="WSO36" s="562"/>
      <c r="WSP36" s="562"/>
      <c r="WSQ36" s="562"/>
      <c r="WSR36" s="562"/>
      <c r="WSS36" s="562"/>
      <c r="WST36" s="562"/>
      <c r="WSU36" s="562"/>
      <c r="WSV36" s="562"/>
      <c r="WSW36" s="562"/>
      <c r="WSX36" s="562"/>
      <c r="WSY36" s="562"/>
      <c r="WSZ36" s="562"/>
      <c r="WTA36" s="562"/>
      <c r="WTB36" s="562"/>
      <c r="WTC36" s="562"/>
      <c r="WTD36" s="562"/>
      <c r="WTE36" s="562"/>
      <c r="WTF36" s="562"/>
      <c r="WTG36" s="562"/>
      <c r="WTH36" s="562"/>
      <c r="WTI36" s="562"/>
      <c r="WTJ36" s="562"/>
      <c r="WTK36" s="562"/>
      <c r="WTL36" s="562"/>
      <c r="WTM36" s="562"/>
      <c r="WTN36" s="562"/>
      <c r="WTO36" s="562"/>
      <c r="WTP36" s="562"/>
      <c r="WTQ36" s="562"/>
      <c r="WTR36" s="562"/>
      <c r="WTS36" s="562"/>
      <c r="WTT36" s="562"/>
      <c r="WTU36" s="562"/>
      <c r="WTV36" s="562"/>
      <c r="WTW36" s="562"/>
      <c r="WTX36" s="562"/>
      <c r="WTY36" s="562"/>
      <c r="WTZ36" s="562"/>
      <c r="WUA36" s="562"/>
      <c r="WUB36" s="562"/>
      <c r="WUC36" s="562"/>
      <c r="WUD36" s="562"/>
      <c r="WUE36" s="562"/>
      <c r="WUF36" s="562"/>
      <c r="WUG36" s="562"/>
      <c r="WUH36" s="562"/>
      <c r="WUI36" s="562"/>
      <c r="WUJ36" s="562"/>
      <c r="WUK36" s="562"/>
      <c r="WUL36" s="562"/>
      <c r="WUM36" s="562"/>
      <c r="WUN36" s="562"/>
      <c r="WUO36" s="562"/>
      <c r="WUP36" s="562"/>
      <c r="WUQ36" s="562"/>
      <c r="WUR36" s="562"/>
      <c r="WUS36" s="562"/>
      <c r="WUT36" s="562"/>
      <c r="WUU36" s="562"/>
      <c r="WUV36" s="562"/>
      <c r="WUW36" s="562"/>
      <c r="WUX36" s="562"/>
      <c r="WUY36" s="562"/>
      <c r="WUZ36" s="562"/>
      <c r="WVA36" s="562"/>
      <c r="WVB36" s="562"/>
      <c r="WVC36" s="562"/>
      <c r="WVD36" s="562"/>
      <c r="WVE36" s="562"/>
      <c r="WVF36" s="562"/>
      <c r="WVG36" s="562"/>
      <c r="WVH36" s="562"/>
      <c r="WVI36" s="562"/>
      <c r="WVJ36" s="562"/>
      <c r="WVK36" s="562"/>
      <c r="WVL36" s="562"/>
      <c r="WVM36" s="562"/>
      <c r="WVN36" s="562"/>
      <c r="WVO36" s="562"/>
      <c r="WVP36" s="562"/>
      <c r="WVQ36" s="562"/>
      <c r="WVR36" s="562"/>
      <c r="WVS36" s="562"/>
      <c r="WVT36" s="562"/>
      <c r="WVU36" s="562"/>
      <c r="WVV36" s="562"/>
      <c r="WVW36" s="562"/>
    </row>
    <row r="37" spans="7:16143" s="374" customFormat="1">
      <c r="G37" s="159"/>
      <c r="H37" s="563"/>
      <c r="I37" s="564"/>
      <c r="J37" s="547">
        <f t="shared" ca="1" si="13"/>
        <v>92828.496900681974</v>
      </c>
      <c r="K37" s="547">
        <f t="shared" si="14"/>
        <v>2025</v>
      </c>
      <c r="L37" s="378">
        <f t="shared" si="15"/>
        <v>-5</v>
      </c>
      <c r="M37" s="461">
        <f t="shared" si="16"/>
        <v>25</v>
      </c>
      <c r="N37" s="461">
        <f t="shared" ca="1" si="17"/>
        <v>2054.1177776451586</v>
      </c>
      <c r="O37" s="461">
        <f t="shared" ca="1" si="18"/>
        <v>76.347559209383846</v>
      </c>
      <c r="P37" s="563"/>
      <c r="Q37" s="159"/>
      <c r="R37" s="563"/>
      <c r="S37" s="564"/>
      <c r="T37" s="547">
        <f t="shared" ca="1" si="19"/>
        <v>92828.496900681974</v>
      </c>
      <c r="U37" s="547">
        <f t="shared" ca="1" si="20"/>
        <v>4255372.7589332955</v>
      </c>
      <c r="V37" s="378">
        <f t="shared" ca="1" si="21"/>
        <v>2012.8554866818217</v>
      </c>
      <c r="W37" s="589">
        <f t="shared" ca="1" si="22"/>
        <v>4051587.2102651135</v>
      </c>
      <c r="X37" s="589">
        <f t="shared" ca="1" si="23"/>
        <v>5286.9337979512802</v>
      </c>
      <c r="Y37" s="589">
        <f t="shared" ca="1" si="24"/>
        <v>27477869.942103934</v>
      </c>
      <c r="Z37" s="12"/>
      <c r="AA37" s="12"/>
      <c r="AB37" s="12"/>
      <c r="AC37" s="12"/>
      <c r="AD37" s="12"/>
      <c r="AE37" s="12"/>
      <c r="AF37" s="618"/>
      <c r="AG37" s="618"/>
      <c r="AH37" s="618"/>
      <c r="AI37" s="618"/>
      <c r="AJ37" s="618"/>
      <c r="AK37" s="618"/>
      <c r="AL37" s="618"/>
      <c r="AM37" s="618"/>
      <c r="AN37" s="618"/>
      <c r="AO37" s="618"/>
      <c r="AP37" s="618"/>
      <c r="AQ37" s="618"/>
      <c r="AR37" s="619"/>
      <c r="AS37" s="619"/>
      <c r="AT37" s="619"/>
      <c r="AU37" s="619"/>
      <c r="AV37" s="619"/>
      <c r="AW37" s="619"/>
      <c r="AX37" s="619"/>
      <c r="AY37" s="619"/>
      <c r="AZ37" s="619"/>
      <c r="BA37" s="619"/>
      <c r="BB37" s="619"/>
      <c r="BC37" s="619"/>
      <c r="BD37" s="619"/>
      <c r="BE37" s="619"/>
      <c r="BF37" s="562"/>
      <c r="BG37" s="562"/>
      <c r="BH37" s="562"/>
      <c r="BI37" s="562"/>
      <c r="BJ37" s="562"/>
      <c r="BK37" s="562"/>
      <c r="BL37" s="562"/>
      <c r="BM37" s="562"/>
      <c r="BN37" s="562"/>
      <c r="BO37" s="562"/>
      <c r="BP37" s="562"/>
      <c r="BQ37" s="562"/>
      <c r="BR37" s="562"/>
      <c r="BS37" s="562"/>
      <c r="BT37" s="562"/>
      <c r="BU37" s="562"/>
      <c r="BV37" s="562"/>
      <c r="BW37" s="562"/>
      <c r="BX37" s="562"/>
      <c r="BY37" s="562"/>
      <c r="BZ37" s="562"/>
      <c r="CA37" s="562"/>
      <c r="CB37" s="562"/>
      <c r="CC37" s="562"/>
      <c r="CD37" s="562"/>
      <c r="CE37" s="562"/>
      <c r="CF37" s="562"/>
      <c r="CG37" s="562"/>
      <c r="CH37" s="562"/>
      <c r="CI37" s="562"/>
      <c r="CJ37" s="562"/>
      <c r="CK37" s="562"/>
      <c r="CL37" s="562"/>
      <c r="CM37" s="562"/>
      <c r="CN37" s="562"/>
      <c r="CO37" s="562"/>
      <c r="CP37" s="562"/>
      <c r="CQ37" s="562"/>
      <c r="CR37" s="562"/>
      <c r="CS37" s="562"/>
      <c r="CT37" s="562"/>
      <c r="CU37" s="562"/>
      <c r="CV37" s="562"/>
      <c r="CW37" s="562"/>
      <c r="CX37" s="562"/>
      <c r="CY37" s="562"/>
      <c r="CZ37" s="562"/>
      <c r="DA37" s="562"/>
      <c r="DB37" s="562"/>
      <c r="DC37" s="562"/>
      <c r="DD37" s="562"/>
      <c r="DE37" s="562"/>
      <c r="DF37" s="562"/>
      <c r="DG37" s="562"/>
      <c r="DH37" s="562"/>
      <c r="DI37" s="562"/>
      <c r="DJ37" s="562"/>
      <c r="DK37" s="562"/>
      <c r="DL37" s="562"/>
      <c r="DM37" s="562"/>
      <c r="DN37" s="562"/>
      <c r="DO37" s="562"/>
      <c r="DP37" s="562"/>
      <c r="DQ37" s="562"/>
      <c r="DR37" s="562"/>
      <c r="DS37" s="562"/>
      <c r="DT37" s="562"/>
      <c r="DU37" s="562"/>
      <c r="DV37" s="562"/>
      <c r="DW37" s="562"/>
      <c r="DX37" s="562"/>
      <c r="DY37" s="562"/>
      <c r="DZ37" s="562"/>
      <c r="EA37" s="562"/>
      <c r="EB37" s="562"/>
      <c r="EC37" s="562"/>
      <c r="ED37" s="562"/>
      <c r="EE37" s="562"/>
      <c r="EF37" s="562"/>
      <c r="EG37" s="562"/>
      <c r="EH37" s="562"/>
      <c r="EI37" s="562"/>
      <c r="EJ37" s="562"/>
      <c r="EK37" s="562"/>
      <c r="EL37" s="562"/>
      <c r="EM37" s="562"/>
      <c r="EN37" s="562"/>
      <c r="EO37" s="562"/>
      <c r="EP37" s="562"/>
      <c r="EQ37" s="562"/>
      <c r="ER37" s="562"/>
      <c r="ES37" s="562"/>
      <c r="ET37" s="562"/>
      <c r="EU37" s="562"/>
      <c r="EV37" s="562"/>
      <c r="EW37" s="562"/>
      <c r="EX37" s="562"/>
      <c r="EY37" s="562"/>
      <c r="EZ37" s="562"/>
      <c r="FA37" s="562"/>
      <c r="FB37" s="562"/>
      <c r="FC37" s="562"/>
      <c r="FD37" s="562"/>
      <c r="FE37" s="562"/>
      <c r="FF37" s="562"/>
      <c r="FG37" s="562"/>
      <c r="FH37" s="562"/>
      <c r="FI37" s="562"/>
      <c r="FJ37" s="562"/>
      <c r="FK37" s="562"/>
      <c r="FL37" s="562"/>
      <c r="FM37" s="562"/>
      <c r="FN37" s="562"/>
      <c r="FO37" s="562"/>
      <c r="FP37" s="562"/>
      <c r="FQ37" s="562"/>
      <c r="FR37" s="562"/>
      <c r="FS37" s="562"/>
      <c r="FT37" s="562"/>
      <c r="FU37" s="562"/>
      <c r="FV37" s="562"/>
      <c r="FW37" s="562"/>
      <c r="FX37" s="562"/>
      <c r="FY37" s="562"/>
      <c r="FZ37" s="562"/>
      <c r="GA37" s="562"/>
      <c r="GB37" s="562"/>
      <c r="GC37" s="562"/>
      <c r="GD37" s="562"/>
      <c r="GE37" s="562"/>
      <c r="GF37" s="562"/>
      <c r="GG37" s="562"/>
      <c r="GH37" s="562"/>
      <c r="GI37" s="562"/>
      <c r="GJ37" s="562"/>
      <c r="GK37" s="562"/>
      <c r="GL37" s="562"/>
      <c r="GM37" s="562"/>
      <c r="GN37" s="562"/>
      <c r="GO37" s="562"/>
      <c r="GP37" s="562"/>
      <c r="GQ37" s="562"/>
      <c r="GR37" s="562"/>
      <c r="GS37" s="562"/>
      <c r="GT37" s="562"/>
      <c r="GU37" s="562"/>
      <c r="GV37" s="562"/>
      <c r="GW37" s="562"/>
      <c r="GX37" s="562"/>
      <c r="GY37" s="562"/>
      <c r="GZ37" s="562"/>
      <c r="HA37" s="562"/>
      <c r="HB37" s="562"/>
      <c r="HC37" s="562"/>
      <c r="HD37" s="562"/>
      <c r="HE37" s="562"/>
      <c r="HF37" s="562"/>
      <c r="HG37" s="562"/>
      <c r="HH37" s="562"/>
      <c r="HI37" s="562"/>
      <c r="HJ37" s="562"/>
      <c r="HK37" s="562"/>
      <c r="HL37" s="562"/>
      <c r="HM37" s="562"/>
      <c r="HN37" s="562"/>
      <c r="HO37" s="562"/>
      <c r="HP37" s="562"/>
      <c r="HQ37" s="562"/>
      <c r="HR37" s="562"/>
      <c r="HS37" s="562"/>
      <c r="HT37" s="562"/>
      <c r="HU37" s="562"/>
      <c r="HV37" s="562"/>
      <c r="HW37" s="562"/>
      <c r="HX37" s="562"/>
      <c r="HY37" s="562"/>
      <c r="HZ37" s="562"/>
      <c r="IA37" s="562"/>
      <c r="IB37" s="562"/>
      <c r="IC37" s="562"/>
      <c r="ID37" s="562"/>
      <c r="IE37" s="562"/>
      <c r="IF37" s="562"/>
      <c r="IG37" s="562"/>
      <c r="IH37" s="562"/>
      <c r="II37" s="562"/>
      <c r="IJ37" s="562"/>
      <c r="IK37" s="562"/>
      <c r="IL37" s="562"/>
      <c r="IM37" s="562"/>
      <c r="IN37" s="562"/>
      <c r="IO37" s="562"/>
      <c r="IP37" s="562"/>
      <c r="IQ37" s="562"/>
      <c r="IR37" s="562"/>
      <c r="IS37" s="562"/>
      <c r="IT37" s="562"/>
      <c r="IU37" s="562"/>
      <c r="IV37" s="562"/>
      <c r="IW37" s="562"/>
      <c r="IX37" s="562"/>
      <c r="IY37" s="562"/>
      <c r="IZ37" s="562"/>
      <c r="JA37" s="562"/>
      <c r="JB37" s="562"/>
      <c r="JC37" s="562"/>
      <c r="JD37" s="562"/>
      <c r="JE37" s="562"/>
      <c r="JF37" s="562"/>
      <c r="JG37" s="562"/>
      <c r="JH37" s="562"/>
      <c r="JI37" s="562"/>
      <c r="JJ37" s="562"/>
      <c r="JK37" s="562"/>
      <c r="JL37" s="562"/>
      <c r="JM37" s="562"/>
      <c r="JN37" s="562"/>
      <c r="JO37" s="562"/>
      <c r="JP37" s="562"/>
      <c r="JQ37" s="562"/>
      <c r="JR37" s="562"/>
      <c r="JS37" s="562"/>
      <c r="JT37" s="562"/>
      <c r="JU37" s="562"/>
      <c r="JV37" s="562"/>
      <c r="JW37" s="562"/>
      <c r="JX37" s="562"/>
      <c r="JY37" s="562"/>
      <c r="JZ37" s="562"/>
      <c r="KA37" s="562"/>
      <c r="KB37" s="562"/>
      <c r="KC37" s="562"/>
      <c r="KD37" s="562"/>
      <c r="KE37" s="562"/>
      <c r="KF37" s="562"/>
      <c r="KG37" s="562"/>
      <c r="KH37" s="562"/>
      <c r="KI37" s="562"/>
      <c r="KJ37" s="562"/>
      <c r="KK37" s="562"/>
      <c r="KL37" s="562"/>
      <c r="KM37" s="562"/>
      <c r="KN37" s="562"/>
      <c r="KO37" s="562"/>
      <c r="KP37" s="562"/>
      <c r="KQ37" s="562"/>
      <c r="KR37" s="562"/>
      <c r="KS37" s="562"/>
      <c r="KT37" s="562"/>
      <c r="KU37" s="562"/>
      <c r="KV37" s="562"/>
      <c r="KW37" s="562"/>
      <c r="KX37" s="562"/>
      <c r="KY37" s="562"/>
      <c r="KZ37" s="562"/>
      <c r="LA37" s="562"/>
      <c r="LB37" s="562"/>
      <c r="LC37" s="562"/>
      <c r="LD37" s="562"/>
      <c r="LE37" s="562"/>
      <c r="LF37" s="562"/>
      <c r="LG37" s="562"/>
      <c r="LH37" s="562"/>
      <c r="LI37" s="562"/>
      <c r="LJ37" s="562"/>
      <c r="LK37" s="562"/>
      <c r="LL37" s="562"/>
      <c r="LM37" s="562"/>
      <c r="LN37" s="562"/>
      <c r="LO37" s="562"/>
      <c r="LP37" s="562"/>
      <c r="LQ37" s="562"/>
      <c r="LR37" s="562"/>
      <c r="LS37" s="562"/>
      <c r="LT37" s="562"/>
      <c r="LU37" s="562"/>
      <c r="LV37" s="562"/>
      <c r="LW37" s="562"/>
      <c r="LX37" s="562"/>
      <c r="LY37" s="562"/>
      <c r="LZ37" s="562"/>
      <c r="MA37" s="562"/>
      <c r="MB37" s="562"/>
      <c r="MC37" s="562"/>
      <c r="MD37" s="562"/>
      <c r="ME37" s="562"/>
      <c r="MF37" s="562"/>
      <c r="MG37" s="562"/>
      <c r="MH37" s="562"/>
      <c r="MI37" s="562"/>
      <c r="MJ37" s="562"/>
      <c r="MK37" s="562"/>
      <c r="ML37" s="562"/>
      <c r="MM37" s="562"/>
      <c r="MN37" s="562"/>
      <c r="MO37" s="562"/>
      <c r="MP37" s="562"/>
      <c r="MQ37" s="562"/>
      <c r="MR37" s="562"/>
      <c r="MS37" s="562"/>
      <c r="MT37" s="562"/>
      <c r="MU37" s="562"/>
      <c r="MV37" s="562"/>
      <c r="MW37" s="562"/>
      <c r="MX37" s="562"/>
      <c r="MY37" s="562"/>
      <c r="MZ37" s="562"/>
      <c r="NA37" s="562"/>
      <c r="NB37" s="562"/>
      <c r="NC37" s="562"/>
      <c r="ND37" s="562"/>
      <c r="NE37" s="562"/>
      <c r="NF37" s="562"/>
      <c r="NG37" s="562"/>
      <c r="NH37" s="562"/>
      <c r="NI37" s="562"/>
      <c r="NJ37" s="562"/>
      <c r="NK37" s="562"/>
      <c r="NL37" s="562"/>
      <c r="NM37" s="562"/>
      <c r="NN37" s="562"/>
      <c r="NO37" s="562"/>
      <c r="NP37" s="562"/>
      <c r="NQ37" s="562"/>
      <c r="NR37" s="562"/>
      <c r="NS37" s="562"/>
      <c r="NT37" s="562"/>
      <c r="NU37" s="562"/>
      <c r="NV37" s="562"/>
      <c r="NW37" s="562"/>
      <c r="NX37" s="562"/>
      <c r="NY37" s="562"/>
      <c r="NZ37" s="562"/>
      <c r="OA37" s="562"/>
      <c r="OB37" s="562"/>
      <c r="OC37" s="562"/>
      <c r="OD37" s="562"/>
      <c r="OE37" s="562"/>
      <c r="OF37" s="562"/>
      <c r="OG37" s="562"/>
      <c r="OH37" s="562"/>
      <c r="OI37" s="562"/>
      <c r="OJ37" s="562"/>
      <c r="OK37" s="562"/>
      <c r="OL37" s="562"/>
      <c r="OM37" s="562"/>
      <c r="ON37" s="562"/>
      <c r="OO37" s="562"/>
      <c r="OP37" s="562"/>
      <c r="OQ37" s="562"/>
      <c r="OR37" s="562"/>
      <c r="OS37" s="562"/>
      <c r="OT37" s="562"/>
      <c r="OU37" s="562"/>
      <c r="OV37" s="562"/>
      <c r="OW37" s="562"/>
      <c r="OX37" s="562"/>
      <c r="OY37" s="562"/>
      <c r="OZ37" s="562"/>
      <c r="PA37" s="562"/>
      <c r="PB37" s="562"/>
      <c r="PC37" s="562"/>
      <c r="PD37" s="562"/>
      <c r="PE37" s="562"/>
      <c r="PF37" s="562"/>
      <c r="PG37" s="562"/>
      <c r="PH37" s="562"/>
      <c r="PI37" s="562"/>
      <c r="PJ37" s="562"/>
      <c r="PK37" s="562"/>
      <c r="PL37" s="562"/>
      <c r="PM37" s="562"/>
      <c r="PN37" s="562"/>
      <c r="PO37" s="562"/>
      <c r="PP37" s="562"/>
      <c r="PQ37" s="562"/>
      <c r="PR37" s="562"/>
      <c r="PS37" s="562"/>
      <c r="PT37" s="562"/>
      <c r="PU37" s="562"/>
      <c r="PV37" s="562"/>
      <c r="PW37" s="562"/>
      <c r="PX37" s="562"/>
      <c r="PY37" s="562"/>
      <c r="PZ37" s="562"/>
      <c r="QA37" s="562"/>
      <c r="QB37" s="562"/>
      <c r="QC37" s="562"/>
      <c r="QD37" s="562"/>
      <c r="QE37" s="562"/>
      <c r="QF37" s="562"/>
      <c r="QG37" s="562"/>
      <c r="QH37" s="562"/>
      <c r="QI37" s="562"/>
      <c r="QJ37" s="562"/>
      <c r="QK37" s="562"/>
      <c r="QL37" s="562"/>
      <c r="QM37" s="562"/>
      <c r="QN37" s="562"/>
      <c r="QO37" s="562"/>
      <c r="QP37" s="562"/>
      <c r="QQ37" s="562"/>
      <c r="QR37" s="562"/>
      <c r="QS37" s="562"/>
      <c r="QT37" s="562"/>
      <c r="QU37" s="562"/>
      <c r="QV37" s="562"/>
      <c r="QW37" s="562"/>
      <c r="QX37" s="562"/>
      <c r="QY37" s="562"/>
      <c r="QZ37" s="562"/>
      <c r="RA37" s="562"/>
      <c r="RB37" s="562"/>
      <c r="RC37" s="562"/>
      <c r="RD37" s="562"/>
      <c r="RE37" s="562"/>
      <c r="RF37" s="562"/>
      <c r="RG37" s="562"/>
      <c r="RH37" s="562"/>
      <c r="RI37" s="562"/>
      <c r="RJ37" s="562"/>
      <c r="RK37" s="562"/>
      <c r="RL37" s="562"/>
      <c r="RM37" s="562"/>
      <c r="RN37" s="562"/>
      <c r="RO37" s="562"/>
      <c r="RP37" s="562"/>
      <c r="RQ37" s="562"/>
      <c r="RR37" s="562"/>
      <c r="RS37" s="562"/>
      <c r="RT37" s="562"/>
      <c r="RU37" s="562"/>
      <c r="RV37" s="562"/>
      <c r="RW37" s="562"/>
      <c r="RX37" s="562"/>
      <c r="RY37" s="562"/>
      <c r="RZ37" s="562"/>
      <c r="SA37" s="562"/>
      <c r="SB37" s="562"/>
      <c r="SC37" s="562"/>
      <c r="SD37" s="562"/>
      <c r="SE37" s="562"/>
      <c r="SF37" s="562"/>
      <c r="SG37" s="562"/>
      <c r="SH37" s="562"/>
      <c r="SI37" s="562"/>
      <c r="SJ37" s="562"/>
      <c r="SK37" s="562"/>
      <c r="SL37" s="562"/>
      <c r="SM37" s="562"/>
      <c r="SN37" s="562"/>
      <c r="SO37" s="562"/>
      <c r="SP37" s="562"/>
      <c r="SQ37" s="562"/>
      <c r="SR37" s="562"/>
      <c r="SS37" s="562"/>
      <c r="ST37" s="562"/>
      <c r="SU37" s="562"/>
      <c r="SV37" s="562"/>
      <c r="SW37" s="562"/>
      <c r="SX37" s="562"/>
      <c r="SY37" s="562"/>
      <c r="SZ37" s="562"/>
      <c r="TA37" s="562"/>
      <c r="TB37" s="562"/>
      <c r="TC37" s="562"/>
      <c r="TD37" s="562"/>
      <c r="TE37" s="562"/>
      <c r="TF37" s="562"/>
      <c r="TG37" s="562"/>
      <c r="TH37" s="562"/>
      <c r="TI37" s="562"/>
      <c r="TJ37" s="562"/>
      <c r="TK37" s="562"/>
      <c r="TL37" s="562"/>
      <c r="TM37" s="562"/>
      <c r="TN37" s="562"/>
      <c r="TO37" s="562"/>
      <c r="TP37" s="562"/>
      <c r="TQ37" s="562"/>
      <c r="TR37" s="562"/>
      <c r="TS37" s="562"/>
      <c r="TT37" s="562"/>
      <c r="TU37" s="562"/>
      <c r="TV37" s="562"/>
      <c r="TW37" s="562"/>
      <c r="TX37" s="562"/>
      <c r="TY37" s="562"/>
      <c r="TZ37" s="562"/>
      <c r="UA37" s="562"/>
      <c r="UB37" s="562"/>
      <c r="UC37" s="562"/>
      <c r="UD37" s="562"/>
      <c r="UE37" s="562"/>
      <c r="UF37" s="562"/>
      <c r="UG37" s="562"/>
      <c r="UH37" s="562"/>
      <c r="UI37" s="562"/>
      <c r="UJ37" s="562"/>
      <c r="UK37" s="562"/>
      <c r="UL37" s="562"/>
      <c r="UM37" s="562"/>
      <c r="UN37" s="562"/>
      <c r="UO37" s="562"/>
      <c r="UP37" s="562"/>
      <c r="UQ37" s="562"/>
      <c r="UR37" s="562"/>
      <c r="US37" s="562"/>
      <c r="UT37" s="562"/>
      <c r="UU37" s="562"/>
      <c r="UV37" s="562"/>
      <c r="UW37" s="562"/>
      <c r="UX37" s="562"/>
      <c r="UY37" s="562"/>
      <c r="UZ37" s="562"/>
      <c r="VA37" s="562"/>
      <c r="VB37" s="562"/>
      <c r="VC37" s="562"/>
      <c r="VD37" s="562"/>
      <c r="VE37" s="562"/>
      <c r="VF37" s="562"/>
      <c r="VG37" s="562"/>
      <c r="VH37" s="562"/>
      <c r="VI37" s="562"/>
      <c r="VJ37" s="562"/>
      <c r="VK37" s="562"/>
      <c r="VL37" s="562"/>
      <c r="VM37" s="562"/>
      <c r="VN37" s="562"/>
      <c r="VO37" s="562"/>
      <c r="VP37" s="562"/>
      <c r="VQ37" s="562"/>
      <c r="VR37" s="562"/>
      <c r="VS37" s="562"/>
      <c r="VT37" s="562"/>
      <c r="VU37" s="562"/>
      <c r="VV37" s="562"/>
      <c r="VW37" s="562"/>
      <c r="VX37" s="562"/>
      <c r="VY37" s="562"/>
      <c r="VZ37" s="562"/>
      <c r="WA37" s="562"/>
      <c r="WB37" s="562"/>
      <c r="WC37" s="562"/>
      <c r="WD37" s="562"/>
      <c r="WE37" s="562"/>
      <c r="WF37" s="562"/>
      <c r="WG37" s="562"/>
      <c r="WH37" s="562"/>
      <c r="WI37" s="562"/>
      <c r="WJ37" s="562"/>
      <c r="WK37" s="562"/>
      <c r="WL37" s="562"/>
      <c r="WM37" s="562"/>
      <c r="WN37" s="562"/>
      <c r="WO37" s="562"/>
      <c r="WP37" s="562"/>
      <c r="WQ37" s="562"/>
      <c r="WR37" s="562"/>
      <c r="WS37" s="562"/>
      <c r="WT37" s="562"/>
      <c r="WU37" s="562"/>
      <c r="WV37" s="562"/>
      <c r="WW37" s="562"/>
      <c r="WX37" s="562"/>
      <c r="WY37" s="562"/>
      <c r="WZ37" s="562"/>
      <c r="XA37" s="562"/>
      <c r="XB37" s="562"/>
      <c r="XC37" s="562"/>
      <c r="XD37" s="562"/>
      <c r="XE37" s="562"/>
      <c r="XF37" s="562"/>
      <c r="XG37" s="562"/>
      <c r="XH37" s="562"/>
      <c r="XI37" s="562"/>
      <c r="XJ37" s="562"/>
      <c r="XK37" s="562"/>
      <c r="XL37" s="562"/>
      <c r="XM37" s="562"/>
      <c r="XN37" s="562"/>
      <c r="XO37" s="562"/>
      <c r="XP37" s="562"/>
      <c r="XQ37" s="562"/>
      <c r="XR37" s="562"/>
      <c r="XS37" s="562"/>
      <c r="XT37" s="562"/>
      <c r="XU37" s="562"/>
      <c r="XV37" s="562"/>
      <c r="XW37" s="562"/>
      <c r="XX37" s="562"/>
      <c r="XY37" s="562"/>
      <c r="XZ37" s="562"/>
      <c r="YA37" s="562"/>
      <c r="YB37" s="562"/>
      <c r="YC37" s="562"/>
      <c r="YD37" s="562"/>
      <c r="YE37" s="562"/>
      <c r="YF37" s="562"/>
      <c r="YG37" s="562"/>
      <c r="YH37" s="562"/>
      <c r="YI37" s="562"/>
      <c r="YJ37" s="562"/>
      <c r="YK37" s="562"/>
      <c r="YL37" s="562"/>
      <c r="YM37" s="562"/>
      <c r="YN37" s="562"/>
      <c r="YO37" s="562"/>
      <c r="YP37" s="562"/>
      <c r="YQ37" s="562"/>
      <c r="YR37" s="562"/>
      <c r="YS37" s="562"/>
      <c r="YT37" s="562"/>
      <c r="YU37" s="562"/>
      <c r="YV37" s="562"/>
      <c r="YW37" s="562"/>
      <c r="YX37" s="562"/>
      <c r="YY37" s="562"/>
      <c r="YZ37" s="562"/>
      <c r="ZA37" s="562"/>
      <c r="ZB37" s="562"/>
      <c r="ZC37" s="562"/>
      <c r="ZD37" s="562"/>
      <c r="ZE37" s="562"/>
      <c r="ZF37" s="562"/>
      <c r="ZG37" s="562"/>
      <c r="ZH37" s="562"/>
      <c r="ZI37" s="562"/>
      <c r="ZJ37" s="562"/>
      <c r="ZK37" s="562"/>
      <c r="ZL37" s="562"/>
      <c r="ZM37" s="562"/>
      <c r="ZN37" s="562"/>
      <c r="ZO37" s="562"/>
      <c r="ZP37" s="562"/>
      <c r="ZQ37" s="562"/>
      <c r="ZR37" s="562"/>
      <c r="ZS37" s="562"/>
      <c r="ZT37" s="562"/>
      <c r="ZU37" s="562"/>
      <c r="ZV37" s="562"/>
      <c r="ZW37" s="562"/>
      <c r="ZX37" s="562"/>
      <c r="ZY37" s="562"/>
      <c r="ZZ37" s="562"/>
      <c r="AAA37" s="562"/>
      <c r="AAB37" s="562"/>
      <c r="AAC37" s="562"/>
      <c r="AAD37" s="562"/>
      <c r="AAE37" s="562"/>
      <c r="AAF37" s="562"/>
      <c r="AAG37" s="562"/>
      <c r="AAH37" s="562"/>
      <c r="AAI37" s="562"/>
      <c r="AAJ37" s="562"/>
      <c r="AAK37" s="562"/>
      <c r="AAL37" s="562"/>
      <c r="AAM37" s="562"/>
      <c r="AAN37" s="562"/>
      <c r="AAO37" s="562"/>
      <c r="AAP37" s="562"/>
      <c r="AAQ37" s="562"/>
      <c r="AAR37" s="562"/>
      <c r="AAS37" s="562"/>
      <c r="AAT37" s="562"/>
      <c r="AAU37" s="562"/>
      <c r="AAV37" s="562"/>
      <c r="AAW37" s="562"/>
      <c r="AAX37" s="562"/>
      <c r="AAY37" s="562"/>
      <c r="AAZ37" s="562"/>
      <c r="ABA37" s="562"/>
      <c r="ABB37" s="562"/>
      <c r="ABC37" s="562"/>
      <c r="ABD37" s="562"/>
      <c r="ABE37" s="562"/>
      <c r="ABF37" s="562"/>
      <c r="ABG37" s="562"/>
      <c r="ABH37" s="562"/>
      <c r="ABI37" s="562"/>
      <c r="ABJ37" s="562"/>
      <c r="ABK37" s="562"/>
      <c r="ABL37" s="562"/>
      <c r="ABM37" s="562"/>
      <c r="ABN37" s="562"/>
      <c r="ABO37" s="562"/>
      <c r="ABP37" s="562"/>
      <c r="ABQ37" s="562"/>
      <c r="ABR37" s="562"/>
      <c r="ABS37" s="562"/>
      <c r="ABT37" s="562"/>
      <c r="ABU37" s="562"/>
      <c r="ABV37" s="562"/>
      <c r="ABW37" s="562"/>
      <c r="ABX37" s="562"/>
      <c r="ABY37" s="562"/>
      <c r="ABZ37" s="562"/>
      <c r="ACA37" s="562"/>
      <c r="ACB37" s="562"/>
      <c r="ACC37" s="562"/>
      <c r="ACD37" s="562"/>
      <c r="ACE37" s="562"/>
      <c r="ACF37" s="562"/>
      <c r="ACG37" s="562"/>
      <c r="ACH37" s="562"/>
      <c r="ACI37" s="562"/>
      <c r="ACJ37" s="562"/>
      <c r="ACK37" s="562"/>
      <c r="ACL37" s="562"/>
      <c r="ACM37" s="562"/>
      <c r="ACN37" s="562"/>
      <c r="ACO37" s="562"/>
      <c r="ACP37" s="562"/>
      <c r="ACQ37" s="562"/>
      <c r="ACR37" s="562"/>
      <c r="ACS37" s="562"/>
      <c r="ACT37" s="562"/>
      <c r="ACU37" s="562"/>
      <c r="ACV37" s="562"/>
      <c r="ACW37" s="562"/>
      <c r="ACX37" s="562"/>
      <c r="ACY37" s="562"/>
      <c r="ACZ37" s="562"/>
      <c r="ADA37" s="562"/>
      <c r="ADB37" s="562"/>
      <c r="ADC37" s="562"/>
      <c r="ADD37" s="562"/>
      <c r="ADE37" s="562"/>
      <c r="ADF37" s="562"/>
      <c r="ADG37" s="562"/>
      <c r="ADH37" s="562"/>
      <c r="ADI37" s="562"/>
      <c r="ADJ37" s="562"/>
      <c r="ADK37" s="562"/>
      <c r="ADL37" s="562"/>
      <c r="ADM37" s="562"/>
      <c r="ADN37" s="562"/>
      <c r="ADO37" s="562"/>
      <c r="ADP37" s="562"/>
      <c r="ADQ37" s="562"/>
      <c r="ADR37" s="562"/>
      <c r="ADS37" s="562"/>
      <c r="ADT37" s="562"/>
      <c r="ADU37" s="562"/>
      <c r="ADV37" s="562"/>
      <c r="ADW37" s="562"/>
      <c r="ADX37" s="562"/>
      <c r="ADY37" s="562"/>
      <c r="ADZ37" s="562"/>
      <c r="AEA37" s="562"/>
      <c r="AEB37" s="562"/>
      <c r="AEC37" s="562"/>
      <c r="AED37" s="562"/>
      <c r="AEE37" s="562"/>
      <c r="AEF37" s="562"/>
      <c r="AEG37" s="562"/>
      <c r="AEH37" s="562"/>
      <c r="AEI37" s="562"/>
      <c r="AEJ37" s="562"/>
      <c r="AEK37" s="562"/>
      <c r="AEL37" s="562"/>
      <c r="AEM37" s="562"/>
      <c r="AEN37" s="562"/>
      <c r="AEO37" s="562"/>
      <c r="AEP37" s="562"/>
      <c r="AEQ37" s="562"/>
      <c r="AER37" s="562"/>
      <c r="AES37" s="562"/>
      <c r="AET37" s="562"/>
      <c r="AEU37" s="562"/>
      <c r="AEV37" s="562"/>
      <c r="AEW37" s="562"/>
      <c r="AEX37" s="562"/>
      <c r="AEY37" s="562"/>
      <c r="AEZ37" s="562"/>
      <c r="AFA37" s="562"/>
      <c r="AFB37" s="562"/>
      <c r="AFC37" s="562"/>
      <c r="AFD37" s="562"/>
      <c r="AFE37" s="562"/>
      <c r="AFF37" s="562"/>
      <c r="AFG37" s="562"/>
      <c r="AFH37" s="562"/>
      <c r="AFI37" s="562"/>
      <c r="AFJ37" s="562"/>
      <c r="AFK37" s="562"/>
      <c r="AFL37" s="562"/>
      <c r="AFM37" s="562"/>
      <c r="AFN37" s="562"/>
      <c r="AFO37" s="562"/>
      <c r="AFP37" s="562"/>
      <c r="AFQ37" s="562"/>
      <c r="AFR37" s="562"/>
      <c r="AFS37" s="562"/>
      <c r="AFT37" s="562"/>
      <c r="AFU37" s="562"/>
      <c r="AFV37" s="562"/>
      <c r="AFW37" s="562"/>
      <c r="AFX37" s="562"/>
      <c r="AFY37" s="562"/>
      <c r="AFZ37" s="562"/>
      <c r="AGA37" s="562"/>
      <c r="AGB37" s="562"/>
      <c r="AGC37" s="562"/>
      <c r="AGD37" s="562"/>
      <c r="AGE37" s="562"/>
      <c r="AGF37" s="562"/>
      <c r="AGG37" s="562"/>
      <c r="AGH37" s="562"/>
      <c r="AGI37" s="562"/>
      <c r="AGJ37" s="562"/>
      <c r="AGK37" s="562"/>
      <c r="AGL37" s="562"/>
      <c r="AGM37" s="562"/>
      <c r="AGN37" s="562"/>
      <c r="AGO37" s="562"/>
      <c r="AGP37" s="562"/>
      <c r="AGQ37" s="562"/>
      <c r="AGR37" s="562"/>
      <c r="AGS37" s="562"/>
      <c r="AGT37" s="562"/>
      <c r="AGU37" s="562"/>
      <c r="AGV37" s="562"/>
      <c r="AGW37" s="562"/>
      <c r="AGX37" s="562"/>
      <c r="AGY37" s="562"/>
      <c r="AGZ37" s="562"/>
      <c r="AHA37" s="562"/>
      <c r="AHB37" s="562"/>
      <c r="AHC37" s="562"/>
      <c r="AHD37" s="562"/>
      <c r="AHE37" s="562"/>
      <c r="AHF37" s="562"/>
      <c r="AHG37" s="562"/>
      <c r="AHH37" s="562"/>
      <c r="AHI37" s="562"/>
      <c r="AHJ37" s="562"/>
      <c r="AHK37" s="562"/>
      <c r="AHL37" s="562"/>
      <c r="AHM37" s="562"/>
      <c r="AHN37" s="562"/>
      <c r="AHO37" s="562"/>
      <c r="AHP37" s="562"/>
      <c r="AHQ37" s="562"/>
      <c r="AHR37" s="562"/>
      <c r="AHS37" s="562"/>
      <c r="AHT37" s="562"/>
      <c r="AHU37" s="562"/>
      <c r="AHV37" s="562"/>
      <c r="AHW37" s="562"/>
      <c r="AHX37" s="562"/>
      <c r="AHY37" s="562"/>
      <c r="AHZ37" s="562"/>
      <c r="AIA37" s="562"/>
      <c r="AIB37" s="562"/>
      <c r="AIC37" s="562"/>
      <c r="AID37" s="562"/>
      <c r="AIE37" s="562"/>
      <c r="AIF37" s="562"/>
      <c r="AIG37" s="562"/>
      <c r="AIH37" s="562"/>
      <c r="AII37" s="562"/>
      <c r="AIJ37" s="562"/>
      <c r="AIK37" s="562"/>
      <c r="AIL37" s="562"/>
      <c r="AIM37" s="562"/>
      <c r="AIN37" s="562"/>
      <c r="AIO37" s="562"/>
      <c r="AIP37" s="562"/>
      <c r="AIQ37" s="562"/>
      <c r="AIR37" s="562"/>
      <c r="AIS37" s="562"/>
      <c r="AIT37" s="562"/>
      <c r="AIU37" s="562"/>
      <c r="AIV37" s="562"/>
      <c r="AIW37" s="562"/>
      <c r="AIX37" s="562"/>
      <c r="AIY37" s="562"/>
      <c r="AIZ37" s="562"/>
      <c r="AJA37" s="562"/>
      <c r="AJB37" s="562"/>
      <c r="AJC37" s="562"/>
      <c r="AJD37" s="562"/>
      <c r="AJE37" s="562"/>
      <c r="AJF37" s="562"/>
      <c r="AJG37" s="562"/>
      <c r="AJH37" s="562"/>
      <c r="AJI37" s="562"/>
      <c r="AJJ37" s="562"/>
      <c r="AJK37" s="562"/>
      <c r="AJL37" s="562"/>
      <c r="AJM37" s="562"/>
      <c r="AJN37" s="562"/>
      <c r="AJO37" s="562"/>
      <c r="AJP37" s="562"/>
      <c r="AJQ37" s="562"/>
      <c r="AJR37" s="562"/>
      <c r="AJS37" s="562"/>
      <c r="AJT37" s="562"/>
      <c r="AJU37" s="562"/>
      <c r="AJV37" s="562"/>
      <c r="AJW37" s="562"/>
      <c r="AJX37" s="562"/>
      <c r="AJY37" s="562"/>
      <c r="AJZ37" s="562"/>
      <c r="AKA37" s="562"/>
      <c r="AKB37" s="562"/>
      <c r="AKC37" s="562"/>
      <c r="AKD37" s="562"/>
      <c r="AKE37" s="562"/>
      <c r="AKF37" s="562"/>
      <c r="AKG37" s="562"/>
      <c r="AKH37" s="562"/>
      <c r="AKI37" s="562"/>
      <c r="AKJ37" s="562"/>
      <c r="AKK37" s="562"/>
      <c r="AKL37" s="562"/>
      <c r="AKM37" s="562"/>
      <c r="AKN37" s="562"/>
      <c r="AKO37" s="562"/>
      <c r="AKP37" s="562"/>
      <c r="AKQ37" s="562"/>
      <c r="AKR37" s="562"/>
      <c r="AKS37" s="562"/>
      <c r="AKT37" s="562"/>
      <c r="AKU37" s="562"/>
      <c r="AKV37" s="562"/>
      <c r="AKW37" s="562"/>
      <c r="AKX37" s="562"/>
      <c r="AKY37" s="562"/>
      <c r="AKZ37" s="562"/>
      <c r="ALA37" s="562"/>
      <c r="ALB37" s="562"/>
      <c r="ALC37" s="562"/>
      <c r="ALD37" s="562"/>
      <c r="ALE37" s="562"/>
      <c r="ALF37" s="562"/>
      <c r="ALG37" s="562"/>
      <c r="ALH37" s="562"/>
      <c r="ALI37" s="562"/>
      <c r="ALJ37" s="562"/>
      <c r="ALK37" s="562"/>
      <c r="ALL37" s="562"/>
      <c r="ALM37" s="562"/>
      <c r="ALN37" s="562"/>
      <c r="ALO37" s="562"/>
      <c r="ALP37" s="562"/>
      <c r="ALQ37" s="562"/>
      <c r="ALR37" s="562"/>
      <c r="ALS37" s="562"/>
      <c r="ALT37" s="562"/>
      <c r="ALU37" s="562"/>
      <c r="ALV37" s="562"/>
      <c r="ALW37" s="562"/>
      <c r="ALX37" s="562"/>
      <c r="ALY37" s="562"/>
      <c r="ALZ37" s="562"/>
      <c r="AMA37" s="562"/>
      <c r="AMB37" s="562"/>
      <c r="AMC37" s="562"/>
      <c r="AMD37" s="562"/>
      <c r="AME37" s="562"/>
      <c r="AMF37" s="562"/>
      <c r="AMG37" s="562"/>
      <c r="AMH37" s="562"/>
      <c r="AMI37" s="562"/>
      <c r="AMJ37" s="562"/>
      <c r="AMK37" s="562"/>
      <c r="AML37" s="562"/>
      <c r="AMM37" s="562"/>
      <c r="AMN37" s="562"/>
      <c r="AMO37" s="562"/>
      <c r="AMP37" s="562"/>
      <c r="AMQ37" s="562"/>
      <c r="AMR37" s="562"/>
      <c r="AMS37" s="562"/>
      <c r="AMT37" s="562"/>
      <c r="AMU37" s="562"/>
      <c r="AMV37" s="562"/>
      <c r="AMW37" s="562"/>
      <c r="AMX37" s="562"/>
      <c r="AMY37" s="562"/>
      <c r="AMZ37" s="562"/>
      <c r="ANA37" s="562"/>
      <c r="ANB37" s="562"/>
      <c r="ANC37" s="562"/>
      <c r="AND37" s="562"/>
      <c r="ANE37" s="562"/>
      <c r="ANF37" s="562"/>
      <c r="ANG37" s="562"/>
      <c r="ANH37" s="562"/>
      <c r="ANI37" s="562"/>
      <c r="ANJ37" s="562"/>
      <c r="ANK37" s="562"/>
      <c r="ANL37" s="562"/>
      <c r="ANM37" s="562"/>
      <c r="ANN37" s="562"/>
      <c r="ANO37" s="562"/>
      <c r="ANP37" s="562"/>
      <c r="ANQ37" s="562"/>
      <c r="ANR37" s="562"/>
      <c r="ANS37" s="562"/>
      <c r="ANT37" s="562"/>
      <c r="ANU37" s="562"/>
      <c r="ANV37" s="562"/>
      <c r="ANW37" s="562"/>
      <c r="ANX37" s="562"/>
      <c r="ANY37" s="562"/>
      <c r="ANZ37" s="562"/>
      <c r="AOA37" s="562"/>
      <c r="AOB37" s="562"/>
      <c r="AOC37" s="562"/>
      <c r="AOD37" s="562"/>
      <c r="AOE37" s="562"/>
      <c r="AOF37" s="562"/>
      <c r="AOG37" s="562"/>
      <c r="AOH37" s="562"/>
      <c r="AOI37" s="562"/>
      <c r="AOJ37" s="562"/>
      <c r="AOK37" s="562"/>
      <c r="AOL37" s="562"/>
      <c r="AOM37" s="562"/>
      <c r="AON37" s="562"/>
      <c r="AOO37" s="562"/>
      <c r="AOP37" s="562"/>
      <c r="AOQ37" s="562"/>
      <c r="AOR37" s="562"/>
      <c r="AOS37" s="562"/>
      <c r="AOT37" s="562"/>
      <c r="AOU37" s="562"/>
      <c r="AOV37" s="562"/>
      <c r="AOW37" s="562"/>
      <c r="AOX37" s="562"/>
      <c r="AOY37" s="562"/>
      <c r="AOZ37" s="562"/>
      <c r="APA37" s="562"/>
      <c r="APB37" s="562"/>
      <c r="APC37" s="562"/>
      <c r="APD37" s="562"/>
      <c r="APE37" s="562"/>
      <c r="APF37" s="562"/>
      <c r="APG37" s="562"/>
      <c r="APH37" s="562"/>
      <c r="API37" s="562"/>
      <c r="APJ37" s="562"/>
      <c r="APK37" s="562"/>
      <c r="APL37" s="562"/>
      <c r="APM37" s="562"/>
      <c r="APN37" s="562"/>
      <c r="APO37" s="562"/>
      <c r="APP37" s="562"/>
      <c r="APQ37" s="562"/>
      <c r="APR37" s="562"/>
      <c r="APS37" s="562"/>
      <c r="APT37" s="562"/>
      <c r="APU37" s="562"/>
      <c r="APV37" s="562"/>
      <c r="APW37" s="562"/>
      <c r="APX37" s="562"/>
      <c r="APY37" s="562"/>
      <c r="APZ37" s="562"/>
      <c r="AQA37" s="562"/>
      <c r="AQB37" s="562"/>
      <c r="AQC37" s="562"/>
      <c r="AQD37" s="562"/>
      <c r="AQE37" s="562"/>
      <c r="AQF37" s="562"/>
      <c r="AQG37" s="562"/>
      <c r="AQH37" s="562"/>
      <c r="AQI37" s="562"/>
      <c r="AQJ37" s="562"/>
      <c r="AQK37" s="562"/>
      <c r="AQL37" s="562"/>
      <c r="AQM37" s="562"/>
      <c r="AQN37" s="562"/>
      <c r="AQO37" s="562"/>
      <c r="AQP37" s="562"/>
      <c r="AQQ37" s="562"/>
      <c r="AQR37" s="562"/>
      <c r="AQS37" s="562"/>
      <c r="AQT37" s="562"/>
      <c r="AQU37" s="562"/>
      <c r="AQV37" s="562"/>
      <c r="AQW37" s="562"/>
      <c r="AQX37" s="562"/>
      <c r="AQY37" s="562"/>
      <c r="AQZ37" s="562"/>
      <c r="ARA37" s="562"/>
      <c r="ARB37" s="562"/>
      <c r="ARC37" s="562"/>
      <c r="ARD37" s="562"/>
      <c r="ARE37" s="562"/>
      <c r="ARF37" s="562"/>
      <c r="ARG37" s="562"/>
      <c r="ARH37" s="562"/>
      <c r="ARI37" s="562"/>
      <c r="ARJ37" s="562"/>
      <c r="ARK37" s="562"/>
      <c r="ARL37" s="562"/>
      <c r="ARM37" s="562"/>
      <c r="ARN37" s="562"/>
      <c r="ARO37" s="562"/>
      <c r="ARP37" s="562"/>
      <c r="ARQ37" s="562"/>
      <c r="ARR37" s="562"/>
      <c r="ARS37" s="562"/>
      <c r="ART37" s="562"/>
      <c r="ARU37" s="562"/>
      <c r="ARV37" s="562"/>
      <c r="ARW37" s="562"/>
      <c r="ARX37" s="562"/>
      <c r="ARY37" s="562"/>
      <c r="ARZ37" s="562"/>
      <c r="ASA37" s="562"/>
      <c r="ASB37" s="562"/>
      <c r="ASC37" s="562"/>
      <c r="ASD37" s="562"/>
      <c r="ASE37" s="562"/>
      <c r="ASF37" s="562"/>
      <c r="ASG37" s="562"/>
      <c r="ASH37" s="562"/>
      <c r="ASI37" s="562"/>
      <c r="ASJ37" s="562"/>
      <c r="ASK37" s="562"/>
      <c r="ASL37" s="562"/>
      <c r="ASM37" s="562"/>
      <c r="ASN37" s="562"/>
      <c r="ASO37" s="562"/>
      <c r="ASP37" s="562"/>
      <c r="ASQ37" s="562"/>
      <c r="ASR37" s="562"/>
      <c r="ASS37" s="562"/>
      <c r="AST37" s="562"/>
      <c r="ASU37" s="562"/>
      <c r="ASV37" s="562"/>
      <c r="ASW37" s="562"/>
      <c r="ASX37" s="562"/>
      <c r="ASY37" s="562"/>
      <c r="ASZ37" s="562"/>
      <c r="ATA37" s="562"/>
      <c r="ATB37" s="562"/>
      <c r="ATC37" s="562"/>
      <c r="ATD37" s="562"/>
      <c r="ATE37" s="562"/>
      <c r="ATF37" s="562"/>
      <c r="ATG37" s="562"/>
      <c r="ATH37" s="562"/>
      <c r="ATI37" s="562"/>
      <c r="ATJ37" s="562"/>
      <c r="ATK37" s="562"/>
      <c r="ATL37" s="562"/>
      <c r="ATM37" s="562"/>
      <c r="ATN37" s="562"/>
      <c r="ATO37" s="562"/>
      <c r="ATP37" s="562"/>
      <c r="ATQ37" s="562"/>
      <c r="ATR37" s="562"/>
      <c r="ATS37" s="562"/>
      <c r="ATT37" s="562"/>
      <c r="ATU37" s="562"/>
      <c r="ATV37" s="562"/>
      <c r="ATW37" s="562"/>
      <c r="ATX37" s="562"/>
      <c r="ATY37" s="562"/>
      <c r="ATZ37" s="562"/>
      <c r="AUA37" s="562"/>
      <c r="AUB37" s="562"/>
      <c r="AUC37" s="562"/>
      <c r="AUD37" s="562"/>
      <c r="AUE37" s="562"/>
      <c r="AUF37" s="562"/>
      <c r="AUG37" s="562"/>
      <c r="AUH37" s="562"/>
      <c r="AUI37" s="562"/>
      <c r="AUJ37" s="562"/>
      <c r="AUK37" s="562"/>
      <c r="AUL37" s="562"/>
      <c r="AUM37" s="562"/>
      <c r="AUN37" s="562"/>
      <c r="AUO37" s="562"/>
      <c r="AUP37" s="562"/>
      <c r="AUQ37" s="562"/>
      <c r="AUR37" s="562"/>
      <c r="AUS37" s="562"/>
      <c r="AUT37" s="562"/>
      <c r="AUU37" s="562"/>
      <c r="AUV37" s="562"/>
      <c r="AUW37" s="562"/>
      <c r="AUX37" s="562"/>
      <c r="AUY37" s="562"/>
      <c r="AUZ37" s="562"/>
      <c r="AVA37" s="562"/>
      <c r="AVB37" s="562"/>
      <c r="AVC37" s="562"/>
      <c r="AVD37" s="562"/>
      <c r="AVE37" s="562"/>
      <c r="AVF37" s="562"/>
      <c r="AVG37" s="562"/>
      <c r="AVH37" s="562"/>
      <c r="AVI37" s="562"/>
      <c r="AVJ37" s="562"/>
      <c r="AVK37" s="562"/>
      <c r="AVL37" s="562"/>
      <c r="AVM37" s="562"/>
      <c r="AVN37" s="562"/>
      <c r="AVO37" s="562"/>
      <c r="AVP37" s="562"/>
      <c r="AVQ37" s="562"/>
      <c r="AVR37" s="562"/>
      <c r="AVS37" s="562"/>
      <c r="AVT37" s="562"/>
      <c r="AVU37" s="562"/>
      <c r="AVV37" s="562"/>
      <c r="AVW37" s="562"/>
      <c r="AVX37" s="562"/>
      <c r="AVY37" s="562"/>
      <c r="AVZ37" s="562"/>
      <c r="AWA37" s="562"/>
      <c r="AWB37" s="562"/>
      <c r="AWC37" s="562"/>
      <c r="AWD37" s="562"/>
      <c r="AWE37" s="562"/>
      <c r="AWF37" s="562"/>
      <c r="AWG37" s="562"/>
      <c r="AWH37" s="562"/>
      <c r="AWI37" s="562"/>
      <c r="AWJ37" s="562"/>
      <c r="AWK37" s="562"/>
      <c r="AWL37" s="562"/>
      <c r="AWM37" s="562"/>
      <c r="AWN37" s="562"/>
      <c r="AWO37" s="562"/>
      <c r="AWP37" s="562"/>
      <c r="AWQ37" s="562"/>
      <c r="AWR37" s="562"/>
      <c r="AWS37" s="562"/>
      <c r="AWT37" s="562"/>
      <c r="AWU37" s="562"/>
      <c r="AWV37" s="562"/>
      <c r="AWW37" s="562"/>
      <c r="AWX37" s="562"/>
      <c r="AWY37" s="562"/>
      <c r="AWZ37" s="562"/>
      <c r="AXA37" s="562"/>
      <c r="AXB37" s="562"/>
      <c r="AXC37" s="562"/>
      <c r="AXD37" s="562"/>
      <c r="AXE37" s="562"/>
      <c r="AXF37" s="562"/>
      <c r="AXG37" s="562"/>
      <c r="AXH37" s="562"/>
      <c r="AXI37" s="562"/>
      <c r="AXJ37" s="562"/>
      <c r="AXK37" s="562"/>
      <c r="AXL37" s="562"/>
      <c r="AXM37" s="562"/>
      <c r="AXN37" s="562"/>
      <c r="AXO37" s="562"/>
      <c r="AXP37" s="562"/>
      <c r="AXQ37" s="562"/>
      <c r="AXR37" s="562"/>
      <c r="AXS37" s="562"/>
      <c r="AXT37" s="562"/>
      <c r="AXU37" s="562"/>
      <c r="AXV37" s="562"/>
      <c r="AXW37" s="562"/>
      <c r="AXX37" s="562"/>
      <c r="AXY37" s="562"/>
      <c r="AXZ37" s="562"/>
      <c r="AYA37" s="562"/>
      <c r="AYB37" s="562"/>
      <c r="AYC37" s="562"/>
      <c r="AYD37" s="562"/>
      <c r="AYE37" s="562"/>
      <c r="AYF37" s="562"/>
      <c r="AYG37" s="562"/>
      <c r="AYH37" s="562"/>
      <c r="AYI37" s="562"/>
      <c r="AYJ37" s="562"/>
      <c r="AYK37" s="562"/>
      <c r="AYL37" s="562"/>
      <c r="AYM37" s="562"/>
      <c r="AYN37" s="562"/>
      <c r="AYO37" s="562"/>
      <c r="AYP37" s="562"/>
      <c r="AYQ37" s="562"/>
      <c r="AYR37" s="562"/>
      <c r="AYS37" s="562"/>
      <c r="AYT37" s="562"/>
      <c r="AYU37" s="562"/>
      <c r="AYV37" s="562"/>
      <c r="AYW37" s="562"/>
      <c r="AYX37" s="562"/>
      <c r="AYY37" s="562"/>
      <c r="AYZ37" s="562"/>
      <c r="AZA37" s="562"/>
      <c r="AZB37" s="562"/>
      <c r="AZC37" s="562"/>
      <c r="AZD37" s="562"/>
      <c r="AZE37" s="562"/>
      <c r="AZF37" s="562"/>
      <c r="AZG37" s="562"/>
      <c r="AZH37" s="562"/>
      <c r="AZI37" s="562"/>
      <c r="AZJ37" s="562"/>
      <c r="AZK37" s="562"/>
      <c r="AZL37" s="562"/>
      <c r="AZM37" s="562"/>
      <c r="AZN37" s="562"/>
      <c r="AZO37" s="562"/>
      <c r="AZP37" s="562"/>
      <c r="AZQ37" s="562"/>
      <c r="AZR37" s="562"/>
      <c r="AZS37" s="562"/>
      <c r="AZT37" s="562"/>
      <c r="AZU37" s="562"/>
      <c r="AZV37" s="562"/>
      <c r="AZW37" s="562"/>
      <c r="AZX37" s="562"/>
      <c r="AZY37" s="562"/>
      <c r="AZZ37" s="562"/>
      <c r="BAA37" s="562"/>
      <c r="BAB37" s="562"/>
      <c r="BAC37" s="562"/>
      <c r="BAD37" s="562"/>
      <c r="BAE37" s="562"/>
      <c r="BAF37" s="562"/>
      <c r="BAG37" s="562"/>
      <c r="BAH37" s="562"/>
      <c r="BAI37" s="562"/>
      <c r="BAJ37" s="562"/>
      <c r="BAK37" s="562"/>
      <c r="BAL37" s="562"/>
      <c r="BAM37" s="562"/>
      <c r="BAN37" s="562"/>
      <c r="BAO37" s="562"/>
      <c r="BAP37" s="562"/>
      <c r="BAQ37" s="562"/>
      <c r="BAR37" s="562"/>
      <c r="BAS37" s="562"/>
      <c r="BAT37" s="562"/>
      <c r="BAU37" s="562"/>
      <c r="BAV37" s="562"/>
      <c r="BAW37" s="562"/>
      <c r="BAX37" s="562"/>
      <c r="BAY37" s="562"/>
      <c r="BAZ37" s="562"/>
      <c r="BBA37" s="562"/>
      <c r="BBB37" s="562"/>
      <c r="BBC37" s="562"/>
      <c r="BBD37" s="562"/>
      <c r="BBE37" s="562"/>
      <c r="BBF37" s="562"/>
      <c r="BBG37" s="562"/>
      <c r="BBH37" s="562"/>
      <c r="BBI37" s="562"/>
      <c r="BBJ37" s="562"/>
      <c r="BBK37" s="562"/>
      <c r="BBL37" s="562"/>
      <c r="BBM37" s="562"/>
      <c r="BBN37" s="562"/>
      <c r="BBO37" s="562"/>
      <c r="BBP37" s="562"/>
      <c r="BBQ37" s="562"/>
      <c r="BBR37" s="562"/>
      <c r="BBS37" s="562"/>
      <c r="BBT37" s="562"/>
      <c r="BBU37" s="562"/>
      <c r="BBV37" s="562"/>
      <c r="BBW37" s="562"/>
      <c r="BBX37" s="562"/>
      <c r="BBY37" s="562"/>
      <c r="BBZ37" s="562"/>
      <c r="BCA37" s="562"/>
      <c r="BCB37" s="562"/>
      <c r="BCC37" s="562"/>
      <c r="BCD37" s="562"/>
      <c r="BCE37" s="562"/>
      <c r="BCF37" s="562"/>
      <c r="BCG37" s="562"/>
      <c r="BCH37" s="562"/>
      <c r="BCI37" s="562"/>
      <c r="BCJ37" s="562"/>
      <c r="BCK37" s="562"/>
      <c r="BCL37" s="562"/>
      <c r="BCM37" s="562"/>
      <c r="BCN37" s="562"/>
      <c r="BCO37" s="562"/>
      <c r="BCP37" s="562"/>
      <c r="BCQ37" s="562"/>
      <c r="BCR37" s="562"/>
      <c r="BCS37" s="562"/>
      <c r="BCT37" s="562"/>
      <c r="BCU37" s="562"/>
      <c r="BCV37" s="562"/>
      <c r="BCW37" s="562"/>
      <c r="BCX37" s="562"/>
      <c r="BCY37" s="562"/>
      <c r="BCZ37" s="562"/>
      <c r="BDA37" s="562"/>
      <c r="BDB37" s="562"/>
      <c r="BDC37" s="562"/>
      <c r="BDD37" s="562"/>
      <c r="BDE37" s="562"/>
      <c r="BDF37" s="562"/>
      <c r="BDG37" s="562"/>
      <c r="BDH37" s="562"/>
      <c r="BDI37" s="562"/>
      <c r="BDJ37" s="562"/>
      <c r="BDK37" s="562"/>
      <c r="BDL37" s="562"/>
      <c r="BDM37" s="562"/>
      <c r="BDN37" s="562"/>
      <c r="BDO37" s="562"/>
      <c r="BDP37" s="562"/>
      <c r="BDQ37" s="562"/>
      <c r="BDR37" s="562"/>
      <c r="BDS37" s="562"/>
      <c r="BDT37" s="562"/>
      <c r="BDU37" s="562"/>
      <c r="BDV37" s="562"/>
      <c r="BDW37" s="562"/>
      <c r="BDX37" s="562"/>
      <c r="BDY37" s="562"/>
      <c r="BDZ37" s="562"/>
      <c r="BEA37" s="562"/>
      <c r="BEB37" s="562"/>
      <c r="BEC37" s="562"/>
      <c r="BED37" s="562"/>
      <c r="BEE37" s="562"/>
      <c r="BEF37" s="562"/>
      <c r="BEG37" s="562"/>
      <c r="BEH37" s="562"/>
      <c r="BEI37" s="562"/>
      <c r="BEJ37" s="562"/>
      <c r="BEK37" s="562"/>
      <c r="BEL37" s="562"/>
      <c r="BEM37" s="562"/>
      <c r="BEN37" s="562"/>
      <c r="BEO37" s="562"/>
      <c r="BEP37" s="562"/>
      <c r="BEQ37" s="562"/>
      <c r="BER37" s="562"/>
      <c r="BES37" s="562"/>
      <c r="BET37" s="562"/>
      <c r="BEU37" s="562"/>
      <c r="BEV37" s="562"/>
      <c r="BEW37" s="562"/>
      <c r="BEX37" s="562"/>
      <c r="BEY37" s="562"/>
      <c r="BEZ37" s="562"/>
      <c r="BFA37" s="562"/>
      <c r="BFB37" s="562"/>
      <c r="BFC37" s="562"/>
      <c r="BFD37" s="562"/>
      <c r="BFE37" s="562"/>
      <c r="BFF37" s="562"/>
      <c r="BFG37" s="562"/>
      <c r="BFH37" s="562"/>
      <c r="BFI37" s="562"/>
      <c r="BFJ37" s="562"/>
      <c r="BFK37" s="562"/>
      <c r="BFL37" s="562"/>
      <c r="BFM37" s="562"/>
      <c r="BFN37" s="562"/>
      <c r="BFO37" s="562"/>
      <c r="BFP37" s="562"/>
      <c r="BFQ37" s="562"/>
      <c r="BFR37" s="562"/>
      <c r="BFS37" s="562"/>
      <c r="BFT37" s="562"/>
      <c r="BFU37" s="562"/>
      <c r="BFV37" s="562"/>
      <c r="BFW37" s="562"/>
      <c r="BFX37" s="562"/>
      <c r="BFY37" s="562"/>
      <c r="BFZ37" s="562"/>
      <c r="BGA37" s="562"/>
      <c r="BGB37" s="562"/>
      <c r="BGC37" s="562"/>
      <c r="BGD37" s="562"/>
      <c r="BGE37" s="562"/>
      <c r="BGF37" s="562"/>
      <c r="BGG37" s="562"/>
      <c r="BGH37" s="562"/>
      <c r="BGI37" s="562"/>
      <c r="BGJ37" s="562"/>
      <c r="BGK37" s="562"/>
      <c r="BGL37" s="562"/>
      <c r="BGM37" s="562"/>
      <c r="BGN37" s="562"/>
      <c r="BGO37" s="562"/>
      <c r="BGP37" s="562"/>
      <c r="BGQ37" s="562"/>
      <c r="BGR37" s="562"/>
      <c r="BGS37" s="562"/>
      <c r="BGT37" s="562"/>
      <c r="BGU37" s="562"/>
      <c r="BGV37" s="562"/>
      <c r="BGW37" s="562"/>
      <c r="BGX37" s="562"/>
      <c r="BGY37" s="562"/>
      <c r="BGZ37" s="562"/>
      <c r="BHA37" s="562"/>
      <c r="BHB37" s="562"/>
      <c r="BHC37" s="562"/>
      <c r="BHD37" s="562"/>
      <c r="BHE37" s="562"/>
      <c r="BHF37" s="562"/>
      <c r="BHG37" s="562"/>
      <c r="BHH37" s="562"/>
      <c r="BHI37" s="562"/>
      <c r="BHJ37" s="562"/>
      <c r="BHK37" s="562"/>
      <c r="BHL37" s="562"/>
      <c r="BHM37" s="562"/>
      <c r="BHN37" s="562"/>
      <c r="BHO37" s="562"/>
      <c r="BHP37" s="562"/>
      <c r="BHQ37" s="562"/>
      <c r="BHR37" s="562"/>
      <c r="BHS37" s="562"/>
      <c r="BHT37" s="562"/>
      <c r="BHU37" s="562"/>
      <c r="BHV37" s="562"/>
      <c r="BHW37" s="562"/>
      <c r="BHX37" s="562"/>
      <c r="BHY37" s="562"/>
      <c r="BHZ37" s="562"/>
      <c r="BIA37" s="562"/>
      <c r="BIB37" s="562"/>
      <c r="BIC37" s="562"/>
      <c r="BID37" s="562"/>
      <c r="BIE37" s="562"/>
      <c r="BIF37" s="562"/>
      <c r="BIG37" s="562"/>
      <c r="BIH37" s="562"/>
      <c r="BII37" s="562"/>
      <c r="BIJ37" s="562"/>
      <c r="BIK37" s="562"/>
      <c r="BIL37" s="562"/>
      <c r="BIM37" s="562"/>
      <c r="BIN37" s="562"/>
      <c r="BIO37" s="562"/>
      <c r="BIP37" s="562"/>
      <c r="BIQ37" s="562"/>
      <c r="BIR37" s="562"/>
      <c r="BIS37" s="562"/>
      <c r="BIT37" s="562"/>
      <c r="BIU37" s="562"/>
      <c r="BIV37" s="562"/>
      <c r="BIW37" s="562"/>
      <c r="BIX37" s="562"/>
      <c r="BIY37" s="562"/>
      <c r="BIZ37" s="562"/>
      <c r="BJA37" s="562"/>
      <c r="BJB37" s="562"/>
      <c r="BJC37" s="562"/>
      <c r="BJD37" s="562"/>
      <c r="BJE37" s="562"/>
      <c r="BJF37" s="562"/>
      <c r="BJG37" s="562"/>
      <c r="BJH37" s="562"/>
      <c r="BJI37" s="562"/>
      <c r="BJJ37" s="562"/>
      <c r="BJK37" s="562"/>
      <c r="BJL37" s="562"/>
      <c r="BJM37" s="562"/>
      <c r="BJN37" s="562"/>
      <c r="BJO37" s="562"/>
      <c r="BJP37" s="562"/>
      <c r="BJQ37" s="562"/>
      <c r="BJR37" s="562"/>
      <c r="BJS37" s="562"/>
      <c r="BJT37" s="562"/>
      <c r="BJU37" s="562"/>
      <c r="BJV37" s="562"/>
      <c r="BJW37" s="562"/>
      <c r="BJX37" s="562"/>
      <c r="BJY37" s="562"/>
      <c r="BJZ37" s="562"/>
      <c r="BKA37" s="562"/>
      <c r="BKB37" s="562"/>
      <c r="BKC37" s="562"/>
      <c r="BKD37" s="562"/>
      <c r="BKE37" s="562"/>
      <c r="BKF37" s="562"/>
      <c r="BKG37" s="562"/>
      <c r="BKH37" s="562"/>
      <c r="BKI37" s="562"/>
      <c r="BKJ37" s="562"/>
      <c r="BKK37" s="562"/>
      <c r="BKL37" s="562"/>
      <c r="BKM37" s="562"/>
      <c r="BKN37" s="562"/>
      <c r="BKO37" s="562"/>
      <c r="BKP37" s="562"/>
      <c r="BKQ37" s="562"/>
      <c r="BKR37" s="562"/>
      <c r="BKS37" s="562"/>
      <c r="BKT37" s="562"/>
      <c r="BKU37" s="562"/>
      <c r="BKV37" s="562"/>
      <c r="BKW37" s="562"/>
      <c r="BKX37" s="562"/>
      <c r="BKY37" s="562"/>
      <c r="BKZ37" s="562"/>
      <c r="BLA37" s="562"/>
      <c r="BLB37" s="562"/>
      <c r="BLC37" s="562"/>
      <c r="BLD37" s="562"/>
      <c r="BLE37" s="562"/>
      <c r="BLF37" s="562"/>
      <c r="BLG37" s="562"/>
      <c r="BLH37" s="562"/>
      <c r="BLI37" s="562"/>
      <c r="BLJ37" s="562"/>
      <c r="BLK37" s="562"/>
      <c r="BLL37" s="562"/>
      <c r="BLM37" s="562"/>
      <c r="BLN37" s="562"/>
      <c r="BLO37" s="562"/>
      <c r="BLP37" s="562"/>
      <c r="BLQ37" s="562"/>
      <c r="BLR37" s="562"/>
      <c r="BLS37" s="562"/>
      <c r="BLT37" s="562"/>
      <c r="BLU37" s="562"/>
      <c r="BLV37" s="562"/>
      <c r="BLW37" s="562"/>
      <c r="BLX37" s="562"/>
      <c r="BLY37" s="562"/>
      <c r="BLZ37" s="562"/>
      <c r="BMA37" s="562"/>
      <c r="BMB37" s="562"/>
      <c r="BMC37" s="562"/>
      <c r="BMD37" s="562"/>
      <c r="BME37" s="562"/>
      <c r="BMF37" s="562"/>
      <c r="BMG37" s="562"/>
      <c r="BMH37" s="562"/>
      <c r="BMI37" s="562"/>
      <c r="BMJ37" s="562"/>
      <c r="BMK37" s="562"/>
      <c r="BML37" s="562"/>
      <c r="BMM37" s="562"/>
      <c r="BMN37" s="562"/>
      <c r="BMO37" s="562"/>
      <c r="BMP37" s="562"/>
      <c r="BMQ37" s="562"/>
      <c r="BMR37" s="562"/>
      <c r="BMS37" s="562"/>
      <c r="BMT37" s="562"/>
      <c r="BMU37" s="562"/>
      <c r="BMV37" s="562"/>
      <c r="BMW37" s="562"/>
      <c r="BMX37" s="562"/>
      <c r="BMY37" s="562"/>
      <c r="BMZ37" s="562"/>
      <c r="BNA37" s="562"/>
      <c r="BNB37" s="562"/>
      <c r="BNC37" s="562"/>
      <c r="BND37" s="562"/>
      <c r="BNE37" s="562"/>
      <c r="BNF37" s="562"/>
      <c r="BNG37" s="562"/>
      <c r="BNH37" s="562"/>
      <c r="BNI37" s="562"/>
      <c r="BNJ37" s="562"/>
      <c r="BNK37" s="562"/>
      <c r="BNL37" s="562"/>
      <c r="BNM37" s="562"/>
      <c r="BNN37" s="562"/>
      <c r="BNO37" s="562"/>
      <c r="BNP37" s="562"/>
      <c r="BNQ37" s="562"/>
      <c r="BNR37" s="562"/>
      <c r="BNS37" s="562"/>
      <c r="BNT37" s="562"/>
      <c r="BNU37" s="562"/>
      <c r="BNV37" s="562"/>
      <c r="BNW37" s="562"/>
      <c r="BNX37" s="562"/>
      <c r="BNY37" s="562"/>
      <c r="BNZ37" s="562"/>
      <c r="BOA37" s="562"/>
      <c r="BOB37" s="562"/>
      <c r="BOC37" s="562"/>
      <c r="BOD37" s="562"/>
      <c r="BOE37" s="562"/>
      <c r="BOF37" s="562"/>
      <c r="BOG37" s="562"/>
      <c r="BOH37" s="562"/>
      <c r="BOI37" s="562"/>
      <c r="BOJ37" s="562"/>
      <c r="BOK37" s="562"/>
      <c r="BOL37" s="562"/>
      <c r="BOM37" s="562"/>
      <c r="BON37" s="562"/>
      <c r="BOO37" s="562"/>
      <c r="BOP37" s="562"/>
      <c r="BOQ37" s="562"/>
      <c r="BOR37" s="562"/>
      <c r="BOS37" s="562"/>
      <c r="BOT37" s="562"/>
      <c r="BOU37" s="562"/>
      <c r="BOV37" s="562"/>
      <c r="BOW37" s="562"/>
      <c r="BOX37" s="562"/>
      <c r="BOY37" s="562"/>
      <c r="BOZ37" s="562"/>
      <c r="BPA37" s="562"/>
      <c r="BPB37" s="562"/>
      <c r="BPC37" s="562"/>
      <c r="BPD37" s="562"/>
      <c r="BPE37" s="562"/>
      <c r="BPF37" s="562"/>
      <c r="BPG37" s="562"/>
      <c r="BPH37" s="562"/>
      <c r="BPI37" s="562"/>
      <c r="BPJ37" s="562"/>
      <c r="BPK37" s="562"/>
      <c r="BPL37" s="562"/>
      <c r="BPM37" s="562"/>
      <c r="BPN37" s="562"/>
      <c r="BPO37" s="562"/>
      <c r="BPP37" s="562"/>
      <c r="BPQ37" s="562"/>
      <c r="BPR37" s="562"/>
      <c r="BPS37" s="562"/>
      <c r="BPT37" s="562"/>
      <c r="BPU37" s="562"/>
      <c r="BPV37" s="562"/>
      <c r="BPW37" s="562"/>
      <c r="BPX37" s="562"/>
      <c r="BPY37" s="562"/>
      <c r="BPZ37" s="562"/>
      <c r="BQA37" s="562"/>
      <c r="BQB37" s="562"/>
      <c r="BQC37" s="562"/>
      <c r="BQD37" s="562"/>
      <c r="BQE37" s="562"/>
      <c r="BQF37" s="562"/>
      <c r="BQG37" s="562"/>
      <c r="BQH37" s="562"/>
      <c r="BQI37" s="562"/>
      <c r="BQJ37" s="562"/>
      <c r="BQK37" s="562"/>
      <c r="BQL37" s="562"/>
      <c r="BQM37" s="562"/>
      <c r="BQN37" s="562"/>
      <c r="BQO37" s="562"/>
      <c r="BQP37" s="562"/>
      <c r="BQQ37" s="562"/>
      <c r="BQR37" s="562"/>
      <c r="BQS37" s="562"/>
      <c r="BQT37" s="562"/>
      <c r="BQU37" s="562"/>
      <c r="BQV37" s="562"/>
      <c r="BQW37" s="562"/>
      <c r="BQX37" s="562"/>
      <c r="BQY37" s="562"/>
      <c r="BQZ37" s="562"/>
      <c r="BRA37" s="562"/>
      <c r="BRB37" s="562"/>
      <c r="BRC37" s="562"/>
      <c r="BRD37" s="562"/>
      <c r="BRE37" s="562"/>
      <c r="BRF37" s="562"/>
      <c r="BRG37" s="562"/>
      <c r="BRH37" s="562"/>
      <c r="BRI37" s="562"/>
      <c r="BRJ37" s="562"/>
      <c r="BRK37" s="562"/>
      <c r="BRL37" s="562"/>
      <c r="BRM37" s="562"/>
      <c r="BRN37" s="562"/>
      <c r="BRO37" s="562"/>
      <c r="BRP37" s="562"/>
      <c r="BRQ37" s="562"/>
      <c r="BRR37" s="562"/>
      <c r="BRS37" s="562"/>
      <c r="BRT37" s="562"/>
      <c r="BRU37" s="562"/>
      <c r="BRV37" s="562"/>
      <c r="BRW37" s="562"/>
      <c r="BRX37" s="562"/>
      <c r="BRY37" s="562"/>
      <c r="BRZ37" s="562"/>
      <c r="BSA37" s="562"/>
      <c r="BSB37" s="562"/>
      <c r="BSC37" s="562"/>
      <c r="BSD37" s="562"/>
      <c r="BSE37" s="562"/>
      <c r="BSF37" s="562"/>
      <c r="BSG37" s="562"/>
      <c r="BSH37" s="562"/>
      <c r="BSI37" s="562"/>
      <c r="BSJ37" s="562"/>
      <c r="BSK37" s="562"/>
      <c r="BSL37" s="562"/>
      <c r="BSM37" s="562"/>
      <c r="BSN37" s="562"/>
      <c r="BSO37" s="562"/>
      <c r="BSP37" s="562"/>
      <c r="BSQ37" s="562"/>
      <c r="BSR37" s="562"/>
      <c r="BSS37" s="562"/>
      <c r="BST37" s="562"/>
      <c r="BSU37" s="562"/>
      <c r="BSV37" s="562"/>
      <c r="BSW37" s="562"/>
      <c r="BSX37" s="562"/>
      <c r="BSY37" s="562"/>
      <c r="BSZ37" s="562"/>
      <c r="BTA37" s="562"/>
      <c r="BTB37" s="562"/>
      <c r="BTC37" s="562"/>
      <c r="BTD37" s="562"/>
      <c r="BTE37" s="562"/>
      <c r="BTF37" s="562"/>
      <c r="BTG37" s="562"/>
      <c r="BTH37" s="562"/>
      <c r="BTI37" s="562"/>
      <c r="BTJ37" s="562"/>
      <c r="BTK37" s="562"/>
      <c r="BTL37" s="562"/>
      <c r="BTM37" s="562"/>
      <c r="BTN37" s="562"/>
      <c r="BTO37" s="562"/>
      <c r="BTP37" s="562"/>
      <c r="BTQ37" s="562"/>
      <c r="BTR37" s="562"/>
      <c r="BTS37" s="562"/>
      <c r="BTT37" s="562"/>
      <c r="BTU37" s="562"/>
      <c r="BTV37" s="562"/>
      <c r="BTW37" s="562"/>
      <c r="BTX37" s="562"/>
      <c r="BTY37" s="562"/>
      <c r="BTZ37" s="562"/>
      <c r="BUA37" s="562"/>
      <c r="BUB37" s="562"/>
      <c r="BUC37" s="562"/>
      <c r="BUD37" s="562"/>
      <c r="BUE37" s="562"/>
      <c r="BUF37" s="562"/>
      <c r="BUG37" s="562"/>
      <c r="BUH37" s="562"/>
      <c r="BUI37" s="562"/>
      <c r="BUJ37" s="562"/>
      <c r="BUK37" s="562"/>
      <c r="BUL37" s="562"/>
      <c r="BUM37" s="562"/>
      <c r="BUN37" s="562"/>
      <c r="BUO37" s="562"/>
      <c r="BUP37" s="562"/>
      <c r="BUQ37" s="562"/>
      <c r="BUR37" s="562"/>
      <c r="BUS37" s="562"/>
      <c r="BUT37" s="562"/>
      <c r="BUU37" s="562"/>
      <c r="BUV37" s="562"/>
      <c r="BUW37" s="562"/>
      <c r="BUX37" s="562"/>
      <c r="BUY37" s="562"/>
      <c r="BUZ37" s="562"/>
      <c r="BVA37" s="562"/>
      <c r="BVB37" s="562"/>
      <c r="BVC37" s="562"/>
      <c r="BVD37" s="562"/>
      <c r="BVE37" s="562"/>
      <c r="BVF37" s="562"/>
      <c r="BVG37" s="562"/>
      <c r="BVH37" s="562"/>
      <c r="BVI37" s="562"/>
      <c r="BVJ37" s="562"/>
      <c r="BVK37" s="562"/>
      <c r="BVL37" s="562"/>
      <c r="BVM37" s="562"/>
      <c r="BVN37" s="562"/>
      <c r="BVO37" s="562"/>
      <c r="BVP37" s="562"/>
      <c r="BVQ37" s="562"/>
      <c r="BVR37" s="562"/>
      <c r="BVS37" s="562"/>
      <c r="BVT37" s="562"/>
      <c r="BVU37" s="562"/>
      <c r="BVV37" s="562"/>
      <c r="BVW37" s="562"/>
      <c r="BVX37" s="562"/>
      <c r="BVY37" s="562"/>
      <c r="BVZ37" s="562"/>
      <c r="BWA37" s="562"/>
      <c r="BWB37" s="562"/>
      <c r="BWC37" s="562"/>
      <c r="BWD37" s="562"/>
      <c r="BWE37" s="562"/>
      <c r="BWF37" s="562"/>
      <c r="BWG37" s="562"/>
      <c r="BWH37" s="562"/>
      <c r="BWI37" s="562"/>
      <c r="BWJ37" s="562"/>
      <c r="BWK37" s="562"/>
      <c r="BWL37" s="562"/>
      <c r="BWM37" s="562"/>
      <c r="BWN37" s="562"/>
      <c r="BWO37" s="562"/>
      <c r="BWP37" s="562"/>
      <c r="BWQ37" s="562"/>
      <c r="BWR37" s="562"/>
      <c r="BWS37" s="562"/>
      <c r="BWT37" s="562"/>
      <c r="BWU37" s="562"/>
      <c r="BWV37" s="562"/>
      <c r="BWW37" s="562"/>
      <c r="BWX37" s="562"/>
      <c r="BWY37" s="562"/>
      <c r="BWZ37" s="562"/>
      <c r="BXA37" s="562"/>
      <c r="BXB37" s="562"/>
      <c r="BXC37" s="562"/>
      <c r="BXD37" s="562"/>
      <c r="BXE37" s="562"/>
      <c r="BXF37" s="562"/>
      <c r="BXG37" s="562"/>
      <c r="BXH37" s="562"/>
      <c r="BXI37" s="562"/>
      <c r="BXJ37" s="562"/>
      <c r="BXK37" s="562"/>
      <c r="BXL37" s="562"/>
      <c r="BXM37" s="562"/>
      <c r="BXN37" s="562"/>
      <c r="BXO37" s="562"/>
      <c r="BXP37" s="562"/>
      <c r="BXQ37" s="562"/>
      <c r="BXR37" s="562"/>
      <c r="BXS37" s="562"/>
      <c r="BXT37" s="562"/>
      <c r="BXU37" s="562"/>
      <c r="BXV37" s="562"/>
      <c r="BXW37" s="562"/>
      <c r="BXX37" s="562"/>
      <c r="BXY37" s="562"/>
      <c r="BXZ37" s="562"/>
      <c r="BYA37" s="562"/>
      <c r="BYB37" s="562"/>
      <c r="BYC37" s="562"/>
      <c r="BYD37" s="562"/>
      <c r="BYE37" s="562"/>
      <c r="BYF37" s="562"/>
      <c r="BYG37" s="562"/>
      <c r="BYH37" s="562"/>
      <c r="BYI37" s="562"/>
      <c r="BYJ37" s="562"/>
      <c r="BYK37" s="562"/>
      <c r="BYL37" s="562"/>
      <c r="BYM37" s="562"/>
      <c r="BYN37" s="562"/>
      <c r="BYO37" s="562"/>
      <c r="BYP37" s="562"/>
      <c r="BYQ37" s="562"/>
      <c r="BYR37" s="562"/>
      <c r="BYS37" s="562"/>
      <c r="BYT37" s="562"/>
      <c r="BYU37" s="562"/>
      <c r="BYV37" s="562"/>
      <c r="BYW37" s="562"/>
      <c r="BYX37" s="562"/>
      <c r="BYY37" s="562"/>
      <c r="BYZ37" s="562"/>
      <c r="BZA37" s="562"/>
      <c r="BZB37" s="562"/>
      <c r="BZC37" s="562"/>
      <c r="BZD37" s="562"/>
      <c r="BZE37" s="562"/>
      <c r="BZF37" s="562"/>
      <c r="BZG37" s="562"/>
      <c r="BZH37" s="562"/>
      <c r="BZI37" s="562"/>
      <c r="BZJ37" s="562"/>
      <c r="BZK37" s="562"/>
      <c r="BZL37" s="562"/>
      <c r="BZM37" s="562"/>
      <c r="BZN37" s="562"/>
      <c r="BZO37" s="562"/>
      <c r="BZP37" s="562"/>
      <c r="BZQ37" s="562"/>
      <c r="BZR37" s="562"/>
      <c r="BZS37" s="562"/>
      <c r="BZT37" s="562"/>
      <c r="BZU37" s="562"/>
      <c r="BZV37" s="562"/>
      <c r="BZW37" s="562"/>
      <c r="BZX37" s="562"/>
      <c r="BZY37" s="562"/>
      <c r="BZZ37" s="562"/>
      <c r="CAA37" s="562"/>
      <c r="CAB37" s="562"/>
      <c r="CAC37" s="562"/>
      <c r="CAD37" s="562"/>
      <c r="CAE37" s="562"/>
      <c r="CAF37" s="562"/>
      <c r="CAG37" s="562"/>
      <c r="CAH37" s="562"/>
      <c r="CAI37" s="562"/>
      <c r="CAJ37" s="562"/>
      <c r="CAK37" s="562"/>
      <c r="CAL37" s="562"/>
      <c r="CAM37" s="562"/>
      <c r="CAN37" s="562"/>
      <c r="CAO37" s="562"/>
      <c r="CAP37" s="562"/>
      <c r="CAQ37" s="562"/>
      <c r="CAR37" s="562"/>
      <c r="CAS37" s="562"/>
      <c r="CAT37" s="562"/>
      <c r="CAU37" s="562"/>
      <c r="CAV37" s="562"/>
      <c r="CAW37" s="562"/>
      <c r="CAX37" s="562"/>
      <c r="CAY37" s="562"/>
      <c r="CAZ37" s="562"/>
      <c r="CBA37" s="562"/>
      <c r="CBB37" s="562"/>
      <c r="CBC37" s="562"/>
      <c r="CBD37" s="562"/>
      <c r="CBE37" s="562"/>
      <c r="CBF37" s="562"/>
      <c r="CBG37" s="562"/>
      <c r="CBH37" s="562"/>
      <c r="CBI37" s="562"/>
      <c r="CBJ37" s="562"/>
      <c r="CBK37" s="562"/>
      <c r="CBL37" s="562"/>
      <c r="CBM37" s="562"/>
      <c r="CBN37" s="562"/>
      <c r="CBO37" s="562"/>
      <c r="CBP37" s="562"/>
      <c r="CBQ37" s="562"/>
      <c r="CBR37" s="562"/>
      <c r="CBS37" s="562"/>
      <c r="CBT37" s="562"/>
      <c r="CBU37" s="562"/>
      <c r="CBV37" s="562"/>
      <c r="CBW37" s="562"/>
      <c r="CBX37" s="562"/>
      <c r="CBY37" s="562"/>
      <c r="CBZ37" s="562"/>
      <c r="CCA37" s="562"/>
      <c r="CCB37" s="562"/>
      <c r="CCC37" s="562"/>
      <c r="CCD37" s="562"/>
      <c r="CCE37" s="562"/>
      <c r="CCF37" s="562"/>
      <c r="CCG37" s="562"/>
      <c r="CCH37" s="562"/>
      <c r="CCI37" s="562"/>
      <c r="CCJ37" s="562"/>
      <c r="CCK37" s="562"/>
      <c r="CCL37" s="562"/>
      <c r="CCM37" s="562"/>
      <c r="CCN37" s="562"/>
      <c r="CCO37" s="562"/>
      <c r="CCP37" s="562"/>
      <c r="CCQ37" s="562"/>
      <c r="CCR37" s="562"/>
      <c r="CCS37" s="562"/>
      <c r="CCT37" s="562"/>
      <c r="CCU37" s="562"/>
      <c r="CCV37" s="562"/>
      <c r="CCW37" s="562"/>
      <c r="CCX37" s="562"/>
      <c r="CCY37" s="562"/>
      <c r="CCZ37" s="562"/>
      <c r="CDA37" s="562"/>
      <c r="CDB37" s="562"/>
      <c r="CDC37" s="562"/>
      <c r="CDD37" s="562"/>
      <c r="CDE37" s="562"/>
      <c r="CDF37" s="562"/>
      <c r="CDG37" s="562"/>
      <c r="CDH37" s="562"/>
      <c r="CDI37" s="562"/>
      <c r="CDJ37" s="562"/>
      <c r="CDK37" s="562"/>
      <c r="CDL37" s="562"/>
      <c r="CDM37" s="562"/>
      <c r="CDN37" s="562"/>
      <c r="CDO37" s="562"/>
      <c r="CDP37" s="562"/>
      <c r="CDQ37" s="562"/>
      <c r="CDR37" s="562"/>
      <c r="CDS37" s="562"/>
      <c r="CDT37" s="562"/>
      <c r="CDU37" s="562"/>
      <c r="CDV37" s="562"/>
      <c r="CDW37" s="562"/>
      <c r="CDX37" s="562"/>
      <c r="CDY37" s="562"/>
      <c r="CDZ37" s="562"/>
      <c r="CEA37" s="562"/>
      <c r="CEB37" s="562"/>
      <c r="CEC37" s="562"/>
      <c r="CED37" s="562"/>
      <c r="CEE37" s="562"/>
      <c r="CEF37" s="562"/>
      <c r="CEG37" s="562"/>
      <c r="CEH37" s="562"/>
      <c r="CEI37" s="562"/>
      <c r="CEJ37" s="562"/>
      <c r="CEK37" s="562"/>
      <c r="CEL37" s="562"/>
      <c r="CEM37" s="562"/>
      <c r="CEN37" s="562"/>
      <c r="CEO37" s="562"/>
      <c r="CEP37" s="562"/>
      <c r="CEQ37" s="562"/>
      <c r="CER37" s="562"/>
      <c r="CES37" s="562"/>
      <c r="CET37" s="562"/>
      <c r="CEU37" s="562"/>
      <c r="CEV37" s="562"/>
      <c r="CEW37" s="562"/>
      <c r="CEX37" s="562"/>
      <c r="CEY37" s="562"/>
      <c r="CEZ37" s="562"/>
      <c r="CFA37" s="562"/>
      <c r="CFB37" s="562"/>
      <c r="CFC37" s="562"/>
      <c r="CFD37" s="562"/>
      <c r="CFE37" s="562"/>
      <c r="CFF37" s="562"/>
      <c r="CFG37" s="562"/>
      <c r="CFH37" s="562"/>
      <c r="CFI37" s="562"/>
      <c r="CFJ37" s="562"/>
      <c r="CFK37" s="562"/>
      <c r="CFL37" s="562"/>
      <c r="CFM37" s="562"/>
      <c r="CFN37" s="562"/>
      <c r="CFO37" s="562"/>
      <c r="CFP37" s="562"/>
      <c r="CFQ37" s="562"/>
      <c r="CFR37" s="562"/>
      <c r="CFS37" s="562"/>
      <c r="CFT37" s="562"/>
      <c r="CFU37" s="562"/>
      <c r="CFV37" s="562"/>
      <c r="CFW37" s="562"/>
      <c r="CFX37" s="562"/>
      <c r="CFY37" s="562"/>
      <c r="CFZ37" s="562"/>
      <c r="CGA37" s="562"/>
      <c r="CGB37" s="562"/>
      <c r="CGC37" s="562"/>
      <c r="CGD37" s="562"/>
      <c r="CGE37" s="562"/>
      <c r="CGF37" s="562"/>
      <c r="CGG37" s="562"/>
      <c r="CGH37" s="562"/>
      <c r="CGI37" s="562"/>
      <c r="CGJ37" s="562"/>
      <c r="CGK37" s="562"/>
      <c r="CGL37" s="562"/>
      <c r="CGM37" s="562"/>
      <c r="CGN37" s="562"/>
      <c r="CGO37" s="562"/>
      <c r="CGP37" s="562"/>
      <c r="CGQ37" s="562"/>
      <c r="CGR37" s="562"/>
      <c r="CGS37" s="562"/>
      <c r="CGT37" s="562"/>
      <c r="CGU37" s="562"/>
      <c r="CGV37" s="562"/>
      <c r="CGW37" s="562"/>
      <c r="CGX37" s="562"/>
      <c r="CGY37" s="562"/>
      <c r="CGZ37" s="562"/>
      <c r="CHA37" s="562"/>
      <c r="CHB37" s="562"/>
      <c r="CHC37" s="562"/>
      <c r="CHD37" s="562"/>
      <c r="CHE37" s="562"/>
      <c r="CHF37" s="562"/>
      <c r="CHG37" s="562"/>
      <c r="CHH37" s="562"/>
      <c r="CHI37" s="562"/>
      <c r="CHJ37" s="562"/>
      <c r="CHK37" s="562"/>
      <c r="CHL37" s="562"/>
      <c r="CHM37" s="562"/>
      <c r="CHN37" s="562"/>
      <c r="CHO37" s="562"/>
      <c r="CHP37" s="562"/>
      <c r="CHQ37" s="562"/>
      <c r="CHR37" s="562"/>
      <c r="CHS37" s="562"/>
      <c r="CHT37" s="562"/>
      <c r="CHU37" s="562"/>
      <c r="CHV37" s="562"/>
      <c r="CHW37" s="562"/>
      <c r="CHX37" s="562"/>
      <c r="CHY37" s="562"/>
      <c r="CHZ37" s="562"/>
      <c r="CIA37" s="562"/>
      <c r="CIB37" s="562"/>
      <c r="CIC37" s="562"/>
      <c r="CID37" s="562"/>
      <c r="CIE37" s="562"/>
      <c r="CIF37" s="562"/>
      <c r="CIG37" s="562"/>
      <c r="CIH37" s="562"/>
      <c r="CII37" s="562"/>
      <c r="CIJ37" s="562"/>
      <c r="CIK37" s="562"/>
      <c r="CIL37" s="562"/>
      <c r="CIM37" s="562"/>
      <c r="CIN37" s="562"/>
      <c r="CIO37" s="562"/>
      <c r="CIP37" s="562"/>
      <c r="CIQ37" s="562"/>
      <c r="CIR37" s="562"/>
      <c r="CIS37" s="562"/>
      <c r="CIT37" s="562"/>
      <c r="CIU37" s="562"/>
      <c r="CIV37" s="562"/>
      <c r="CIW37" s="562"/>
      <c r="CIX37" s="562"/>
      <c r="CIY37" s="562"/>
      <c r="CIZ37" s="562"/>
      <c r="CJA37" s="562"/>
      <c r="CJB37" s="562"/>
      <c r="CJC37" s="562"/>
      <c r="CJD37" s="562"/>
      <c r="CJE37" s="562"/>
      <c r="CJF37" s="562"/>
      <c r="CJG37" s="562"/>
      <c r="CJH37" s="562"/>
      <c r="CJI37" s="562"/>
      <c r="CJJ37" s="562"/>
      <c r="CJK37" s="562"/>
      <c r="CJL37" s="562"/>
      <c r="CJM37" s="562"/>
      <c r="CJN37" s="562"/>
      <c r="CJO37" s="562"/>
      <c r="CJP37" s="562"/>
      <c r="CJQ37" s="562"/>
      <c r="CJR37" s="562"/>
      <c r="CJS37" s="562"/>
      <c r="CJT37" s="562"/>
      <c r="CJU37" s="562"/>
      <c r="CJV37" s="562"/>
      <c r="CJW37" s="562"/>
      <c r="CJX37" s="562"/>
      <c r="CJY37" s="562"/>
      <c r="CJZ37" s="562"/>
      <c r="CKA37" s="562"/>
      <c r="CKB37" s="562"/>
      <c r="CKC37" s="562"/>
      <c r="CKD37" s="562"/>
      <c r="CKE37" s="562"/>
      <c r="CKF37" s="562"/>
      <c r="CKG37" s="562"/>
      <c r="CKH37" s="562"/>
      <c r="CKI37" s="562"/>
      <c r="CKJ37" s="562"/>
      <c r="CKK37" s="562"/>
      <c r="CKL37" s="562"/>
      <c r="CKM37" s="562"/>
      <c r="CKN37" s="562"/>
      <c r="CKO37" s="562"/>
      <c r="CKP37" s="562"/>
      <c r="CKQ37" s="562"/>
      <c r="CKR37" s="562"/>
      <c r="CKS37" s="562"/>
      <c r="CKT37" s="562"/>
      <c r="CKU37" s="562"/>
      <c r="CKV37" s="562"/>
      <c r="CKW37" s="562"/>
      <c r="CKX37" s="562"/>
      <c r="CKY37" s="562"/>
      <c r="CKZ37" s="562"/>
      <c r="CLA37" s="562"/>
      <c r="CLB37" s="562"/>
      <c r="CLC37" s="562"/>
      <c r="CLD37" s="562"/>
      <c r="CLE37" s="562"/>
      <c r="CLF37" s="562"/>
      <c r="CLG37" s="562"/>
      <c r="CLH37" s="562"/>
      <c r="CLI37" s="562"/>
      <c r="CLJ37" s="562"/>
      <c r="CLK37" s="562"/>
      <c r="CLL37" s="562"/>
      <c r="CLM37" s="562"/>
      <c r="CLN37" s="562"/>
      <c r="CLO37" s="562"/>
      <c r="CLP37" s="562"/>
      <c r="CLQ37" s="562"/>
      <c r="CLR37" s="562"/>
      <c r="CLS37" s="562"/>
      <c r="CLT37" s="562"/>
      <c r="CLU37" s="562"/>
      <c r="CLV37" s="562"/>
      <c r="CLW37" s="562"/>
      <c r="CLX37" s="562"/>
      <c r="CLY37" s="562"/>
      <c r="CLZ37" s="562"/>
      <c r="CMA37" s="562"/>
      <c r="CMB37" s="562"/>
      <c r="CMC37" s="562"/>
      <c r="CMD37" s="562"/>
      <c r="CME37" s="562"/>
      <c r="CMF37" s="562"/>
      <c r="CMG37" s="562"/>
      <c r="CMH37" s="562"/>
      <c r="CMI37" s="562"/>
      <c r="CMJ37" s="562"/>
      <c r="CMK37" s="562"/>
      <c r="CML37" s="562"/>
      <c r="CMM37" s="562"/>
      <c r="CMN37" s="562"/>
      <c r="CMO37" s="562"/>
      <c r="CMP37" s="562"/>
      <c r="CMQ37" s="562"/>
      <c r="CMR37" s="562"/>
      <c r="CMS37" s="562"/>
      <c r="CMT37" s="562"/>
      <c r="CMU37" s="562"/>
      <c r="CMV37" s="562"/>
      <c r="CMW37" s="562"/>
      <c r="CMX37" s="562"/>
      <c r="CMY37" s="562"/>
      <c r="CMZ37" s="562"/>
      <c r="CNA37" s="562"/>
      <c r="CNB37" s="562"/>
      <c r="CNC37" s="562"/>
      <c r="CND37" s="562"/>
      <c r="CNE37" s="562"/>
      <c r="CNF37" s="562"/>
      <c r="CNG37" s="562"/>
      <c r="CNH37" s="562"/>
      <c r="CNI37" s="562"/>
      <c r="CNJ37" s="562"/>
      <c r="CNK37" s="562"/>
      <c r="CNL37" s="562"/>
      <c r="CNM37" s="562"/>
      <c r="CNN37" s="562"/>
      <c r="CNO37" s="562"/>
      <c r="CNP37" s="562"/>
      <c r="CNQ37" s="562"/>
      <c r="CNR37" s="562"/>
      <c r="CNS37" s="562"/>
      <c r="CNT37" s="562"/>
      <c r="CNU37" s="562"/>
      <c r="CNV37" s="562"/>
      <c r="CNW37" s="562"/>
      <c r="CNX37" s="562"/>
      <c r="CNY37" s="562"/>
      <c r="CNZ37" s="562"/>
      <c r="COA37" s="562"/>
      <c r="COB37" s="562"/>
      <c r="COC37" s="562"/>
      <c r="COD37" s="562"/>
      <c r="COE37" s="562"/>
      <c r="COF37" s="562"/>
      <c r="COG37" s="562"/>
      <c r="COH37" s="562"/>
      <c r="COI37" s="562"/>
      <c r="COJ37" s="562"/>
      <c r="COK37" s="562"/>
      <c r="COL37" s="562"/>
      <c r="COM37" s="562"/>
      <c r="CON37" s="562"/>
      <c r="COO37" s="562"/>
      <c r="COP37" s="562"/>
      <c r="COQ37" s="562"/>
      <c r="COR37" s="562"/>
      <c r="COS37" s="562"/>
      <c r="COT37" s="562"/>
      <c r="COU37" s="562"/>
      <c r="COV37" s="562"/>
      <c r="COW37" s="562"/>
      <c r="COX37" s="562"/>
      <c r="COY37" s="562"/>
      <c r="COZ37" s="562"/>
      <c r="CPA37" s="562"/>
      <c r="CPB37" s="562"/>
      <c r="CPC37" s="562"/>
      <c r="CPD37" s="562"/>
      <c r="CPE37" s="562"/>
      <c r="CPF37" s="562"/>
      <c r="CPG37" s="562"/>
      <c r="CPH37" s="562"/>
      <c r="CPI37" s="562"/>
      <c r="CPJ37" s="562"/>
      <c r="CPK37" s="562"/>
      <c r="CPL37" s="562"/>
      <c r="CPM37" s="562"/>
      <c r="CPN37" s="562"/>
      <c r="CPO37" s="562"/>
      <c r="CPP37" s="562"/>
      <c r="CPQ37" s="562"/>
      <c r="CPR37" s="562"/>
      <c r="CPS37" s="562"/>
      <c r="CPT37" s="562"/>
      <c r="CPU37" s="562"/>
      <c r="CPV37" s="562"/>
      <c r="CPW37" s="562"/>
      <c r="CPX37" s="562"/>
      <c r="CPY37" s="562"/>
      <c r="CPZ37" s="562"/>
      <c r="CQA37" s="562"/>
      <c r="CQB37" s="562"/>
      <c r="CQC37" s="562"/>
      <c r="CQD37" s="562"/>
      <c r="CQE37" s="562"/>
      <c r="CQF37" s="562"/>
      <c r="CQG37" s="562"/>
      <c r="CQH37" s="562"/>
      <c r="CQI37" s="562"/>
      <c r="CQJ37" s="562"/>
      <c r="CQK37" s="562"/>
      <c r="CQL37" s="562"/>
      <c r="CQM37" s="562"/>
      <c r="CQN37" s="562"/>
      <c r="CQO37" s="562"/>
      <c r="CQP37" s="562"/>
      <c r="CQQ37" s="562"/>
      <c r="CQR37" s="562"/>
      <c r="CQS37" s="562"/>
      <c r="CQT37" s="562"/>
      <c r="CQU37" s="562"/>
      <c r="CQV37" s="562"/>
      <c r="CQW37" s="562"/>
      <c r="CQX37" s="562"/>
      <c r="CQY37" s="562"/>
      <c r="CQZ37" s="562"/>
      <c r="CRA37" s="562"/>
      <c r="CRB37" s="562"/>
      <c r="CRC37" s="562"/>
      <c r="CRD37" s="562"/>
      <c r="CRE37" s="562"/>
      <c r="CRF37" s="562"/>
      <c r="CRG37" s="562"/>
      <c r="CRH37" s="562"/>
      <c r="CRI37" s="562"/>
      <c r="CRJ37" s="562"/>
      <c r="CRK37" s="562"/>
      <c r="CRL37" s="562"/>
      <c r="CRM37" s="562"/>
      <c r="CRN37" s="562"/>
      <c r="CRO37" s="562"/>
      <c r="CRP37" s="562"/>
      <c r="CRQ37" s="562"/>
      <c r="CRR37" s="562"/>
      <c r="CRS37" s="562"/>
      <c r="CRT37" s="562"/>
      <c r="CRU37" s="562"/>
      <c r="CRV37" s="562"/>
      <c r="CRW37" s="562"/>
      <c r="CRX37" s="562"/>
      <c r="CRY37" s="562"/>
      <c r="CRZ37" s="562"/>
      <c r="CSA37" s="562"/>
      <c r="CSB37" s="562"/>
      <c r="CSC37" s="562"/>
      <c r="CSD37" s="562"/>
      <c r="CSE37" s="562"/>
      <c r="CSF37" s="562"/>
      <c r="CSG37" s="562"/>
      <c r="CSH37" s="562"/>
      <c r="CSI37" s="562"/>
      <c r="CSJ37" s="562"/>
      <c r="CSK37" s="562"/>
      <c r="CSL37" s="562"/>
      <c r="CSM37" s="562"/>
      <c r="CSN37" s="562"/>
      <c r="CSO37" s="562"/>
      <c r="CSP37" s="562"/>
      <c r="CSQ37" s="562"/>
      <c r="CSR37" s="562"/>
      <c r="CSS37" s="562"/>
      <c r="CST37" s="562"/>
      <c r="CSU37" s="562"/>
      <c r="CSV37" s="562"/>
      <c r="CSW37" s="562"/>
      <c r="CSX37" s="562"/>
      <c r="CSY37" s="562"/>
      <c r="CSZ37" s="562"/>
      <c r="CTA37" s="562"/>
      <c r="CTB37" s="562"/>
      <c r="CTC37" s="562"/>
      <c r="CTD37" s="562"/>
      <c r="CTE37" s="562"/>
      <c r="CTF37" s="562"/>
      <c r="CTG37" s="562"/>
      <c r="CTH37" s="562"/>
      <c r="CTI37" s="562"/>
      <c r="CTJ37" s="562"/>
      <c r="CTK37" s="562"/>
      <c r="CTL37" s="562"/>
      <c r="CTM37" s="562"/>
      <c r="CTN37" s="562"/>
      <c r="CTO37" s="562"/>
      <c r="CTP37" s="562"/>
      <c r="CTQ37" s="562"/>
      <c r="CTR37" s="562"/>
      <c r="CTS37" s="562"/>
      <c r="CTT37" s="562"/>
      <c r="CTU37" s="562"/>
      <c r="CTV37" s="562"/>
      <c r="CTW37" s="562"/>
      <c r="CTX37" s="562"/>
      <c r="CTY37" s="562"/>
      <c r="CTZ37" s="562"/>
      <c r="CUA37" s="562"/>
      <c r="CUB37" s="562"/>
      <c r="CUC37" s="562"/>
      <c r="CUD37" s="562"/>
      <c r="CUE37" s="562"/>
      <c r="CUF37" s="562"/>
      <c r="CUG37" s="562"/>
      <c r="CUH37" s="562"/>
      <c r="CUI37" s="562"/>
      <c r="CUJ37" s="562"/>
      <c r="CUK37" s="562"/>
      <c r="CUL37" s="562"/>
      <c r="CUM37" s="562"/>
      <c r="CUN37" s="562"/>
      <c r="CUO37" s="562"/>
      <c r="CUP37" s="562"/>
      <c r="CUQ37" s="562"/>
      <c r="CUR37" s="562"/>
      <c r="CUS37" s="562"/>
      <c r="CUT37" s="562"/>
      <c r="CUU37" s="562"/>
      <c r="CUV37" s="562"/>
      <c r="CUW37" s="562"/>
      <c r="CUX37" s="562"/>
      <c r="CUY37" s="562"/>
      <c r="CUZ37" s="562"/>
      <c r="CVA37" s="562"/>
      <c r="CVB37" s="562"/>
      <c r="CVC37" s="562"/>
      <c r="CVD37" s="562"/>
      <c r="CVE37" s="562"/>
      <c r="CVF37" s="562"/>
      <c r="CVG37" s="562"/>
      <c r="CVH37" s="562"/>
      <c r="CVI37" s="562"/>
      <c r="CVJ37" s="562"/>
      <c r="CVK37" s="562"/>
      <c r="CVL37" s="562"/>
      <c r="CVM37" s="562"/>
      <c r="CVN37" s="562"/>
      <c r="CVO37" s="562"/>
      <c r="CVP37" s="562"/>
      <c r="CVQ37" s="562"/>
      <c r="CVR37" s="562"/>
      <c r="CVS37" s="562"/>
      <c r="CVT37" s="562"/>
      <c r="CVU37" s="562"/>
      <c r="CVV37" s="562"/>
      <c r="CVW37" s="562"/>
      <c r="CVX37" s="562"/>
      <c r="CVY37" s="562"/>
      <c r="CVZ37" s="562"/>
      <c r="CWA37" s="562"/>
      <c r="CWB37" s="562"/>
      <c r="CWC37" s="562"/>
      <c r="CWD37" s="562"/>
      <c r="CWE37" s="562"/>
      <c r="CWF37" s="562"/>
      <c r="CWG37" s="562"/>
      <c r="CWH37" s="562"/>
      <c r="CWI37" s="562"/>
      <c r="CWJ37" s="562"/>
      <c r="CWK37" s="562"/>
      <c r="CWL37" s="562"/>
      <c r="CWM37" s="562"/>
      <c r="CWN37" s="562"/>
      <c r="CWO37" s="562"/>
      <c r="CWP37" s="562"/>
      <c r="CWQ37" s="562"/>
      <c r="CWR37" s="562"/>
      <c r="CWS37" s="562"/>
      <c r="CWT37" s="562"/>
      <c r="CWU37" s="562"/>
      <c r="CWV37" s="562"/>
      <c r="CWW37" s="562"/>
      <c r="CWX37" s="562"/>
      <c r="CWY37" s="562"/>
      <c r="CWZ37" s="562"/>
      <c r="CXA37" s="562"/>
      <c r="CXB37" s="562"/>
      <c r="CXC37" s="562"/>
      <c r="CXD37" s="562"/>
      <c r="CXE37" s="562"/>
      <c r="CXF37" s="562"/>
      <c r="CXG37" s="562"/>
      <c r="CXH37" s="562"/>
      <c r="CXI37" s="562"/>
      <c r="CXJ37" s="562"/>
      <c r="CXK37" s="562"/>
      <c r="CXL37" s="562"/>
      <c r="CXM37" s="562"/>
      <c r="CXN37" s="562"/>
      <c r="CXO37" s="562"/>
      <c r="CXP37" s="562"/>
      <c r="CXQ37" s="562"/>
      <c r="CXR37" s="562"/>
      <c r="CXS37" s="562"/>
      <c r="CXT37" s="562"/>
      <c r="CXU37" s="562"/>
      <c r="CXV37" s="562"/>
      <c r="CXW37" s="562"/>
      <c r="CXX37" s="562"/>
      <c r="CXY37" s="562"/>
      <c r="CXZ37" s="562"/>
      <c r="CYA37" s="562"/>
      <c r="CYB37" s="562"/>
      <c r="CYC37" s="562"/>
      <c r="CYD37" s="562"/>
      <c r="CYE37" s="562"/>
      <c r="CYF37" s="562"/>
      <c r="CYG37" s="562"/>
      <c r="CYH37" s="562"/>
      <c r="CYI37" s="562"/>
      <c r="CYJ37" s="562"/>
      <c r="CYK37" s="562"/>
      <c r="CYL37" s="562"/>
      <c r="CYM37" s="562"/>
      <c r="CYN37" s="562"/>
      <c r="CYO37" s="562"/>
      <c r="CYP37" s="562"/>
      <c r="CYQ37" s="562"/>
      <c r="CYR37" s="562"/>
      <c r="CYS37" s="562"/>
      <c r="CYT37" s="562"/>
      <c r="CYU37" s="562"/>
      <c r="CYV37" s="562"/>
      <c r="CYW37" s="562"/>
      <c r="CYX37" s="562"/>
      <c r="CYY37" s="562"/>
      <c r="CYZ37" s="562"/>
      <c r="CZA37" s="562"/>
      <c r="CZB37" s="562"/>
      <c r="CZC37" s="562"/>
      <c r="CZD37" s="562"/>
      <c r="CZE37" s="562"/>
      <c r="CZF37" s="562"/>
      <c r="CZG37" s="562"/>
      <c r="CZH37" s="562"/>
      <c r="CZI37" s="562"/>
      <c r="CZJ37" s="562"/>
      <c r="CZK37" s="562"/>
      <c r="CZL37" s="562"/>
      <c r="CZM37" s="562"/>
      <c r="CZN37" s="562"/>
      <c r="CZO37" s="562"/>
      <c r="CZP37" s="562"/>
      <c r="CZQ37" s="562"/>
      <c r="CZR37" s="562"/>
      <c r="CZS37" s="562"/>
      <c r="CZT37" s="562"/>
      <c r="CZU37" s="562"/>
      <c r="CZV37" s="562"/>
      <c r="CZW37" s="562"/>
      <c r="CZX37" s="562"/>
      <c r="CZY37" s="562"/>
      <c r="CZZ37" s="562"/>
      <c r="DAA37" s="562"/>
      <c r="DAB37" s="562"/>
      <c r="DAC37" s="562"/>
      <c r="DAD37" s="562"/>
      <c r="DAE37" s="562"/>
      <c r="DAF37" s="562"/>
      <c r="DAG37" s="562"/>
      <c r="DAH37" s="562"/>
      <c r="DAI37" s="562"/>
      <c r="DAJ37" s="562"/>
      <c r="DAK37" s="562"/>
      <c r="DAL37" s="562"/>
      <c r="DAM37" s="562"/>
      <c r="DAN37" s="562"/>
      <c r="DAO37" s="562"/>
      <c r="DAP37" s="562"/>
      <c r="DAQ37" s="562"/>
      <c r="DAR37" s="562"/>
      <c r="DAS37" s="562"/>
      <c r="DAT37" s="562"/>
      <c r="DAU37" s="562"/>
      <c r="DAV37" s="562"/>
      <c r="DAW37" s="562"/>
      <c r="DAX37" s="562"/>
      <c r="DAY37" s="562"/>
      <c r="DAZ37" s="562"/>
      <c r="DBA37" s="562"/>
      <c r="DBB37" s="562"/>
      <c r="DBC37" s="562"/>
      <c r="DBD37" s="562"/>
      <c r="DBE37" s="562"/>
      <c r="DBF37" s="562"/>
      <c r="DBG37" s="562"/>
      <c r="DBH37" s="562"/>
      <c r="DBI37" s="562"/>
      <c r="DBJ37" s="562"/>
      <c r="DBK37" s="562"/>
      <c r="DBL37" s="562"/>
      <c r="DBM37" s="562"/>
      <c r="DBN37" s="562"/>
      <c r="DBO37" s="562"/>
      <c r="DBP37" s="562"/>
      <c r="DBQ37" s="562"/>
      <c r="DBR37" s="562"/>
      <c r="DBS37" s="562"/>
      <c r="DBT37" s="562"/>
      <c r="DBU37" s="562"/>
      <c r="DBV37" s="562"/>
      <c r="DBW37" s="562"/>
      <c r="DBX37" s="562"/>
      <c r="DBY37" s="562"/>
      <c r="DBZ37" s="562"/>
      <c r="DCA37" s="562"/>
      <c r="DCB37" s="562"/>
      <c r="DCC37" s="562"/>
      <c r="DCD37" s="562"/>
      <c r="DCE37" s="562"/>
      <c r="DCF37" s="562"/>
      <c r="DCG37" s="562"/>
      <c r="DCH37" s="562"/>
      <c r="DCI37" s="562"/>
      <c r="DCJ37" s="562"/>
      <c r="DCK37" s="562"/>
      <c r="DCL37" s="562"/>
      <c r="DCM37" s="562"/>
      <c r="DCN37" s="562"/>
      <c r="DCO37" s="562"/>
      <c r="DCP37" s="562"/>
      <c r="DCQ37" s="562"/>
      <c r="DCR37" s="562"/>
      <c r="DCS37" s="562"/>
      <c r="DCT37" s="562"/>
      <c r="DCU37" s="562"/>
      <c r="DCV37" s="562"/>
      <c r="DCW37" s="562"/>
      <c r="DCX37" s="562"/>
      <c r="DCY37" s="562"/>
      <c r="DCZ37" s="562"/>
      <c r="DDA37" s="562"/>
      <c r="DDB37" s="562"/>
      <c r="DDC37" s="562"/>
      <c r="DDD37" s="562"/>
      <c r="DDE37" s="562"/>
      <c r="DDF37" s="562"/>
      <c r="DDG37" s="562"/>
      <c r="DDH37" s="562"/>
      <c r="DDI37" s="562"/>
      <c r="DDJ37" s="562"/>
      <c r="DDK37" s="562"/>
      <c r="DDL37" s="562"/>
      <c r="DDM37" s="562"/>
      <c r="DDN37" s="562"/>
      <c r="DDO37" s="562"/>
      <c r="DDP37" s="562"/>
      <c r="DDQ37" s="562"/>
      <c r="DDR37" s="562"/>
      <c r="DDS37" s="562"/>
      <c r="DDT37" s="562"/>
      <c r="DDU37" s="562"/>
      <c r="DDV37" s="562"/>
      <c r="DDW37" s="562"/>
      <c r="DDX37" s="562"/>
      <c r="DDY37" s="562"/>
      <c r="DDZ37" s="562"/>
      <c r="DEA37" s="562"/>
      <c r="DEB37" s="562"/>
      <c r="DEC37" s="562"/>
      <c r="DED37" s="562"/>
      <c r="DEE37" s="562"/>
      <c r="DEF37" s="562"/>
      <c r="DEG37" s="562"/>
      <c r="DEH37" s="562"/>
      <c r="DEI37" s="562"/>
      <c r="DEJ37" s="562"/>
      <c r="DEK37" s="562"/>
      <c r="DEL37" s="562"/>
      <c r="DEM37" s="562"/>
      <c r="DEN37" s="562"/>
      <c r="DEO37" s="562"/>
      <c r="DEP37" s="562"/>
      <c r="DEQ37" s="562"/>
      <c r="DER37" s="562"/>
      <c r="DES37" s="562"/>
      <c r="DET37" s="562"/>
      <c r="DEU37" s="562"/>
      <c r="DEV37" s="562"/>
      <c r="DEW37" s="562"/>
      <c r="DEX37" s="562"/>
      <c r="DEY37" s="562"/>
      <c r="DEZ37" s="562"/>
      <c r="DFA37" s="562"/>
      <c r="DFB37" s="562"/>
      <c r="DFC37" s="562"/>
      <c r="DFD37" s="562"/>
      <c r="DFE37" s="562"/>
      <c r="DFF37" s="562"/>
      <c r="DFG37" s="562"/>
      <c r="DFH37" s="562"/>
      <c r="DFI37" s="562"/>
      <c r="DFJ37" s="562"/>
      <c r="DFK37" s="562"/>
      <c r="DFL37" s="562"/>
      <c r="DFM37" s="562"/>
      <c r="DFN37" s="562"/>
      <c r="DFO37" s="562"/>
      <c r="DFP37" s="562"/>
      <c r="DFQ37" s="562"/>
      <c r="DFR37" s="562"/>
      <c r="DFS37" s="562"/>
      <c r="DFT37" s="562"/>
      <c r="DFU37" s="562"/>
      <c r="DFV37" s="562"/>
      <c r="DFW37" s="562"/>
      <c r="DFX37" s="562"/>
      <c r="DFY37" s="562"/>
      <c r="DFZ37" s="562"/>
      <c r="DGA37" s="562"/>
      <c r="DGB37" s="562"/>
      <c r="DGC37" s="562"/>
      <c r="DGD37" s="562"/>
      <c r="DGE37" s="562"/>
      <c r="DGF37" s="562"/>
      <c r="DGG37" s="562"/>
      <c r="DGH37" s="562"/>
      <c r="DGI37" s="562"/>
      <c r="DGJ37" s="562"/>
      <c r="DGK37" s="562"/>
      <c r="DGL37" s="562"/>
      <c r="DGM37" s="562"/>
      <c r="DGN37" s="562"/>
      <c r="DGO37" s="562"/>
      <c r="DGP37" s="562"/>
      <c r="DGQ37" s="562"/>
      <c r="DGR37" s="562"/>
      <c r="DGS37" s="562"/>
      <c r="DGT37" s="562"/>
      <c r="DGU37" s="562"/>
      <c r="DGV37" s="562"/>
      <c r="DGW37" s="562"/>
      <c r="DGX37" s="562"/>
      <c r="DGY37" s="562"/>
      <c r="DGZ37" s="562"/>
      <c r="DHA37" s="562"/>
      <c r="DHB37" s="562"/>
      <c r="DHC37" s="562"/>
      <c r="DHD37" s="562"/>
      <c r="DHE37" s="562"/>
      <c r="DHF37" s="562"/>
      <c r="DHG37" s="562"/>
      <c r="DHH37" s="562"/>
      <c r="DHI37" s="562"/>
      <c r="DHJ37" s="562"/>
      <c r="DHK37" s="562"/>
      <c r="DHL37" s="562"/>
      <c r="DHM37" s="562"/>
      <c r="DHN37" s="562"/>
      <c r="DHO37" s="562"/>
      <c r="DHP37" s="562"/>
      <c r="DHQ37" s="562"/>
      <c r="DHR37" s="562"/>
      <c r="DHS37" s="562"/>
      <c r="DHT37" s="562"/>
      <c r="DHU37" s="562"/>
      <c r="DHV37" s="562"/>
      <c r="DHW37" s="562"/>
      <c r="DHX37" s="562"/>
      <c r="DHY37" s="562"/>
      <c r="DHZ37" s="562"/>
      <c r="DIA37" s="562"/>
      <c r="DIB37" s="562"/>
      <c r="DIC37" s="562"/>
      <c r="DID37" s="562"/>
      <c r="DIE37" s="562"/>
      <c r="DIF37" s="562"/>
      <c r="DIG37" s="562"/>
      <c r="DIH37" s="562"/>
      <c r="DII37" s="562"/>
      <c r="DIJ37" s="562"/>
      <c r="DIK37" s="562"/>
      <c r="DIL37" s="562"/>
      <c r="DIM37" s="562"/>
      <c r="DIN37" s="562"/>
      <c r="DIO37" s="562"/>
      <c r="DIP37" s="562"/>
      <c r="DIQ37" s="562"/>
      <c r="DIR37" s="562"/>
      <c r="DIS37" s="562"/>
      <c r="DIT37" s="562"/>
      <c r="DIU37" s="562"/>
      <c r="DIV37" s="562"/>
      <c r="DIW37" s="562"/>
      <c r="DIX37" s="562"/>
      <c r="DIY37" s="562"/>
      <c r="DIZ37" s="562"/>
      <c r="DJA37" s="562"/>
      <c r="DJB37" s="562"/>
      <c r="DJC37" s="562"/>
      <c r="DJD37" s="562"/>
      <c r="DJE37" s="562"/>
      <c r="DJF37" s="562"/>
      <c r="DJG37" s="562"/>
      <c r="DJH37" s="562"/>
      <c r="DJI37" s="562"/>
      <c r="DJJ37" s="562"/>
      <c r="DJK37" s="562"/>
      <c r="DJL37" s="562"/>
      <c r="DJM37" s="562"/>
      <c r="DJN37" s="562"/>
      <c r="DJO37" s="562"/>
      <c r="DJP37" s="562"/>
      <c r="DJQ37" s="562"/>
      <c r="DJR37" s="562"/>
      <c r="DJS37" s="562"/>
      <c r="DJT37" s="562"/>
      <c r="DJU37" s="562"/>
      <c r="DJV37" s="562"/>
      <c r="DJW37" s="562"/>
      <c r="DJX37" s="562"/>
      <c r="DJY37" s="562"/>
      <c r="DJZ37" s="562"/>
      <c r="DKA37" s="562"/>
      <c r="DKB37" s="562"/>
      <c r="DKC37" s="562"/>
      <c r="DKD37" s="562"/>
      <c r="DKE37" s="562"/>
      <c r="DKF37" s="562"/>
      <c r="DKG37" s="562"/>
      <c r="DKH37" s="562"/>
      <c r="DKI37" s="562"/>
      <c r="DKJ37" s="562"/>
      <c r="DKK37" s="562"/>
      <c r="DKL37" s="562"/>
      <c r="DKM37" s="562"/>
      <c r="DKN37" s="562"/>
      <c r="DKO37" s="562"/>
      <c r="DKP37" s="562"/>
      <c r="DKQ37" s="562"/>
      <c r="DKR37" s="562"/>
      <c r="DKS37" s="562"/>
      <c r="DKT37" s="562"/>
      <c r="DKU37" s="562"/>
      <c r="DKV37" s="562"/>
      <c r="DKW37" s="562"/>
      <c r="DKX37" s="562"/>
      <c r="DKY37" s="562"/>
      <c r="DKZ37" s="562"/>
      <c r="DLA37" s="562"/>
      <c r="DLB37" s="562"/>
      <c r="DLC37" s="562"/>
      <c r="DLD37" s="562"/>
      <c r="DLE37" s="562"/>
      <c r="DLF37" s="562"/>
      <c r="DLG37" s="562"/>
      <c r="DLH37" s="562"/>
      <c r="DLI37" s="562"/>
      <c r="DLJ37" s="562"/>
      <c r="DLK37" s="562"/>
      <c r="DLL37" s="562"/>
      <c r="DLM37" s="562"/>
      <c r="DLN37" s="562"/>
      <c r="DLO37" s="562"/>
      <c r="DLP37" s="562"/>
      <c r="DLQ37" s="562"/>
      <c r="DLR37" s="562"/>
      <c r="DLS37" s="562"/>
      <c r="DLT37" s="562"/>
      <c r="DLU37" s="562"/>
      <c r="DLV37" s="562"/>
      <c r="DLW37" s="562"/>
      <c r="DLX37" s="562"/>
      <c r="DLY37" s="562"/>
      <c r="DLZ37" s="562"/>
      <c r="DMA37" s="562"/>
      <c r="DMB37" s="562"/>
      <c r="DMC37" s="562"/>
      <c r="DMD37" s="562"/>
      <c r="DME37" s="562"/>
      <c r="DMF37" s="562"/>
      <c r="DMG37" s="562"/>
      <c r="DMH37" s="562"/>
      <c r="DMI37" s="562"/>
      <c r="DMJ37" s="562"/>
      <c r="DMK37" s="562"/>
      <c r="DML37" s="562"/>
      <c r="DMM37" s="562"/>
      <c r="DMN37" s="562"/>
      <c r="DMO37" s="562"/>
      <c r="DMP37" s="562"/>
      <c r="DMQ37" s="562"/>
      <c r="DMR37" s="562"/>
      <c r="DMS37" s="562"/>
      <c r="DMT37" s="562"/>
      <c r="DMU37" s="562"/>
      <c r="DMV37" s="562"/>
      <c r="DMW37" s="562"/>
      <c r="DMX37" s="562"/>
      <c r="DMY37" s="562"/>
      <c r="DMZ37" s="562"/>
      <c r="DNA37" s="562"/>
      <c r="DNB37" s="562"/>
      <c r="DNC37" s="562"/>
      <c r="DND37" s="562"/>
      <c r="DNE37" s="562"/>
      <c r="DNF37" s="562"/>
      <c r="DNG37" s="562"/>
      <c r="DNH37" s="562"/>
      <c r="DNI37" s="562"/>
      <c r="DNJ37" s="562"/>
      <c r="DNK37" s="562"/>
      <c r="DNL37" s="562"/>
      <c r="DNM37" s="562"/>
      <c r="DNN37" s="562"/>
      <c r="DNO37" s="562"/>
      <c r="DNP37" s="562"/>
      <c r="DNQ37" s="562"/>
      <c r="DNR37" s="562"/>
      <c r="DNS37" s="562"/>
      <c r="DNT37" s="562"/>
      <c r="DNU37" s="562"/>
      <c r="DNV37" s="562"/>
      <c r="DNW37" s="562"/>
      <c r="DNX37" s="562"/>
      <c r="DNY37" s="562"/>
      <c r="DNZ37" s="562"/>
      <c r="DOA37" s="562"/>
      <c r="DOB37" s="562"/>
      <c r="DOC37" s="562"/>
      <c r="DOD37" s="562"/>
      <c r="DOE37" s="562"/>
      <c r="DOF37" s="562"/>
      <c r="DOG37" s="562"/>
      <c r="DOH37" s="562"/>
      <c r="DOI37" s="562"/>
      <c r="DOJ37" s="562"/>
      <c r="DOK37" s="562"/>
      <c r="DOL37" s="562"/>
      <c r="DOM37" s="562"/>
      <c r="DON37" s="562"/>
      <c r="DOO37" s="562"/>
      <c r="DOP37" s="562"/>
      <c r="DOQ37" s="562"/>
      <c r="DOR37" s="562"/>
      <c r="DOS37" s="562"/>
      <c r="DOT37" s="562"/>
      <c r="DOU37" s="562"/>
      <c r="DOV37" s="562"/>
      <c r="DOW37" s="562"/>
      <c r="DOX37" s="562"/>
      <c r="DOY37" s="562"/>
      <c r="DOZ37" s="562"/>
      <c r="DPA37" s="562"/>
      <c r="DPB37" s="562"/>
      <c r="DPC37" s="562"/>
      <c r="DPD37" s="562"/>
      <c r="DPE37" s="562"/>
      <c r="DPF37" s="562"/>
      <c r="DPG37" s="562"/>
      <c r="DPH37" s="562"/>
      <c r="DPI37" s="562"/>
      <c r="DPJ37" s="562"/>
      <c r="DPK37" s="562"/>
      <c r="DPL37" s="562"/>
      <c r="DPM37" s="562"/>
      <c r="DPN37" s="562"/>
      <c r="DPO37" s="562"/>
      <c r="DPP37" s="562"/>
      <c r="DPQ37" s="562"/>
      <c r="DPR37" s="562"/>
      <c r="DPS37" s="562"/>
      <c r="DPT37" s="562"/>
      <c r="DPU37" s="562"/>
      <c r="DPV37" s="562"/>
      <c r="DPW37" s="562"/>
      <c r="DPX37" s="562"/>
      <c r="DPY37" s="562"/>
      <c r="DPZ37" s="562"/>
      <c r="DQA37" s="562"/>
      <c r="DQB37" s="562"/>
      <c r="DQC37" s="562"/>
      <c r="DQD37" s="562"/>
      <c r="DQE37" s="562"/>
      <c r="DQF37" s="562"/>
      <c r="DQG37" s="562"/>
      <c r="DQH37" s="562"/>
      <c r="DQI37" s="562"/>
      <c r="DQJ37" s="562"/>
      <c r="DQK37" s="562"/>
      <c r="DQL37" s="562"/>
      <c r="DQM37" s="562"/>
      <c r="DQN37" s="562"/>
      <c r="DQO37" s="562"/>
      <c r="DQP37" s="562"/>
      <c r="DQQ37" s="562"/>
      <c r="DQR37" s="562"/>
      <c r="DQS37" s="562"/>
      <c r="DQT37" s="562"/>
      <c r="DQU37" s="562"/>
      <c r="DQV37" s="562"/>
      <c r="DQW37" s="562"/>
      <c r="DQX37" s="562"/>
      <c r="DQY37" s="562"/>
      <c r="DQZ37" s="562"/>
      <c r="DRA37" s="562"/>
      <c r="DRB37" s="562"/>
      <c r="DRC37" s="562"/>
      <c r="DRD37" s="562"/>
      <c r="DRE37" s="562"/>
      <c r="DRF37" s="562"/>
      <c r="DRG37" s="562"/>
      <c r="DRH37" s="562"/>
      <c r="DRI37" s="562"/>
      <c r="DRJ37" s="562"/>
      <c r="DRK37" s="562"/>
      <c r="DRL37" s="562"/>
      <c r="DRM37" s="562"/>
      <c r="DRN37" s="562"/>
      <c r="DRO37" s="562"/>
      <c r="DRP37" s="562"/>
      <c r="DRQ37" s="562"/>
      <c r="DRR37" s="562"/>
      <c r="DRS37" s="562"/>
      <c r="DRT37" s="562"/>
      <c r="DRU37" s="562"/>
      <c r="DRV37" s="562"/>
      <c r="DRW37" s="562"/>
      <c r="DRX37" s="562"/>
      <c r="DRY37" s="562"/>
      <c r="DRZ37" s="562"/>
      <c r="DSA37" s="562"/>
      <c r="DSB37" s="562"/>
      <c r="DSC37" s="562"/>
      <c r="DSD37" s="562"/>
      <c r="DSE37" s="562"/>
      <c r="DSF37" s="562"/>
      <c r="DSG37" s="562"/>
      <c r="DSH37" s="562"/>
      <c r="DSI37" s="562"/>
      <c r="DSJ37" s="562"/>
      <c r="DSK37" s="562"/>
      <c r="DSL37" s="562"/>
      <c r="DSM37" s="562"/>
      <c r="DSN37" s="562"/>
      <c r="DSO37" s="562"/>
      <c r="DSP37" s="562"/>
      <c r="DSQ37" s="562"/>
      <c r="DSR37" s="562"/>
      <c r="DSS37" s="562"/>
      <c r="DST37" s="562"/>
      <c r="DSU37" s="562"/>
      <c r="DSV37" s="562"/>
      <c r="DSW37" s="562"/>
      <c r="DSX37" s="562"/>
      <c r="DSY37" s="562"/>
      <c r="DSZ37" s="562"/>
      <c r="DTA37" s="562"/>
      <c r="DTB37" s="562"/>
      <c r="DTC37" s="562"/>
      <c r="DTD37" s="562"/>
      <c r="DTE37" s="562"/>
      <c r="DTF37" s="562"/>
      <c r="DTG37" s="562"/>
      <c r="DTH37" s="562"/>
      <c r="DTI37" s="562"/>
      <c r="DTJ37" s="562"/>
      <c r="DTK37" s="562"/>
      <c r="DTL37" s="562"/>
      <c r="DTM37" s="562"/>
      <c r="DTN37" s="562"/>
      <c r="DTO37" s="562"/>
      <c r="DTP37" s="562"/>
      <c r="DTQ37" s="562"/>
      <c r="DTR37" s="562"/>
      <c r="DTS37" s="562"/>
      <c r="DTT37" s="562"/>
      <c r="DTU37" s="562"/>
      <c r="DTV37" s="562"/>
      <c r="DTW37" s="562"/>
      <c r="DTX37" s="562"/>
      <c r="DTY37" s="562"/>
      <c r="DTZ37" s="562"/>
      <c r="DUA37" s="562"/>
      <c r="DUB37" s="562"/>
      <c r="DUC37" s="562"/>
      <c r="DUD37" s="562"/>
      <c r="DUE37" s="562"/>
      <c r="DUF37" s="562"/>
      <c r="DUG37" s="562"/>
      <c r="DUH37" s="562"/>
      <c r="DUI37" s="562"/>
      <c r="DUJ37" s="562"/>
      <c r="DUK37" s="562"/>
      <c r="DUL37" s="562"/>
      <c r="DUM37" s="562"/>
      <c r="DUN37" s="562"/>
      <c r="DUO37" s="562"/>
      <c r="DUP37" s="562"/>
      <c r="DUQ37" s="562"/>
      <c r="DUR37" s="562"/>
      <c r="DUS37" s="562"/>
      <c r="DUT37" s="562"/>
      <c r="DUU37" s="562"/>
      <c r="DUV37" s="562"/>
      <c r="DUW37" s="562"/>
      <c r="DUX37" s="562"/>
      <c r="DUY37" s="562"/>
      <c r="DUZ37" s="562"/>
      <c r="DVA37" s="562"/>
      <c r="DVB37" s="562"/>
      <c r="DVC37" s="562"/>
      <c r="DVD37" s="562"/>
      <c r="DVE37" s="562"/>
      <c r="DVF37" s="562"/>
      <c r="DVG37" s="562"/>
      <c r="DVH37" s="562"/>
      <c r="DVI37" s="562"/>
      <c r="DVJ37" s="562"/>
      <c r="DVK37" s="562"/>
      <c r="DVL37" s="562"/>
      <c r="DVM37" s="562"/>
      <c r="DVN37" s="562"/>
      <c r="DVO37" s="562"/>
      <c r="DVP37" s="562"/>
      <c r="DVQ37" s="562"/>
      <c r="DVR37" s="562"/>
      <c r="DVS37" s="562"/>
      <c r="DVT37" s="562"/>
      <c r="DVU37" s="562"/>
      <c r="DVV37" s="562"/>
      <c r="DVW37" s="562"/>
      <c r="DVX37" s="562"/>
      <c r="DVY37" s="562"/>
      <c r="DVZ37" s="562"/>
      <c r="DWA37" s="562"/>
      <c r="DWB37" s="562"/>
      <c r="DWC37" s="562"/>
      <c r="DWD37" s="562"/>
      <c r="DWE37" s="562"/>
      <c r="DWF37" s="562"/>
      <c r="DWG37" s="562"/>
      <c r="DWH37" s="562"/>
      <c r="DWI37" s="562"/>
      <c r="DWJ37" s="562"/>
      <c r="DWK37" s="562"/>
      <c r="DWL37" s="562"/>
      <c r="DWM37" s="562"/>
      <c r="DWN37" s="562"/>
      <c r="DWO37" s="562"/>
      <c r="DWP37" s="562"/>
      <c r="DWQ37" s="562"/>
      <c r="DWR37" s="562"/>
      <c r="DWS37" s="562"/>
      <c r="DWT37" s="562"/>
      <c r="DWU37" s="562"/>
      <c r="DWV37" s="562"/>
      <c r="DWW37" s="562"/>
      <c r="DWX37" s="562"/>
      <c r="DWY37" s="562"/>
      <c r="DWZ37" s="562"/>
      <c r="DXA37" s="562"/>
      <c r="DXB37" s="562"/>
      <c r="DXC37" s="562"/>
      <c r="DXD37" s="562"/>
      <c r="DXE37" s="562"/>
      <c r="DXF37" s="562"/>
      <c r="DXG37" s="562"/>
      <c r="DXH37" s="562"/>
      <c r="DXI37" s="562"/>
      <c r="DXJ37" s="562"/>
      <c r="DXK37" s="562"/>
      <c r="DXL37" s="562"/>
      <c r="DXM37" s="562"/>
      <c r="DXN37" s="562"/>
      <c r="DXO37" s="562"/>
      <c r="DXP37" s="562"/>
      <c r="DXQ37" s="562"/>
      <c r="DXR37" s="562"/>
      <c r="DXS37" s="562"/>
      <c r="DXT37" s="562"/>
      <c r="DXU37" s="562"/>
      <c r="DXV37" s="562"/>
      <c r="DXW37" s="562"/>
      <c r="DXX37" s="562"/>
      <c r="DXY37" s="562"/>
      <c r="DXZ37" s="562"/>
      <c r="DYA37" s="562"/>
      <c r="DYB37" s="562"/>
      <c r="DYC37" s="562"/>
      <c r="DYD37" s="562"/>
      <c r="DYE37" s="562"/>
      <c r="DYF37" s="562"/>
      <c r="DYG37" s="562"/>
      <c r="DYH37" s="562"/>
      <c r="DYI37" s="562"/>
      <c r="DYJ37" s="562"/>
      <c r="DYK37" s="562"/>
      <c r="DYL37" s="562"/>
      <c r="DYM37" s="562"/>
      <c r="DYN37" s="562"/>
      <c r="DYO37" s="562"/>
      <c r="DYP37" s="562"/>
      <c r="DYQ37" s="562"/>
      <c r="DYR37" s="562"/>
      <c r="DYS37" s="562"/>
      <c r="DYT37" s="562"/>
      <c r="DYU37" s="562"/>
      <c r="DYV37" s="562"/>
      <c r="DYW37" s="562"/>
      <c r="DYX37" s="562"/>
      <c r="DYY37" s="562"/>
      <c r="DYZ37" s="562"/>
      <c r="DZA37" s="562"/>
      <c r="DZB37" s="562"/>
      <c r="DZC37" s="562"/>
      <c r="DZD37" s="562"/>
      <c r="DZE37" s="562"/>
      <c r="DZF37" s="562"/>
      <c r="DZG37" s="562"/>
      <c r="DZH37" s="562"/>
      <c r="DZI37" s="562"/>
      <c r="DZJ37" s="562"/>
      <c r="DZK37" s="562"/>
      <c r="DZL37" s="562"/>
      <c r="DZM37" s="562"/>
      <c r="DZN37" s="562"/>
      <c r="DZO37" s="562"/>
      <c r="DZP37" s="562"/>
      <c r="DZQ37" s="562"/>
      <c r="DZR37" s="562"/>
      <c r="DZS37" s="562"/>
      <c r="DZT37" s="562"/>
      <c r="DZU37" s="562"/>
      <c r="DZV37" s="562"/>
      <c r="DZW37" s="562"/>
      <c r="DZX37" s="562"/>
      <c r="DZY37" s="562"/>
      <c r="DZZ37" s="562"/>
      <c r="EAA37" s="562"/>
      <c r="EAB37" s="562"/>
      <c r="EAC37" s="562"/>
      <c r="EAD37" s="562"/>
      <c r="EAE37" s="562"/>
      <c r="EAF37" s="562"/>
      <c r="EAG37" s="562"/>
      <c r="EAH37" s="562"/>
      <c r="EAI37" s="562"/>
      <c r="EAJ37" s="562"/>
      <c r="EAK37" s="562"/>
      <c r="EAL37" s="562"/>
      <c r="EAM37" s="562"/>
      <c r="EAN37" s="562"/>
      <c r="EAO37" s="562"/>
      <c r="EAP37" s="562"/>
      <c r="EAQ37" s="562"/>
      <c r="EAR37" s="562"/>
      <c r="EAS37" s="562"/>
      <c r="EAT37" s="562"/>
      <c r="EAU37" s="562"/>
      <c r="EAV37" s="562"/>
      <c r="EAW37" s="562"/>
      <c r="EAX37" s="562"/>
      <c r="EAY37" s="562"/>
      <c r="EAZ37" s="562"/>
      <c r="EBA37" s="562"/>
      <c r="EBB37" s="562"/>
      <c r="EBC37" s="562"/>
      <c r="EBD37" s="562"/>
      <c r="EBE37" s="562"/>
      <c r="EBF37" s="562"/>
      <c r="EBG37" s="562"/>
      <c r="EBH37" s="562"/>
      <c r="EBI37" s="562"/>
      <c r="EBJ37" s="562"/>
      <c r="EBK37" s="562"/>
      <c r="EBL37" s="562"/>
      <c r="EBM37" s="562"/>
      <c r="EBN37" s="562"/>
      <c r="EBO37" s="562"/>
      <c r="EBP37" s="562"/>
      <c r="EBQ37" s="562"/>
      <c r="EBR37" s="562"/>
      <c r="EBS37" s="562"/>
      <c r="EBT37" s="562"/>
      <c r="EBU37" s="562"/>
      <c r="EBV37" s="562"/>
      <c r="EBW37" s="562"/>
      <c r="EBX37" s="562"/>
      <c r="EBY37" s="562"/>
      <c r="EBZ37" s="562"/>
      <c r="ECA37" s="562"/>
      <c r="ECB37" s="562"/>
      <c r="ECC37" s="562"/>
      <c r="ECD37" s="562"/>
      <c r="ECE37" s="562"/>
      <c r="ECF37" s="562"/>
      <c r="ECG37" s="562"/>
      <c r="ECH37" s="562"/>
      <c r="ECI37" s="562"/>
      <c r="ECJ37" s="562"/>
      <c r="ECK37" s="562"/>
      <c r="ECL37" s="562"/>
      <c r="ECM37" s="562"/>
      <c r="ECN37" s="562"/>
      <c r="ECO37" s="562"/>
      <c r="ECP37" s="562"/>
      <c r="ECQ37" s="562"/>
      <c r="ECR37" s="562"/>
      <c r="ECS37" s="562"/>
      <c r="ECT37" s="562"/>
      <c r="ECU37" s="562"/>
      <c r="ECV37" s="562"/>
      <c r="ECW37" s="562"/>
      <c r="ECX37" s="562"/>
      <c r="ECY37" s="562"/>
      <c r="ECZ37" s="562"/>
      <c r="EDA37" s="562"/>
      <c r="EDB37" s="562"/>
      <c r="EDC37" s="562"/>
      <c r="EDD37" s="562"/>
      <c r="EDE37" s="562"/>
      <c r="EDF37" s="562"/>
      <c r="EDG37" s="562"/>
      <c r="EDH37" s="562"/>
      <c r="EDI37" s="562"/>
      <c r="EDJ37" s="562"/>
      <c r="EDK37" s="562"/>
      <c r="EDL37" s="562"/>
      <c r="EDM37" s="562"/>
      <c r="EDN37" s="562"/>
      <c r="EDO37" s="562"/>
      <c r="EDP37" s="562"/>
      <c r="EDQ37" s="562"/>
      <c r="EDR37" s="562"/>
      <c r="EDS37" s="562"/>
      <c r="EDT37" s="562"/>
      <c r="EDU37" s="562"/>
      <c r="EDV37" s="562"/>
      <c r="EDW37" s="562"/>
      <c r="EDX37" s="562"/>
      <c r="EDY37" s="562"/>
      <c r="EDZ37" s="562"/>
      <c r="EEA37" s="562"/>
      <c r="EEB37" s="562"/>
      <c r="EEC37" s="562"/>
      <c r="EED37" s="562"/>
      <c r="EEE37" s="562"/>
      <c r="EEF37" s="562"/>
      <c r="EEG37" s="562"/>
      <c r="EEH37" s="562"/>
      <c r="EEI37" s="562"/>
      <c r="EEJ37" s="562"/>
      <c r="EEK37" s="562"/>
      <c r="EEL37" s="562"/>
      <c r="EEM37" s="562"/>
      <c r="EEN37" s="562"/>
      <c r="EEO37" s="562"/>
      <c r="EEP37" s="562"/>
      <c r="EEQ37" s="562"/>
      <c r="EER37" s="562"/>
      <c r="EES37" s="562"/>
      <c r="EET37" s="562"/>
      <c r="EEU37" s="562"/>
      <c r="EEV37" s="562"/>
      <c r="EEW37" s="562"/>
      <c r="EEX37" s="562"/>
      <c r="EEY37" s="562"/>
      <c r="EEZ37" s="562"/>
      <c r="EFA37" s="562"/>
      <c r="EFB37" s="562"/>
      <c r="EFC37" s="562"/>
      <c r="EFD37" s="562"/>
      <c r="EFE37" s="562"/>
      <c r="EFF37" s="562"/>
      <c r="EFG37" s="562"/>
      <c r="EFH37" s="562"/>
      <c r="EFI37" s="562"/>
      <c r="EFJ37" s="562"/>
      <c r="EFK37" s="562"/>
      <c r="EFL37" s="562"/>
      <c r="EFM37" s="562"/>
      <c r="EFN37" s="562"/>
      <c r="EFO37" s="562"/>
      <c r="EFP37" s="562"/>
      <c r="EFQ37" s="562"/>
      <c r="EFR37" s="562"/>
      <c r="EFS37" s="562"/>
      <c r="EFT37" s="562"/>
      <c r="EFU37" s="562"/>
      <c r="EFV37" s="562"/>
      <c r="EFW37" s="562"/>
      <c r="EFX37" s="562"/>
      <c r="EFY37" s="562"/>
      <c r="EFZ37" s="562"/>
      <c r="EGA37" s="562"/>
      <c r="EGB37" s="562"/>
      <c r="EGC37" s="562"/>
      <c r="EGD37" s="562"/>
      <c r="EGE37" s="562"/>
      <c r="EGF37" s="562"/>
      <c r="EGG37" s="562"/>
      <c r="EGH37" s="562"/>
      <c r="EGI37" s="562"/>
      <c r="EGJ37" s="562"/>
      <c r="EGK37" s="562"/>
      <c r="EGL37" s="562"/>
      <c r="EGM37" s="562"/>
      <c r="EGN37" s="562"/>
      <c r="EGO37" s="562"/>
      <c r="EGP37" s="562"/>
      <c r="EGQ37" s="562"/>
      <c r="EGR37" s="562"/>
      <c r="EGS37" s="562"/>
      <c r="EGT37" s="562"/>
      <c r="EGU37" s="562"/>
      <c r="EGV37" s="562"/>
      <c r="EGW37" s="562"/>
      <c r="EGX37" s="562"/>
      <c r="EGY37" s="562"/>
      <c r="EGZ37" s="562"/>
      <c r="EHA37" s="562"/>
      <c r="EHB37" s="562"/>
      <c r="EHC37" s="562"/>
      <c r="EHD37" s="562"/>
      <c r="EHE37" s="562"/>
      <c r="EHF37" s="562"/>
      <c r="EHG37" s="562"/>
      <c r="EHH37" s="562"/>
      <c r="EHI37" s="562"/>
      <c r="EHJ37" s="562"/>
      <c r="EHK37" s="562"/>
      <c r="EHL37" s="562"/>
      <c r="EHM37" s="562"/>
      <c r="EHN37" s="562"/>
      <c r="EHO37" s="562"/>
      <c r="EHP37" s="562"/>
      <c r="EHQ37" s="562"/>
      <c r="EHR37" s="562"/>
      <c r="EHS37" s="562"/>
      <c r="EHT37" s="562"/>
      <c r="EHU37" s="562"/>
      <c r="EHV37" s="562"/>
      <c r="EHW37" s="562"/>
      <c r="EHX37" s="562"/>
      <c r="EHY37" s="562"/>
      <c r="EHZ37" s="562"/>
      <c r="EIA37" s="562"/>
      <c r="EIB37" s="562"/>
      <c r="EIC37" s="562"/>
      <c r="EID37" s="562"/>
      <c r="EIE37" s="562"/>
      <c r="EIF37" s="562"/>
      <c r="EIG37" s="562"/>
      <c r="EIH37" s="562"/>
      <c r="EII37" s="562"/>
      <c r="EIJ37" s="562"/>
      <c r="EIK37" s="562"/>
      <c r="EIL37" s="562"/>
      <c r="EIM37" s="562"/>
      <c r="EIN37" s="562"/>
      <c r="EIO37" s="562"/>
      <c r="EIP37" s="562"/>
      <c r="EIQ37" s="562"/>
      <c r="EIR37" s="562"/>
      <c r="EIS37" s="562"/>
      <c r="EIT37" s="562"/>
      <c r="EIU37" s="562"/>
      <c r="EIV37" s="562"/>
      <c r="EIW37" s="562"/>
      <c r="EIX37" s="562"/>
      <c r="EIY37" s="562"/>
      <c r="EIZ37" s="562"/>
      <c r="EJA37" s="562"/>
      <c r="EJB37" s="562"/>
      <c r="EJC37" s="562"/>
      <c r="EJD37" s="562"/>
      <c r="EJE37" s="562"/>
      <c r="EJF37" s="562"/>
      <c r="EJG37" s="562"/>
      <c r="EJH37" s="562"/>
      <c r="EJI37" s="562"/>
      <c r="EJJ37" s="562"/>
      <c r="EJK37" s="562"/>
      <c r="EJL37" s="562"/>
      <c r="EJM37" s="562"/>
      <c r="EJN37" s="562"/>
      <c r="EJO37" s="562"/>
      <c r="EJP37" s="562"/>
      <c r="EJQ37" s="562"/>
      <c r="EJR37" s="562"/>
      <c r="EJS37" s="562"/>
      <c r="EJT37" s="562"/>
      <c r="EJU37" s="562"/>
      <c r="EJV37" s="562"/>
      <c r="EJW37" s="562"/>
      <c r="EJX37" s="562"/>
      <c r="EJY37" s="562"/>
      <c r="EJZ37" s="562"/>
      <c r="EKA37" s="562"/>
      <c r="EKB37" s="562"/>
      <c r="EKC37" s="562"/>
      <c r="EKD37" s="562"/>
      <c r="EKE37" s="562"/>
      <c r="EKF37" s="562"/>
      <c r="EKG37" s="562"/>
      <c r="EKH37" s="562"/>
      <c r="EKI37" s="562"/>
      <c r="EKJ37" s="562"/>
      <c r="EKK37" s="562"/>
      <c r="EKL37" s="562"/>
      <c r="EKM37" s="562"/>
      <c r="EKN37" s="562"/>
      <c r="EKO37" s="562"/>
      <c r="EKP37" s="562"/>
      <c r="EKQ37" s="562"/>
      <c r="EKR37" s="562"/>
      <c r="EKS37" s="562"/>
      <c r="EKT37" s="562"/>
      <c r="EKU37" s="562"/>
      <c r="EKV37" s="562"/>
      <c r="EKW37" s="562"/>
      <c r="EKX37" s="562"/>
      <c r="EKY37" s="562"/>
      <c r="EKZ37" s="562"/>
      <c r="ELA37" s="562"/>
      <c r="ELB37" s="562"/>
      <c r="ELC37" s="562"/>
      <c r="ELD37" s="562"/>
      <c r="ELE37" s="562"/>
      <c r="ELF37" s="562"/>
      <c r="ELG37" s="562"/>
      <c r="ELH37" s="562"/>
      <c r="ELI37" s="562"/>
      <c r="ELJ37" s="562"/>
      <c r="ELK37" s="562"/>
      <c r="ELL37" s="562"/>
      <c r="ELM37" s="562"/>
      <c r="ELN37" s="562"/>
      <c r="ELO37" s="562"/>
      <c r="ELP37" s="562"/>
      <c r="ELQ37" s="562"/>
      <c r="ELR37" s="562"/>
      <c r="ELS37" s="562"/>
      <c r="ELT37" s="562"/>
      <c r="ELU37" s="562"/>
      <c r="ELV37" s="562"/>
      <c r="ELW37" s="562"/>
      <c r="ELX37" s="562"/>
      <c r="ELY37" s="562"/>
      <c r="ELZ37" s="562"/>
      <c r="EMA37" s="562"/>
      <c r="EMB37" s="562"/>
      <c r="EMC37" s="562"/>
      <c r="EMD37" s="562"/>
      <c r="EME37" s="562"/>
      <c r="EMF37" s="562"/>
      <c r="EMG37" s="562"/>
      <c r="EMH37" s="562"/>
      <c r="EMI37" s="562"/>
      <c r="EMJ37" s="562"/>
      <c r="EMK37" s="562"/>
      <c r="EML37" s="562"/>
      <c r="EMM37" s="562"/>
      <c r="EMN37" s="562"/>
      <c r="EMO37" s="562"/>
      <c r="EMP37" s="562"/>
      <c r="EMQ37" s="562"/>
      <c r="EMR37" s="562"/>
      <c r="EMS37" s="562"/>
      <c r="EMT37" s="562"/>
      <c r="EMU37" s="562"/>
      <c r="EMV37" s="562"/>
      <c r="EMW37" s="562"/>
      <c r="EMX37" s="562"/>
      <c r="EMY37" s="562"/>
      <c r="EMZ37" s="562"/>
      <c r="ENA37" s="562"/>
      <c r="ENB37" s="562"/>
      <c r="ENC37" s="562"/>
      <c r="END37" s="562"/>
      <c r="ENE37" s="562"/>
      <c r="ENF37" s="562"/>
      <c r="ENG37" s="562"/>
      <c r="ENH37" s="562"/>
      <c r="ENI37" s="562"/>
      <c r="ENJ37" s="562"/>
      <c r="ENK37" s="562"/>
      <c r="ENL37" s="562"/>
      <c r="ENM37" s="562"/>
      <c r="ENN37" s="562"/>
      <c r="ENO37" s="562"/>
      <c r="ENP37" s="562"/>
      <c r="ENQ37" s="562"/>
      <c r="ENR37" s="562"/>
      <c r="ENS37" s="562"/>
      <c r="ENT37" s="562"/>
      <c r="ENU37" s="562"/>
      <c r="ENV37" s="562"/>
      <c r="ENW37" s="562"/>
      <c r="ENX37" s="562"/>
      <c r="ENY37" s="562"/>
      <c r="ENZ37" s="562"/>
      <c r="EOA37" s="562"/>
      <c r="EOB37" s="562"/>
      <c r="EOC37" s="562"/>
      <c r="EOD37" s="562"/>
      <c r="EOE37" s="562"/>
      <c r="EOF37" s="562"/>
      <c r="EOG37" s="562"/>
      <c r="EOH37" s="562"/>
      <c r="EOI37" s="562"/>
      <c r="EOJ37" s="562"/>
      <c r="EOK37" s="562"/>
      <c r="EOL37" s="562"/>
      <c r="EOM37" s="562"/>
      <c r="EON37" s="562"/>
      <c r="EOO37" s="562"/>
      <c r="EOP37" s="562"/>
      <c r="EOQ37" s="562"/>
      <c r="EOR37" s="562"/>
      <c r="EOS37" s="562"/>
      <c r="EOT37" s="562"/>
      <c r="EOU37" s="562"/>
      <c r="EOV37" s="562"/>
      <c r="EOW37" s="562"/>
      <c r="EOX37" s="562"/>
      <c r="EOY37" s="562"/>
      <c r="EOZ37" s="562"/>
      <c r="EPA37" s="562"/>
      <c r="EPB37" s="562"/>
      <c r="EPC37" s="562"/>
      <c r="EPD37" s="562"/>
      <c r="EPE37" s="562"/>
      <c r="EPF37" s="562"/>
      <c r="EPG37" s="562"/>
      <c r="EPH37" s="562"/>
      <c r="EPI37" s="562"/>
      <c r="EPJ37" s="562"/>
      <c r="EPK37" s="562"/>
      <c r="EPL37" s="562"/>
      <c r="EPM37" s="562"/>
      <c r="EPN37" s="562"/>
      <c r="EPO37" s="562"/>
      <c r="EPP37" s="562"/>
      <c r="EPQ37" s="562"/>
      <c r="EPR37" s="562"/>
      <c r="EPS37" s="562"/>
      <c r="EPT37" s="562"/>
      <c r="EPU37" s="562"/>
      <c r="EPV37" s="562"/>
      <c r="EPW37" s="562"/>
      <c r="EPX37" s="562"/>
      <c r="EPY37" s="562"/>
      <c r="EPZ37" s="562"/>
      <c r="EQA37" s="562"/>
      <c r="EQB37" s="562"/>
      <c r="EQC37" s="562"/>
      <c r="EQD37" s="562"/>
      <c r="EQE37" s="562"/>
      <c r="EQF37" s="562"/>
      <c r="EQG37" s="562"/>
      <c r="EQH37" s="562"/>
      <c r="EQI37" s="562"/>
      <c r="EQJ37" s="562"/>
      <c r="EQK37" s="562"/>
      <c r="EQL37" s="562"/>
      <c r="EQM37" s="562"/>
      <c r="EQN37" s="562"/>
      <c r="EQO37" s="562"/>
      <c r="EQP37" s="562"/>
      <c r="EQQ37" s="562"/>
      <c r="EQR37" s="562"/>
      <c r="EQS37" s="562"/>
      <c r="EQT37" s="562"/>
      <c r="EQU37" s="562"/>
      <c r="EQV37" s="562"/>
      <c r="EQW37" s="562"/>
      <c r="EQX37" s="562"/>
      <c r="EQY37" s="562"/>
      <c r="EQZ37" s="562"/>
      <c r="ERA37" s="562"/>
      <c r="ERB37" s="562"/>
      <c r="ERC37" s="562"/>
      <c r="ERD37" s="562"/>
      <c r="ERE37" s="562"/>
      <c r="ERF37" s="562"/>
      <c r="ERG37" s="562"/>
      <c r="ERH37" s="562"/>
      <c r="ERI37" s="562"/>
      <c r="ERJ37" s="562"/>
      <c r="ERK37" s="562"/>
      <c r="ERL37" s="562"/>
      <c r="ERM37" s="562"/>
      <c r="ERN37" s="562"/>
      <c r="ERO37" s="562"/>
      <c r="ERP37" s="562"/>
      <c r="ERQ37" s="562"/>
      <c r="ERR37" s="562"/>
      <c r="ERS37" s="562"/>
      <c r="ERT37" s="562"/>
      <c r="ERU37" s="562"/>
      <c r="ERV37" s="562"/>
      <c r="ERW37" s="562"/>
      <c r="ERX37" s="562"/>
      <c r="ERY37" s="562"/>
      <c r="ERZ37" s="562"/>
      <c r="ESA37" s="562"/>
      <c r="ESB37" s="562"/>
      <c r="ESC37" s="562"/>
      <c r="ESD37" s="562"/>
      <c r="ESE37" s="562"/>
      <c r="ESF37" s="562"/>
      <c r="ESG37" s="562"/>
      <c r="ESH37" s="562"/>
      <c r="ESI37" s="562"/>
      <c r="ESJ37" s="562"/>
      <c r="ESK37" s="562"/>
      <c r="ESL37" s="562"/>
      <c r="ESM37" s="562"/>
      <c r="ESN37" s="562"/>
      <c r="ESO37" s="562"/>
      <c r="ESP37" s="562"/>
      <c r="ESQ37" s="562"/>
      <c r="ESR37" s="562"/>
      <c r="ESS37" s="562"/>
      <c r="EST37" s="562"/>
      <c r="ESU37" s="562"/>
      <c r="ESV37" s="562"/>
      <c r="ESW37" s="562"/>
      <c r="ESX37" s="562"/>
      <c r="ESY37" s="562"/>
      <c r="ESZ37" s="562"/>
      <c r="ETA37" s="562"/>
      <c r="ETB37" s="562"/>
      <c r="ETC37" s="562"/>
      <c r="ETD37" s="562"/>
      <c r="ETE37" s="562"/>
      <c r="ETF37" s="562"/>
      <c r="ETG37" s="562"/>
      <c r="ETH37" s="562"/>
      <c r="ETI37" s="562"/>
      <c r="ETJ37" s="562"/>
      <c r="ETK37" s="562"/>
      <c r="ETL37" s="562"/>
      <c r="ETM37" s="562"/>
      <c r="ETN37" s="562"/>
      <c r="ETO37" s="562"/>
      <c r="ETP37" s="562"/>
      <c r="ETQ37" s="562"/>
      <c r="ETR37" s="562"/>
      <c r="ETS37" s="562"/>
      <c r="ETT37" s="562"/>
      <c r="ETU37" s="562"/>
      <c r="ETV37" s="562"/>
      <c r="ETW37" s="562"/>
      <c r="ETX37" s="562"/>
      <c r="ETY37" s="562"/>
      <c r="ETZ37" s="562"/>
      <c r="EUA37" s="562"/>
      <c r="EUB37" s="562"/>
      <c r="EUC37" s="562"/>
      <c r="EUD37" s="562"/>
      <c r="EUE37" s="562"/>
      <c r="EUF37" s="562"/>
      <c r="EUG37" s="562"/>
      <c r="EUH37" s="562"/>
      <c r="EUI37" s="562"/>
      <c r="EUJ37" s="562"/>
      <c r="EUK37" s="562"/>
      <c r="EUL37" s="562"/>
      <c r="EUM37" s="562"/>
      <c r="EUN37" s="562"/>
      <c r="EUO37" s="562"/>
      <c r="EUP37" s="562"/>
      <c r="EUQ37" s="562"/>
      <c r="EUR37" s="562"/>
      <c r="EUS37" s="562"/>
      <c r="EUT37" s="562"/>
      <c r="EUU37" s="562"/>
      <c r="EUV37" s="562"/>
      <c r="EUW37" s="562"/>
      <c r="EUX37" s="562"/>
      <c r="EUY37" s="562"/>
      <c r="EUZ37" s="562"/>
      <c r="EVA37" s="562"/>
      <c r="EVB37" s="562"/>
      <c r="EVC37" s="562"/>
      <c r="EVD37" s="562"/>
      <c r="EVE37" s="562"/>
      <c r="EVF37" s="562"/>
      <c r="EVG37" s="562"/>
      <c r="EVH37" s="562"/>
      <c r="EVI37" s="562"/>
      <c r="EVJ37" s="562"/>
      <c r="EVK37" s="562"/>
      <c r="EVL37" s="562"/>
      <c r="EVM37" s="562"/>
      <c r="EVN37" s="562"/>
      <c r="EVO37" s="562"/>
      <c r="EVP37" s="562"/>
      <c r="EVQ37" s="562"/>
      <c r="EVR37" s="562"/>
      <c r="EVS37" s="562"/>
      <c r="EVT37" s="562"/>
      <c r="EVU37" s="562"/>
      <c r="EVV37" s="562"/>
      <c r="EVW37" s="562"/>
      <c r="EVX37" s="562"/>
      <c r="EVY37" s="562"/>
      <c r="EVZ37" s="562"/>
      <c r="EWA37" s="562"/>
      <c r="EWB37" s="562"/>
      <c r="EWC37" s="562"/>
      <c r="EWD37" s="562"/>
      <c r="EWE37" s="562"/>
      <c r="EWF37" s="562"/>
      <c r="EWG37" s="562"/>
      <c r="EWH37" s="562"/>
      <c r="EWI37" s="562"/>
      <c r="EWJ37" s="562"/>
      <c r="EWK37" s="562"/>
      <c r="EWL37" s="562"/>
      <c r="EWM37" s="562"/>
      <c r="EWN37" s="562"/>
      <c r="EWO37" s="562"/>
      <c r="EWP37" s="562"/>
      <c r="EWQ37" s="562"/>
      <c r="EWR37" s="562"/>
      <c r="EWS37" s="562"/>
      <c r="EWT37" s="562"/>
      <c r="EWU37" s="562"/>
      <c r="EWV37" s="562"/>
      <c r="EWW37" s="562"/>
      <c r="EWX37" s="562"/>
      <c r="EWY37" s="562"/>
      <c r="EWZ37" s="562"/>
      <c r="EXA37" s="562"/>
      <c r="EXB37" s="562"/>
      <c r="EXC37" s="562"/>
      <c r="EXD37" s="562"/>
      <c r="EXE37" s="562"/>
      <c r="EXF37" s="562"/>
      <c r="EXG37" s="562"/>
      <c r="EXH37" s="562"/>
      <c r="EXI37" s="562"/>
      <c r="EXJ37" s="562"/>
      <c r="EXK37" s="562"/>
      <c r="EXL37" s="562"/>
      <c r="EXM37" s="562"/>
      <c r="EXN37" s="562"/>
      <c r="EXO37" s="562"/>
      <c r="EXP37" s="562"/>
      <c r="EXQ37" s="562"/>
      <c r="EXR37" s="562"/>
      <c r="EXS37" s="562"/>
      <c r="EXT37" s="562"/>
      <c r="EXU37" s="562"/>
      <c r="EXV37" s="562"/>
      <c r="EXW37" s="562"/>
      <c r="EXX37" s="562"/>
      <c r="EXY37" s="562"/>
      <c r="EXZ37" s="562"/>
      <c r="EYA37" s="562"/>
      <c r="EYB37" s="562"/>
      <c r="EYC37" s="562"/>
      <c r="EYD37" s="562"/>
      <c r="EYE37" s="562"/>
      <c r="EYF37" s="562"/>
      <c r="EYG37" s="562"/>
      <c r="EYH37" s="562"/>
      <c r="EYI37" s="562"/>
      <c r="EYJ37" s="562"/>
      <c r="EYK37" s="562"/>
      <c r="EYL37" s="562"/>
      <c r="EYM37" s="562"/>
      <c r="EYN37" s="562"/>
      <c r="EYO37" s="562"/>
      <c r="EYP37" s="562"/>
      <c r="EYQ37" s="562"/>
      <c r="EYR37" s="562"/>
      <c r="EYS37" s="562"/>
      <c r="EYT37" s="562"/>
      <c r="EYU37" s="562"/>
      <c r="EYV37" s="562"/>
      <c r="EYW37" s="562"/>
      <c r="EYX37" s="562"/>
      <c r="EYY37" s="562"/>
      <c r="EYZ37" s="562"/>
      <c r="EZA37" s="562"/>
      <c r="EZB37" s="562"/>
      <c r="EZC37" s="562"/>
      <c r="EZD37" s="562"/>
      <c r="EZE37" s="562"/>
      <c r="EZF37" s="562"/>
      <c r="EZG37" s="562"/>
      <c r="EZH37" s="562"/>
      <c r="EZI37" s="562"/>
      <c r="EZJ37" s="562"/>
      <c r="EZK37" s="562"/>
      <c r="EZL37" s="562"/>
      <c r="EZM37" s="562"/>
      <c r="EZN37" s="562"/>
      <c r="EZO37" s="562"/>
      <c r="EZP37" s="562"/>
      <c r="EZQ37" s="562"/>
      <c r="EZR37" s="562"/>
      <c r="EZS37" s="562"/>
      <c r="EZT37" s="562"/>
      <c r="EZU37" s="562"/>
      <c r="EZV37" s="562"/>
      <c r="EZW37" s="562"/>
      <c r="EZX37" s="562"/>
      <c r="EZY37" s="562"/>
      <c r="EZZ37" s="562"/>
      <c r="FAA37" s="562"/>
      <c r="FAB37" s="562"/>
      <c r="FAC37" s="562"/>
      <c r="FAD37" s="562"/>
      <c r="FAE37" s="562"/>
      <c r="FAF37" s="562"/>
      <c r="FAG37" s="562"/>
      <c r="FAH37" s="562"/>
      <c r="FAI37" s="562"/>
      <c r="FAJ37" s="562"/>
      <c r="FAK37" s="562"/>
      <c r="FAL37" s="562"/>
      <c r="FAM37" s="562"/>
      <c r="FAN37" s="562"/>
      <c r="FAO37" s="562"/>
      <c r="FAP37" s="562"/>
      <c r="FAQ37" s="562"/>
      <c r="FAR37" s="562"/>
      <c r="FAS37" s="562"/>
      <c r="FAT37" s="562"/>
      <c r="FAU37" s="562"/>
      <c r="FAV37" s="562"/>
      <c r="FAW37" s="562"/>
      <c r="FAX37" s="562"/>
      <c r="FAY37" s="562"/>
      <c r="FAZ37" s="562"/>
      <c r="FBA37" s="562"/>
      <c r="FBB37" s="562"/>
      <c r="FBC37" s="562"/>
      <c r="FBD37" s="562"/>
      <c r="FBE37" s="562"/>
      <c r="FBF37" s="562"/>
      <c r="FBG37" s="562"/>
      <c r="FBH37" s="562"/>
      <c r="FBI37" s="562"/>
      <c r="FBJ37" s="562"/>
      <c r="FBK37" s="562"/>
      <c r="FBL37" s="562"/>
      <c r="FBM37" s="562"/>
      <c r="FBN37" s="562"/>
      <c r="FBO37" s="562"/>
      <c r="FBP37" s="562"/>
      <c r="FBQ37" s="562"/>
      <c r="FBR37" s="562"/>
      <c r="FBS37" s="562"/>
      <c r="FBT37" s="562"/>
      <c r="FBU37" s="562"/>
      <c r="FBV37" s="562"/>
      <c r="FBW37" s="562"/>
      <c r="FBX37" s="562"/>
      <c r="FBY37" s="562"/>
      <c r="FBZ37" s="562"/>
      <c r="FCA37" s="562"/>
      <c r="FCB37" s="562"/>
      <c r="FCC37" s="562"/>
      <c r="FCD37" s="562"/>
      <c r="FCE37" s="562"/>
      <c r="FCF37" s="562"/>
      <c r="FCG37" s="562"/>
      <c r="FCH37" s="562"/>
      <c r="FCI37" s="562"/>
      <c r="FCJ37" s="562"/>
      <c r="FCK37" s="562"/>
      <c r="FCL37" s="562"/>
      <c r="FCM37" s="562"/>
      <c r="FCN37" s="562"/>
      <c r="FCO37" s="562"/>
      <c r="FCP37" s="562"/>
      <c r="FCQ37" s="562"/>
      <c r="FCR37" s="562"/>
      <c r="FCS37" s="562"/>
      <c r="FCT37" s="562"/>
      <c r="FCU37" s="562"/>
      <c r="FCV37" s="562"/>
      <c r="FCW37" s="562"/>
      <c r="FCX37" s="562"/>
      <c r="FCY37" s="562"/>
      <c r="FCZ37" s="562"/>
      <c r="FDA37" s="562"/>
      <c r="FDB37" s="562"/>
      <c r="FDC37" s="562"/>
      <c r="FDD37" s="562"/>
      <c r="FDE37" s="562"/>
      <c r="FDF37" s="562"/>
      <c r="FDG37" s="562"/>
      <c r="FDH37" s="562"/>
      <c r="FDI37" s="562"/>
      <c r="FDJ37" s="562"/>
      <c r="FDK37" s="562"/>
      <c r="FDL37" s="562"/>
      <c r="FDM37" s="562"/>
      <c r="FDN37" s="562"/>
      <c r="FDO37" s="562"/>
      <c r="FDP37" s="562"/>
      <c r="FDQ37" s="562"/>
      <c r="FDR37" s="562"/>
      <c r="FDS37" s="562"/>
      <c r="FDT37" s="562"/>
      <c r="FDU37" s="562"/>
      <c r="FDV37" s="562"/>
      <c r="FDW37" s="562"/>
      <c r="FDX37" s="562"/>
      <c r="FDY37" s="562"/>
      <c r="FDZ37" s="562"/>
      <c r="FEA37" s="562"/>
      <c r="FEB37" s="562"/>
      <c r="FEC37" s="562"/>
      <c r="FED37" s="562"/>
      <c r="FEE37" s="562"/>
      <c r="FEF37" s="562"/>
      <c r="FEG37" s="562"/>
      <c r="FEH37" s="562"/>
      <c r="FEI37" s="562"/>
      <c r="FEJ37" s="562"/>
      <c r="FEK37" s="562"/>
      <c r="FEL37" s="562"/>
      <c r="FEM37" s="562"/>
      <c r="FEN37" s="562"/>
      <c r="FEO37" s="562"/>
      <c r="FEP37" s="562"/>
      <c r="FEQ37" s="562"/>
      <c r="FER37" s="562"/>
      <c r="FES37" s="562"/>
      <c r="FET37" s="562"/>
      <c r="FEU37" s="562"/>
      <c r="FEV37" s="562"/>
      <c r="FEW37" s="562"/>
      <c r="FEX37" s="562"/>
      <c r="FEY37" s="562"/>
      <c r="FEZ37" s="562"/>
      <c r="FFA37" s="562"/>
      <c r="FFB37" s="562"/>
      <c r="FFC37" s="562"/>
      <c r="FFD37" s="562"/>
      <c r="FFE37" s="562"/>
      <c r="FFF37" s="562"/>
      <c r="FFG37" s="562"/>
      <c r="FFH37" s="562"/>
      <c r="FFI37" s="562"/>
      <c r="FFJ37" s="562"/>
      <c r="FFK37" s="562"/>
      <c r="FFL37" s="562"/>
      <c r="FFM37" s="562"/>
      <c r="FFN37" s="562"/>
      <c r="FFO37" s="562"/>
      <c r="FFP37" s="562"/>
      <c r="FFQ37" s="562"/>
      <c r="FFR37" s="562"/>
      <c r="FFS37" s="562"/>
      <c r="FFT37" s="562"/>
      <c r="FFU37" s="562"/>
      <c r="FFV37" s="562"/>
      <c r="FFW37" s="562"/>
      <c r="FFX37" s="562"/>
      <c r="FFY37" s="562"/>
      <c r="FFZ37" s="562"/>
      <c r="FGA37" s="562"/>
      <c r="FGB37" s="562"/>
      <c r="FGC37" s="562"/>
      <c r="FGD37" s="562"/>
      <c r="FGE37" s="562"/>
      <c r="FGF37" s="562"/>
      <c r="FGG37" s="562"/>
      <c r="FGH37" s="562"/>
      <c r="FGI37" s="562"/>
      <c r="FGJ37" s="562"/>
      <c r="FGK37" s="562"/>
      <c r="FGL37" s="562"/>
      <c r="FGM37" s="562"/>
      <c r="FGN37" s="562"/>
      <c r="FGO37" s="562"/>
      <c r="FGP37" s="562"/>
      <c r="FGQ37" s="562"/>
      <c r="FGR37" s="562"/>
      <c r="FGS37" s="562"/>
      <c r="FGT37" s="562"/>
      <c r="FGU37" s="562"/>
      <c r="FGV37" s="562"/>
      <c r="FGW37" s="562"/>
      <c r="FGX37" s="562"/>
      <c r="FGY37" s="562"/>
      <c r="FGZ37" s="562"/>
      <c r="FHA37" s="562"/>
      <c r="FHB37" s="562"/>
      <c r="FHC37" s="562"/>
      <c r="FHD37" s="562"/>
      <c r="FHE37" s="562"/>
      <c r="FHF37" s="562"/>
      <c r="FHG37" s="562"/>
      <c r="FHH37" s="562"/>
      <c r="FHI37" s="562"/>
      <c r="FHJ37" s="562"/>
      <c r="FHK37" s="562"/>
      <c r="FHL37" s="562"/>
      <c r="FHM37" s="562"/>
      <c r="FHN37" s="562"/>
      <c r="FHO37" s="562"/>
      <c r="FHP37" s="562"/>
      <c r="FHQ37" s="562"/>
      <c r="FHR37" s="562"/>
      <c r="FHS37" s="562"/>
      <c r="FHT37" s="562"/>
      <c r="FHU37" s="562"/>
      <c r="FHV37" s="562"/>
      <c r="FHW37" s="562"/>
      <c r="FHX37" s="562"/>
      <c r="FHY37" s="562"/>
      <c r="FHZ37" s="562"/>
      <c r="FIA37" s="562"/>
      <c r="FIB37" s="562"/>
      <c r="FIC37" s="562"/>
      <c r="FID37" s="562"/>
      <c r="FIE37" s="562"/>
      <c r="FIF37" s="562"/>
      <c r="FIG37" s="562"/>
      <c r="FIH37" s="562"/>
      <c r="FII37" s="562"/>
      <c r="FIJ37" s="562"/>
      <c r="FIK37" s="562"/>
      <c r="FIL37" s="562"/>
      <c r="FIM37" s="562"/>
      <c r="FIN37" s="562"/>
      <c r="FIO37" s="562"/>
      <c r="FIP37" s="562"/>
      <c r="FIQ37" s="562"/>
      <c r="FIR37" s="562"/>
      <c r="FIS37" s="562"/>
      <c r="FIT37" s="562"/>
      <c r="FIU37" s="562"/>
      <c r="FIV37" s="562"/>
      <c r="FIW37" s="562"/>
      <c r="FIX37" s="562"/>
      <c r="FIY37" s="562"/>
      <c r="FIZ37" s="562"/>
      <c r="FJA37" s="562"/>
      <c r="FJB37" s="562"/>
      <c r="FJC37" s="562"/>
      <c r="FJD37" s="562"/>
      <c r="FJE37" s="562"/>
      <c r="FJF37" s="562"/>
      <c r="FJG37" s="562"/>
      <c r="FJH37" s="562"/>
      <c r="FJI37" s="562"/>
      <c r="FJJ37" s="562"/>
      <c r="FJK37" s="562"/>
      <c r="FJL37" s="562"/>
      <c r="FJM37" s="562"/>
      <c r="FJN37" s="562"/>
      <c r="FJO37" s="562"/>
      <c r="FJP37" s="562"/>
      <c r="FJQ37" s="562"/>
      <c r="FJR37" s="562"/>
      <c r="FJS37" s="562"/>
      <c r="FJT37" s="562"/>
      <c r="FJU37" s="562"/>
      <c r="FJV37" s="562"/>
      <c r="FJW37" s="562"/>
      <c r="FJX37" s="562"/>
      <c r="FJY37" s="562"/>
      <c r="FJZ37" s="562"/>
      <c r="FKA37" s="562"/>
      <c r="FKB37" s="562"/>
      <c r="FKC37" s="562"/>
      <c r="FKD37" s="562"/>
      <c r="FKE37" s="562"/>
      <c r="FKF37" s="562"/>
      <c r="FKG37" s="562"/>
      <c r="FKH37" s="562"/>
      <c r="FKI37" s="562"/>
      <c r="FKJ37" s="562"/>
      <c r="FKK37" s="562"/>
      <c r="FKL37" s="562"/>
      <c r="FKM37" s="562"/>
      <c r="FKN37" s="562"/>
      <c r="FKO37" s="562"/>
      <c r="FKP37" s="562"/>
      <c r="FKQ37" s="562"/>
      <c r="FKR37" s="562"/>
      <c r="FKS37" s="562"/>
      <c r="FKT37" s="562"/>
      <c r="FKU37" s="562"/>
      <c r="FKV37" s="562"/>
      <c r="FKW37" s="562"/>
      <c r="FKX37" s="562"/>
      <c r="FKY37" s="562"/>
      <c r="FKZ37" s="562"/>
      <c r="FLA37" s="562"/>
      <c r="FLB37" s="562"/>
      <c r="FLC37" s="562"/>
      <c r="FLD37" s="562"/>
      <c r="FLE37" s="562"/>
      <c r="FLF37" s="562"/>
      <c r="FLG37" s="562"/>
      <c r="FLH37" s="562"/>
      <c r="FLI37" s="562"/>
      <c r="FLJ37" s="562"/>
      <c r="FLK37" s="562"/>
      <c r="FLL37" s="562"/>
      <c r="FLM37" s="562"/>
      <c r="FLN37" s="562"/>
      <c r="FLO37" s="562"/>
      <c r="FLP37" s="562"/>
      <c r="FLQ37" s="562"/>
      <c r="FLR37" s="562"/>
      <c r="FLS37" s="562"/>
      <c r="FLT37" s="562"/>
      <c r="FLU37" s="562"/>
      <c r="FLV37" s="562"/>
      <c r="FLW37" s="562"/>
      <c r="FLX37" s="562"/>
      <c r="FLY37" s="562"/>
      <c r="FLZ37" s="562"/>
      <c r="FMA37" s="562"/>
      <c r="FMB37" s="562"/>
      <c r="FMC37" s="562"/>
      <c r="FMD37" s="562"/>
      <c r="FME37" s="562"/>
      <c r="FMF37" s="562"/>
      <c r="FMG37" s="562"/>
      <c r="FMH37" s="562"/>
      <c r="FMI37" s="562"/>
      <c r="FMJ37" s="562"/>
      <c r="FMK37" s="562"/>
      <c r="FML37" s="562"/>
      <c r="FMM37" s="562"/>
      <c r="FMN37" s="562"/>
      <c r="FMO37" s="562"/>
      <c r="FMP37" s="562"/>
      <c r="FMQ37" s="562"/>
      <c r="FMR37" s="562"/>
      <c r="FMS37" s="562"/>
      <c r="FMT37" s="562"/>
      <c r="FMU37" s="562"/>
      <c r="FMV37" s="562"/>
      <c r="FMW37" s="562"/>
      <c r="FMX37" s="562"/>
      <c r="FMY37" s="562"/>
      <c r="FMZ37" s="562"/>
      <c r="FNA37" s="562"/>
      <c r="FNB37" s="562"/>
      <c r="FNC37" s="562"/>
      <c r="FND37" s="562"/>
      <c r="FNE37" s="562"/>
      <c r="FNF37" s="562"/>
      <c r="FNG37" s="562"/>
      <c r="FNH37" s="562"/>
      <c r="FNI37" s="562"/>
      <c r="FNJ37" s="562"/>
      <c r="FNK37" s="562"/>
      <c r="FNL37" s="562"/>
      <c r="FNM37" s="562"/>
      <c r="FNN37" s="562"/>
      <c r="FNO37" s="562"/>
      <c r="FNP37" s="562"/>
      <c r="FNQ37" s="562"/>
      <c r="FNR37" s="562"/>
      <c r="FNS37" s="562"/>
      <c r="FNT37" s="562"/>
      <c r="FNU37" s="562"/>
      <c r="FNV37" s="562"/>
      <c r="FNW37" s="562"/>
      <c r="FNX37" s="562"/>
      <c r="FNY37" s="562"/>
      <c r="FNZ37" s="562"/>
      <c r="FOA37" s="562"/>
      <c r="FOB37" s="562"/>
      <c r="FOC37" s="562"/>
      <c r="FOD37" s="562"/>
      <c r="FOE37" s="562"/>
      <c r="FOF37" s="562"/>
      <c r="FOG37" s="562"/>
      <c r="FOH37" s="562"/>
      <c r="FOI37" s="562"/>
      <c r="FOJ37" s="562"/>
      <c r="FOK37" s="562"/>
      <c r="FOL37" s="562"/>
      <c r="FOM37" s="562"/>
      <c r="FON37" s="562"/>
      <c r="FOO37" s="562"/>
      <c r="FOP37" s="562"/>
      <c r="FOQ37" s="562"/>
      <c r="FOR37" s="562"/>
      <c r="FOS37" s="562"/>
      <c r="FOT37" s="562"/>
      <c r="FOU37" s="562"/>
      <c r="FOV37" s="562"/>
      <c r="FOW37" s="562"/>
      <c r="FOX37" s="562"/>
      <c r="FOY37" s="562"/>
      <c r="FOZ37" s="562"/>
      <c r="FPA37" s="562"/>
      <c r="FPB37" s="562"/>
      <c r="FPC37" s="562"/>
      <c r="FPD37" s="562"/>
      <c r="FPE37" s="562"/>
      <c r="FPF37" s="562"/>
      <c r="FPG37" s="562"/>
      <c r="FPH37" s="562"/>
      <c r="FPI37" s="562"/>
      <c r="FPJ37" s="562"/>
      <c r="FPK37" s="562"/>
      <c r="FPL37" s="562"/>
      <c r="FPM37" s="562"/>
      <c r="FPN37" s="562"/>
      <c r="FPO37" s="562"/>
      <c r="FPP37" s="562"/>
      <c r="FPQ37" s="562"/>
      <c r="FPR37" s="562"/>
      <c r="FPS37" s="562"/>
      <c r="FPT37" s="562"/>
      <c r="FPU37" s="562"/>
      <c r="FPV37" s="562"/>
      <c r="FPW37" s="562"/>
      <c r="FPX37" s="562"/>
      <c r="FPY37" s="562"/>
      <c r="FPZ37" s="562"/>
      <c r="FQA37" s="562"/>
      <c r="FQB37" s="562"/>
      <c r="FQC37" s="562"/>
      <c r="FQD37" s="562"/>
      <c r="FQE37" s="562"/>
      <c r="FQF37" s="562"/>
      <c r="FQG37" s="562"/>
      <c r="FQH37" s="562"/>
      <c r="FQI37" s="562"/>
      <c r="FQJ37" s="562"/>
      <c r="FQK37" s="562"/>
      <c r="FQL37" s="562"/>
      <c r="FQM37" s="562"/>
      <c r="FQN37" s="562"/>
      <c r="FQO37" s="562"/>
      <c r="FQP37" s="562"/>
      <c r="FQQ37" s="562"/>
      <c r="FQR37" s="562"/>
      <c r="FQS37" s="562"/>
      <c r="FQT37" s="562"/>
      <c r="FQU37" s="562"/>
      <c r="FQV37" s="562"/>
      <c r="FQW37" s="562"/>
      <c r="FQX37" s="562"/>
      <c r="FQY37" s="562"/>
      <c r="FQZ37" s="562"/>
      <c r="FRA37" s="562"/>
      <c r="FRB37" s="562"/>
      <c r="FRC37" s="562"/>
      <c r="FRD37" s="562"/>
      <c r="FRE37" s="562"/>
      <c r="FRF37" s="562"/>
      <c r="FRG37" s="562"/>
      <c r="FRH37" s="562"/>
      <c r="FRI37" s="562"/>
      <c r="FRJ37" s="562"/>
      <c r="FRK37" s="562"/>
      <c r="FRL37" s="562"/>
      <c r="FRM37" s="562"/>
      <c r="FRN37" s="562"/>
      <c r="FRO37" s="562"/>
      <c r="FRP37" s="562"/>
      <c r="FRQ37" s="562"/>
      <c r="FRR37" s="562"/>
      <c r="FRS37" s="562"/>
      <c r="FRT37" s="562"/>
      <c r="FRU37" s="562"/>
      <c r="FRV37" s="562"/>
      <c r="FRW37" s="562"/>
      <c r="FRX37" s="562"/>
      <c r="FRY37" s="562"/>
      <c r="FRZ37" s="562"/>
      <c r="FSA37" s="562"/>
      <c r="FSB37" s="562"/>
      <c r="FSC37" s="562"/>
      <c r="FSD37" s="562"/>
      <c r="FSE37" s="562"/>
      <c r="FSF37" s="562"/>
      <c r="FSG37" s="562"/>
      <c r="FSH37" s="562"/>
      <c r="FSI37" s="562"/>
      <c r="FSJ37" s="562"/>
      <c r="FSK37" s="562"/>
      <c r="FSL37" s="562"/>
      <c r="FSM37" s="562"/>
      <c r="FSN37" s="562"/>
      <c r="FSO37" s="562"/>
      <c r="FSP37" s="562"/>
      <c r="FSQ37" s="562"/>
      <c r="FSR37" s="562"/>
      <c r="FSS37" s="562"/>
      <c r="FST37" s="562"/>
      <c r="FSU37" s="562"/>
      <c r="FSV37" s="562"/>
      <c r="FSW37" s="562"/>
      <c r="FSX37" s="562"/>
      <c r="FSY37" s="562"/>
      <c r="FSZ37" s="562"/>
      <c r="FTA37" s="562"/>
      <c r="FTB37" s="562"/>
      <c r="FTC37" s="562"/>
      <c r="FTD37" s="562"/>
      <c r="FTE37" s="562"/>
      <c r="FTF37" s="562"/>
      <c r="FTG37" s="562"/>
      <c r="FTH37" s="562"/>
      <c r="FTI37" s="562"/>
      <c r="FTJ37" s="562"/>
      <c r="FTK37" s="562"/>
      <c r="FTL37" s="562"/>
      <c r="FTM37" s="562"/>
      <c r="FTN37" s="562"/>
      <c r="FTO37" s="562"/>
      <c r="FTP37" s="562"/>
      <c r="FTQ37" s="562"/>
      <c r="FTR37" s="562"/>
      <c r="FTS37" s="562"/>
      <c r="FTT37" s="562"/>
      <c r="FTU37" s="562"/>
      <c r="FTV37" s="562"/>
      <c r="FTW37" s="562"/>
      <c r="FTX37" s="562"/>
      <c r="FTY37" s="562"/>
      <c r="FTZ37" s="562"/>
      <c r="FUA37" s="562"/>
      <c r="FUB37" s="562"/>
      <c r="FUC37" s="562"/>
      <c r="FUD37" s="562"/>
      <c r="FUE37" s="562"/>
      <c r="FUF37" s="562"/>
      <c r="FUG37" s="562"/>
      <c r="FUH37" s="562"/>
      <c r="FUI37" s="562"/>
      <c r="FUJ37" s="562"/>
      <c r="FUK37" s="562"/>
      <c r="FUL37" s="562"/>
      <c r="FUM37" s="562"/>
      <c r="FUN37" s="562"/>
      <c r="FUO37" s="562"/>
      <c r="FUP37" s="562"/>
      <c r="FUQ37" s="562"/>
      <c r="FUR37" s="562"/>
      <c r="FUS37" s="562"/>
      <c r="FUT37" s="562"/>
      <c r="FUU37" s="562"/>
      <c r="FUV37" s="562"/>
      <c r="FUW37" s="562"/>
      <c r="FUX37" s="562"/>
      <c r="FUY37" s="562"/>
      <c r="FUZ37" s="562"/>
      <c r="FVA37" s="562"/>
      <c r="FVB37" s="562"/>
      <c r="FVC37" s="562"/>
      <c r="FVD37" s="562"/>
      <c r="FVE37" s="562"/>
      <c r="FVF37" s="562"/>
      <c r="FVG37" s="562"/>
      <c r="FVH37" s="562"/>
      <c r="FVI37" s="562"/>
      <c r="FVJ37" s="562"/>
      <c r="FVK37" s="562"/>
      <c r="FVL37" s="562"/>
      <c r="FVM37" s="562"/>
      <c r="FVN37" s="562"/>
      <c r="FVO37" s="562"/>
      <c r="FVP37" s="562"/>
      <c r="FVQ37" s="562"/>
      <c r="FVR37" s="562"/>
      <c r="FVS37" s="562"/>
      <c r="FVT37" s="562"/>
      <c r="FVU37" s="562"/>
      <c r="FVV37" s="562"/>
      <c r="FVW37" s="562"/>
      <c r="FVX37" s="562"/>
      <c r="FVY37" s="562"/>
      <c r="FVZ37" s="562"/>
      <c r="FWA37" s="562"/>
      <c r="FWB37" s="562"/>
      <c r="FWC37" s="562"/>
      <c r="FWD37" s="562"/>
      <c r="FWE37" s="562"/>
      <c r="FWF37" s="562"/>
      <c r="FWG37" s="562"/>
      <c r="FWH37" s="562"/>
      <c r="FWI37" s="562"/>
      <c r="FWJ37" s="562"/>
      <c r="FWK37" s="562"/>
      <c r="FWL37" s="562"/>
      <c r="FWM37" s="562"/>
      <c r="FWN37" s="562"/>
      <c r="FWO37" s="562"/>
      <c r="FWP37" s="562"/>
      <c r="FWQ37" s="562"/>
      <c r="FWR37" s="562"/>
      <c r="FWS37" s="562"/>
      <c r="FWT37" s="562"/>
      <c r="FWU37" s="562"/>
      <c r="FWV37" s="562"/>
      <c r="FWW37" s="562"/>
      <c r="FWX37" s="562"/>
      <c r="FWY37" s="562"/>
      <c r="FWZ37" s="562"/>
      <c r="FXA37" s="562"/>
      <c r="FXB37" s="562"/>
      <c r="FXC37" s="562"/>
      <c r="FXD37" s="562"/>
      <c r="FXE37" s="562"/>
      <c r="FXF37" s="562"/>
      <c r="FXG37" s="562"/>
      <c r="FXH37" s="562"/>
      <c r="FXI37" s="562"/>
      <c r="FXJ37" s="562"/>
      <c r="FXK37" s="562"/>
      <c r="FXL37" s="562"/>
      <c r="FXM37" s="562"/>
      <c r="FXN37" s="562"/>
      <c r="FXO37" s="562"/>
      <c r="FXP37" s="562"/>
      <c r="FXQ37" s="562"/>
      <c r="FXR37" s="562"/>
      <c r="FXS37" s="562"/>
      <c r="FXT37" s="562"/>
      <c r="FXU37" s="562"/>
      <c r="FXV37" s="562"/>
      <c r="FXW37" s="562"/>
      <c r="FXX37" s="562"/>
      <c r="FXY37" s="562"/>
      <c r="FXZ37" s="562"/>
      <c r="FYA37" s="562"/>
      <c r="FYB37" s="562"/>
      <c r="FYC37" s="562"/>
      <c r="FYD37" s="562"/>
      <c r="FYE37" s="562"/>
      <c r="FYF37" s="562"/>
      <c r="FYG37" s="562"/>
      <c r="FYH37" s="562"/>
      <c r="FYI37" s="562"/>
      <c r="FYJ37" s="562"/>
      <c r="FYK37" s="562"/>
      <c r="FYL37" s="562"/>
      <c r="FYM37" s="562"/>
      <c r="FYN37" s="562"/>
      <c r="FYO37" s="562"/>
      <c r="FYP37" s="562"/>
      <c r="FYQ37" s="562"/>
      <c r="FYR37" s="562"/>
      <c r="FYS37" s="562"/>
      <c r="FYT37" s="562"/>
      <c r="FYU37" s="562"/>
      <c r="FYV37" s="562"/>
      <c r="FYW37" s="562"/>
      <c r="FYX37" s="562"/>
      <c r="FYY37" s="562"/>
      <c r="FYZ37" s="562"/>
      <c r="FZA37" s="562"/>
      <c r="FZB37" s="562"/>
      <c r="FZC37" s="562"/>
      <c r="FZD37" s="562"/>
      <c r="FZE37" s="562"/>
      <c r="FZF37" s="562"/>
      <c r="FZG37" s="562"/>
      <c r="FZH37" s="562"/>
      <c r="FZI37" s="562"/>
      <c r="FZJ37" s="562"/>
      <c r="FZK37" s="562"/>
      <c r="FZL37" s="562"/>
      <c r="FZM37" s="562"/>
      <c r="FZN37" s="562"/>
      <c r="FZO37" s="562"/>
      <c r="FZP37" s="562"/>
      <c r="FZQ37" s="562"/>
      <c r="FZR37" s="562"/>
      <c r="FZS37" s="562"/>
      <c r="FZT37" s="562"/>
      <c r="FZU37" s="562"/>
      <c r="FZV37" s="562"/>
      <c r="FZW37" s="562"/>
      <c r="FZX37" s="562"/>
      <c r="FZY37" s="562"/>
      <c r="FZZ37" s="562"/>
      <c r="GAA37" s="562"/>
      <c r="GAB37" s="562"/>
      <c r="GAC37" s="562"/>
      <c r="GAD37" s="562"/>
      <c r="GAE37" s="562"/>
      <c r="GAF37" s="562"/>
      <c r="GAG37" s="562"/>
      <c r="GAH37" s="562"/>
      <c r="GAI37" s="562"/>
      <c r="GAJ37" s="562"/>
      <c r="GAK37" s="562"/>
      <c r="GAL37" s="562"/>
      <c r="GAM37" s="562"/>
      <c r="GAN37" s="562"/>
      <c r="GAO37" s="562"/>
      <c r="GAP37" s="562"/>
      <c r="GAQ37" s="562"/>
      <c r="GAR37" s="562"/>
      <c r="GAS37" s="562"/>
      <c r="GAT37" s="562"/>
      <c r="GAU37" s="562"/>
      <c r="GAV37" s="562"/>
      <c r="GAW37" s="562"/>
      <c r="GAX37" s="562"/>
      <c r="GAY37" s="562"/>
      <c r="GAZ37" s="562"/>
      <c r="GBA37" s="562"/>
      <c r="GBB37" s="562"/>
      <c r="GBC37" s="562"/>
      <c r="GBD37" s="562"/>
      <c r="GBE37" s="562"/>
      <c r="GBF37" s="562"/>
      <c r="GBG37" s="562"/>
      <c r="GBH37" s="562"/>
      <c r="GBI37" s="562"/>
      <c r="GBJ37" s="562"/>
      <c r="GBK37" s="562"/>
      <c r="GBL37" s="562"/>
      <c r="GBM37" s="562"/>
      <c r="GBN37" s="562"/>
      <c r="GBO37" s="562"/>
      <c r="GBP37" s="562"/>
      <c r="GBQ37" s="562"/>
      <c r="GBR37" s="562"/>
      <c r="GBS37" s="562"/>
      <c r="GBT37" s="562"/>
      <c r="GBU37" s="562"/>
      <c r="GBV37" s="562"/>
      <c r="GBW37" s="562"/>
      <c r="GBX37" s="562"/>
      <c r="GBY37" s="562"/>
      <c r="GBZ37" s="562"/>
      <c r="GCA37" s="562"/>
      <c r="GCB37" s="562"/>
      <c r="GCC37" s="562"/>
      <c r="GCD37" s="562"/>
      <c r="GCE37" s="562"/>
      <c r="GCF37" s="562"/>
      <c r="GCG37" s="562"/>
      <c r="GCH37" s="562"/>
      <c r="GCI37" s="562"/>
      <c r="GCJ37" s="562"/>
      <c r="GCK37" s="562"/>
      <c r="GCL37" s="562"/>
      <c r="GCM37" s="562"/>
      <c r="GCN37" s="562"/>
      <c r="GCO37" s="562"/>
      <c r="GCP37" s="562"/>
      <c r="GCQ37" s="562"/>
      <c r="GCR37" s="562"/>
      <c r="GCS37" s="562"/>
      <c r="GCT37" s="562"/>
      <c r="GCU37" s="562"/>
      <c r="GCV37" s="562"/>
      <c r="GCW37" s="562"/>
      <c r="GCX37" s="562"/>
      <c r="GCY37" s="562"/>
      <c r="GCZ37" s="562"/>
      <c r="GDA37" s="562"/>
      <c r="GDB37" s="562"/>
      <c r="GDC37" s="562"/>
      <c r="GDD37" s="562"/>
      <c r="GDE37" s="562"/>
      <c r="GDF37" s="562"/>
      <c r="GDG37" s="562"/>
      <c r="GDH37" s="562"/>
      <c r="GDI37" s="562"/>
      <c r="GDJ37" s="562"/>
      <c r="GDK37" s="562"/>
      <c r="GDL37" s="562"/>
      <c r="GDM37" s="562"/>
      <c r="GDN37" s="562"/>
      <c r="GDO37" s="562"/>
      <c r="GDP37" s="562"/>
      <c r="GDQ37" s="562"/>
      <c r="GDR37" s="562"/>
      <c r="GDS37" s="562"/>
      <c r="GDT37" s="562"/>
      <c r="GDU37" s="562"/>
      <c r="GDV37" s="562"/>
      <c r="GDW37" s="562"/>
      <c r="GDX37" s="562"/>
      <c r="GDY37" s="562"/>
      <c r="GDZ37" s="562"/>
      <c r="GEA37" s="562"/>
      <c r="GEB37" s="562"/>
      <c r="GEC37" s="562"/>
      <c r="GED37" s="562"/>
      <c r="GEE37" s="562"/>
      <c r="GEF37" s="562"/>
      <c r="GEG37" s="562"/>
      <c r="GEH37" s="562"/>
      <c r="GEI37" s="562"/>
      <c r="GEJ37" s="562"/>
      <c r="GEK37" s="562"/>
      <c r="GEL37" s="562"/>
      <c r="GEM37" s="562"/>
      <c r="GEN37" s="562"/>
      <c r="GEO37" s="562"/>
      <c r="GEP37" s="562"/>
      <c r="GEQ37" s="562"/>
      <c r="GER37" s="562"/>
      <c r="GES37" s="562"/>
      <c r="GET37" s="562"/>
      <c r="GEU37" s="562"/>
      <c r="GEV37" s="562"/>
      <c r="GEW37" s="562"/>
      <c r="GEX37" s="562"/>
      <c r="GEY37" s="562"/>
      <c r="GEZ37" s="562"/>
      <c r="GFA37" s="562"/>
      <c r="GFB37" s="562"/>
      <c r="GFC37" s="562"/>
      <c r="GFD37" s="562"/>
      <c r="GFE37" s="562"/>
      <c r="GFF37" s="562"/>
      <c r="GFG37" s="562"/>
      <c r="GFH37" s="562"/>
      <c r="GFI37" s="562"/>
      <c r="GFJ37" s="562"/>
      <c r="GFK37" s="562"/>
      <c r="GFL37" s="562"/>
      <c r="GFM37" s="562"/>
      <c r="GFN37" s="562"/>
      <c r="GFO37" s="562"/>
      <c r="GFP37" s="562"/>
      <c r="GFQ37" s="562"/>
      <c r="GFR37" s="562"/>
      <c r="GFS37" s="562"/>
      <c r="GFT37" s="562"/>
      <c r="GFU37" s="562"/>
      <c r="GFV37" s="562"/>
      <c r="GFW37" s="562"/>
      <c r="GFX37" s="562"/>
      <c r="GFY37" s="562"/>
      <c r="GFZ37" s="562"/>
      <c r="GGA37" s="562"/>
      <c r="GGB37" s="562"/>
      <c r="GGC37" s="562"/>
      <c r="GGD37" s="562"/>
      <c r="GGE37" s="562"/>
      <c r="GGF37" s="562"/>
      <c r="GGG37" s="562"/>
      <c r="GGH37" s="562"/>
      <c r="GGI37" s="562"/>
      <c r="GGJ37" s="562"/>
      <c r="GGK37" s="562"/>
      <c r="GGL37" s="562"/>
      <c r="GGM37" s="562"/>
      <c r="GGN37" s="562"/>
      <c r="GGO37" s="562"/>
      <c r="GGP37" s="562"/>
      <c r="GGQ37" s="562"/>
      <c r="GGR37" s="562"/>
      <c r="GGS37" s="562"/>
      <c r="GGT37" s="562"/>
      <c r="GGU37" s="562"/>
      <c r="GGV37" s="562"/>
      <c r="GGW37" s="562"/>
      <c r="GGX37" s="562"/>
      <c r="GGY37" s="562"/>
      <c r="GGZ37" s="562"/>
      <c r="GHA37" s="562"/>
      <c r="GHB37" s="562"/>
      <c r="GHC37" s="562"/>
      <c r="GHD37" s="562"/>
      <c r="GHE37" s="562"/>
      <c r="GHF37" s="562"/>
      <c r="GHG37" s="562"/>
      <c r="GHH37" s="562"/>
      <c r="GHI37" s="562"/>
      <c r="GHJ37" s="562"/>
      <c r="GHK37" s="562"/>
      <c r="GHL37" s="562"/>
      <c r="GHM37" s="562"/>
      <c r="GHN37" s="562"/>
      <c r="GHO37" s="562"/>
      <c r="GHP37" s="562"/>
      <c r="GHQ37" s="562"/>
      <c r="GHR37" s="562"/>
      <c r="GHS37" s="562"/>
      <c r="GHT37" s="562"/>
      <c r="GHU37" s="562"/>
      <c r="GHV37" s="562"/>
      <c r="GHW37" s="562"/>
      <c r="GHX37" s="562"/>
      <c r="GHY37" s="562"/>
      <c r="GHZ37" s="562"/>
      <c r="GIA37" s="562"/>
      <c r="GIB37" s="562"/>
      <c r="GIC37" s="562"/>
      <c r="GID37" s="562"/>
      <c r="GIE37" s="562"/>
      <c r="GIF37" s="562"/>
      <c r="GIG37" s="562"/>
      <c r="GIH37" s="562"/>
      <c r="GII37" s="562"/>
      <c r="GIJ37" s="562"/>
      <c r="GIK37" s="562"/>
      <c r="GIL37" s="562"/>
      <c r="GIM37" s="562"/>
      <c r="GIN37" s="562"/>
      <c r="GIO37" s="562"/>
      <c r="GIP37" s="562"/>
      <c r="GIQ37" s="562"/>
      <c r="GIR37" s="562"/>
      <c r="GIS37" s="562"/>
      <c r="GIT37" s="562"/>
      <c r="GIU37" s="562"/>
      <c r="GIV37" s="562"/>
      <c r="GIW37" s="562"/>
      <c r="GIX37" s="562"/>
      <c r="GIY37" s="562"/>
      <c r="GIZ37" s="562"/>
      <c r="GJA37" s="562"/>
      <c r="GJB37" s="562"/>
      <c r="GJC37" s="562"/>
      <c r="GJD37" s="562"/>
      <c r="GJE37" s="562"/>
      <c r="GJF37" s="562"/>
      <c r="GJG37" s="562"/>
      <c r="GJH37" s="562"/>
      <c r="GJI37" s="562"/>
      <c r="GJJ37" s="562"/>
      <c r="GJK37" s="562"/>
      <c r="GJL37" s="562"/>
      <c r="GJM37" s="562"/>
      <c r="GJN37" s="562"/>
      <c r="GJO37" s="562"/>
      <c r="GJP37" s="562"/>
      <c r="GJQ37" s="562"/>
      <c r="GJR37" s="562"/>
      <c r="GJS37" s="562"/>
      <c r="GJT37" s="562"/>
      <c r="GJU37" s="562"/>
      <c r="GJV37" s="562"/>
      <c r="GJW37" s="562"/>
      <c r="GJX37" s="562"/>
      <c r="GJY37" s="562"/>
      <c r="GJZ37" s="562"/>
      <c r="GKA37" s="562"/>
      <c r="GKB37" s="562"/>
      <c r="GKC37" s="562"/>
      <c r="GKD37" s="562"/>
      <c r="GKE37" s="562"/>
      <c r="GKF37" s="562"/>
      <c r="GKG37" s="562"/>
      <c r="GKH37" s="562"/>
      <c r="GKI37" s="562"/>
      <c r="GKJ37" s="562"/>
      <c r="GKK37" s="562"/>
      <c r="GKL37" s="562"/>
      <c r="GKM37" s="562"/>
      <c r="GKN37" s="562"/>
      <c r="GKO37" s="562"/>
      <c r="GKP37" s="562"/>
      <c r="GKQ37" s="562"/>
      <c r="GKR37" s="562"/>
      <c r="GKS37" s="562"/>
      <c r="GKT37" s="562"/>
      <c r="GKU37" s="562"/>
      <c r="GKV37" s="562"/>
      <c r="GKW37" s="562"/>
      <c r="GKX37" s="562"/>
      <c r="GKY37" s="562"/>
      <c r="GKZ37" s="562"/>
      <c r="GLA37" s="562"/>
      <c r="GLB37" s="562"/>
      <c r="GLC37" s="562"/>
      <c r="GLD37" s="562"/>
      <c r="GLE37" s="562"/>
      <c r="GLF37" s="562"/>
      <c r="GLG37" s="562"/>
      <c r="GLH37" s="562"/>
      <c r="GLI37" s="562"/>
      <c r="GLJ37" s="562"/>
      <c r="GLK37" s="562"/>
      <c r="GLL37" s="562"/>
      <c r="GLM37" s="562"/>
      <c r="GLN37" s="562"/>
      <c r="GLO37" s="562"/>
      <c r="GLP37" s="562"/>
      <c r="GLQ37" s="562"/>
      <c r="GLR37" s="562"/>
      <c r="GLS37" s="562"/>
      <c r="GLT37" s="562"/>
      <c r="GLU37" s="562"/>
      <c r="GLV37" s="562"/>
      <c r="GLW37" s="562"/>
      <c r="GLX37" s="562"/>
      <c r="GLY37" s="562"/>
      <c r="GLZ37" s="562"/>
      <c r="GMA37" s="562"/>
      <c r="GMB37" s="562"/>
      <c r="GMC37" s="562"/>
      <c r="GMD37" s="562"/>
      <c r="GME37" s="562"/>
      <c r="GMF37" s="562"/>
      <c r="GMG37" s="562"/>
      <c r="GMH37" s="562"/>
      <c r="GMI37" s="562"/>
      <c r="GMJ37" s="562"/>
      <c r="GMK37" s="562"/>
      <c r="GML37" s="562"/>
      <c r="GMM37" s="562"/>
      <c r="GMN37" s="562"/>
      <c r="GMO37" s="562"/>
      <c r="GMP37" s="562"/>
      <c r="GMQ37" s="562"/>
      <c r="GMR37" s="562"/>
      <c r="GMS37" s="562"/>
      <c r="GMT37" s="562"/>
      <c r="GMU37" s="562"/>
      <c r="GMV37" s="562"/>
      <c r="GMW37" s="562"/>
      <c r="GMX37" s="562"/>
      <c r="GMY37" s="562"/>
      <c r="GMZ37" s="562"/>
      <c r="GNA37" s="562"/>
      <c r="GNB37" s="562"/>
      <c r="GNC37" s="562"/>
      <c r="GND37" s="562"/>
      <c r="GNE37" s="562"/>
      <c r="GNF37" s="562"/>
      <c r="GNG37" s="562"/>
      <c r="GNH37" s="562"/>
      <c r="GNI37" s="562"/>
      <c r="GNJ37" s="562"/>
      <c r="GNK37" s="562"/>
      <c r="GNL37" s="562"/>
      <c r="GNM37" s="562"/>
      <c r="GNN37" s="562"/>
      <c r="GNO37" s="562"/>
      <c r="GNP37" s="562"/>
      <c r="GNQ37" s="562"/>
      <c r="GNR37" s="562"/>
      <c r="GNS37" s="562"/>
      <c r="GNT37" s="562"/>
      <c r="GNU37" s="562"/>
      <c r="GNV37" s="562"/>
      <c r="GNW37" s="562"/>
      <c r="GNX37" s="562"/>
      <c r="GNY37" s="562"/>
      <c r="GNZ37" s="562"/>
      <c r="GOA37" s="562"/>
      <c r="GOB37" s="562"/>
      <c r="GOC37" s="562"/>
      <c r="GOD37" s="562"/>
      <c r="GOE37" s="562"/>
      <c r="GOF37" s="562"/>
      <c r="GOG37" s="562"/>
      <c r="GOH37" s="562"/>
      <c r="GOI37" s="562"/>
      <c r="GOJ37" s="562"/>
      <c r="GOK37" s="562"/>
      <c r="GOL37" s="562"/>
      <c r="GOM37" s="562"/>
      <c r="GON37" s="562"/>
      <c r="GOO37" s="562"/>
      <c r="GOP37" s="562"/>
      <c r="GOQ37" s="562"/>
      <c r="GOR37" s="562"/>
      <c r="GOS37" s="562"/>
      <c r="GOT37" s="562"/>
      <c r="GOU37" s="562"/>
      <c r="GOV37" s="562"/>
      <c r="GOW37" s="562"/>
      <c r="GOX37" s="562"/>
      <c r="GOY37" s="562"/>
      <c r="GOZ37" s="562"/>
      <c r="GPA37" s="562"/>
      <c r="GPB37" s="562"/>
      <c r="GPC37" s="562"/>
      <c r="GPD37" s="562"/>
      <c r="GPE37" s="562"/>
      <c r="GPF37" s="562"/>
      <c r="GPG37" s="562"/>
      <c r="GPH37" s="562"/>
      <c r="GPI37" s="562"/>
      <c r="GPJ37" s="562"/>
      <c r="GPK37" s="562"/>
      <c r="GPL37" s="562"/>
      <c r="GPM37" s="562"/>
      <c r="GPN37" s="562"/>
      <c r="GPO37" s="562"/>
      <c r="GPP37" s="562"/>
      <c r="GPQ37" s="562"/>
      <c r="GPR37" s="562"/>
      <c r="GPS37" s="562"/>
      <c r="GPT37" s="562"/>
      <c r="GPU37" s="562"/>
      <c r="GPV37" s="562"/>
      <c r="GPW37" s="562"/>
      <c r="GPX37" s="562"/>
      <c r="GPY37" s="562"/>
      <c r="GPZ37" s="562"/>
      <c r="GQA37" s="562"/>
      <c r="GQB37" s="562"/>
      <c r="GQC37" s="562"/>
      <c r="GQD37" s="562"/>
      <c r="GQE37" s="562"/>
      <c r="GQF37" s="562"/>
      <c r="GQG37" s="562"/>
      <c r="GQH37" s="562"/>
      <c r="GQI37" s="562"/>
      <c r="GQJ37" s="562"/>
      <c r="GQK37" s="562"/>
      <c r="GQL37" s="562"/>
      <c r="GQM37" s="562"/>
      <c r="GQN37" s="562"/>
      <c r="GQO37" s="562"/>
      <c r="GQP37" s="562"/>
      <c r="GQQ37" s="562"/>
      <c r="GQR37" s="562"/>
      <c r="GQS37" s="562"/>
      <c r="GQT37" s="562"/>
      <c r="GQU37" s="562"/>
      <c r="GQV37" s="562"/>
      <c r="GQW37" s="562"/>
      <c r="GQX37" s="562"/>
      <c r="GQY37" s="562"/>
      <c r="GQZ37" s="562"/>
      <c r="GRA37" s="562"/>
      <c r="GRB37" s="562"/>
      <c r="GRC37" s="562"/>
      <c r="GRD37" s="562"/>
      <c r="GRE37" s="562"/>
      <c r="GRF37" s="562"/>
      <c r="GRG37" s="562"/>
      <c r="GRH37" s="562"/>
      <c r="GRI37" s="562"/>
      <c r="GRJ37" s="562"/>
      <c r="GRK37" s="562"/>
      <c r="GRL37" s="562"/>
      <c r="GRM37" s="562"/>
      <c r="GRN37" s="562"/>
      <c r="GRO37" s="562"/>
      <c r="GRP37" s="562"/>
      <c r="GRQ37" s="562"/>
      <c r="GRR37" s="562"/>
      <c r="GRS37" s="562"/>
      <c r="GRT37" s="562"/>
      <c r="GRU37" s="562"/>
      <c r="GRV37" s="562"/>
      <c r="GRW37" s="562"/>
      <c r="GRX37" s="562"/>
      <c r="GRY37" s="562"/>
      <c r="GRZ37" s="562"/>
      <c r="GSA37" s="562"/>
      <c r="GSB37" s="562"/>
      <c r="GSC37" s="562"/>
      <c r="GSD37" s="562"/>
      <c r="GSE37" s="562"/>
      <c r="GSF37" s="562"/>
      <c r="GSG37" s="562"/>
      <c r="GSH37" s="562"/>
      <c r="GSI37" s="562"/>
      <c r="GSJ37" s="562"/>
      <c r="GSK37" s="562"/>
      <c r="GSL37" s="562"/>
      <c r="GSM37" s="562"/>
      <c r="GSN37" s="562"/>
      <c r="GSO37" s="562"/>
      <c r="GSP37" s="562"/>
      <c r="GSQ37" s="562"/>
      <c r="GSR37" s="562"/>
      <c r="GSS37" s="562"/>
      <c r="GST37" s="562"/>
      <c r="GSU37" s="562"/>
      <c r="GSV37" s="562"/>
      <c r="GSW37" s="562"/>
      <c r="GSX37" s="562"/>
      <c r="GSY37" s="562"/>
      <c r="GSZ37" s="562"/>
      <c r="GTA37" s="562"/>
      <c r="GTB37" s="562"/>
      <c r="GTC37" s="562"/>
      <c r="GTD37" s="562"/>
      <c r="GTE37" s="562"/>
      <c r="GTF37" s="562"/>
      <c r="GTG37" s="562"/>
      <c r="GTH37" s="562"/>
      <c r="GTI37" s="562"/>
      <c r="GTJ37" s="562"/>
      <c r="GTK37" s="562"/>
      <c r="GTL37" s="562"/>
      <c r="GTM37" s="562"/>
      <c r="GTN37" s="562"/>
      <c r="GTO37" s="562"/>
      <c r="GTP37" s="562"/>
      <c r="GTQ37" s="562"/>
      <c r="GTR37" s="562"/>
      <c r="GTS37" s="562"/>
      <c r="GTT37" s="562"/>
      <c r="GTU37" s="562"/>
      <c r="GTV37" s="562"/>
      <c r="GTW37" s="562"/>
      <c r="GTX37" s="562"/>
      <c r="GTY37" s="562"/>
      <c r="GTZ37" s="562"/>
      <c r="GUA37" s="562"/>
      <c r="GUB37" s="562"/>
      <c r="GUC37" s="562"/>
      <c r="GUD37" s="562"/>
      <c r="GUE37" s="562"/>
      <c r="GUF37" s="562"/>
      <c r="GUG37" s="562"/>
      <c r="GUH37" s="562"/>
      <c r="GUI37" s="562"/>
      <c r="GUJ37" s="562"/>
      <c r="GUK37" s="562"/>
      <c r="GUL37" s="562"/>
      <c r="GUM37" s="562"/>
      <c r="GUN37" s="562"/>
      <c r="GUO37" s="562"/>
      <c r="GUP37" s="562"/>
      <c r="GUQ37" s="562"/>
      <c r="GUR37" s="562"/>
      <c r="GUS37" s="562"/>
      <c r="GUT37" s="562"/>
      <c r="GUU37" s="562"/>
      <c r="GUV37" s="562"/>
      <c r="GUW37" s="562"/>
      <c r="GUX37" s="562"/>
      <c r="GUY37" s="562"/>
      <c r="GUZ37" s="562"/>
      <c r="GVA37" s="562"/>
      <c r="GVB37" s="562"/>
      <c r="GVC37" s="562"/>
      <c r="GVD37" s="562"/>
      <c r="GVE37" s="562"/>
      <c r="GVF37" s="562"/>
      <c r="GVG37" s="562"/>
      <c r="GVH37" s="562"/>
      <c r="GVI37" s="562"/>
      <c r="GVJ37" s="562"/>
      <c r="GVK37" s="562"/>
      <c r="GVL37" s="562"/>
      <c r="GVM37" s="562"/>
      <c r="GVN37" s="562"/>
      <c r="GVO37" s="562"/>
      <c r="GVP37" s="562"/>
      <c r="GVQ37" s="562"/>
      <c r="GVR37" s="562"/>
      <c r="GVS37" s="562"/>
      <c r="GVT37" s="562"/>
      <c r="GVU37" s="562"/>
      <c r="GVV37" s="562"/>
      <c r="GVW37" s="562"/>
      <c r="GVX37" s="562"/>
      <c r="GVY37" s="562"/>
      <c r="GVZ37" s="562"/>
      <c r="GWA37" s="562"/>
      <c r="GWB37" s="562"/>
      <c r="GWC37" s="562"/>
      <c r="GWD37" s="562"/>
      <c r="GWE37" s="562"/>
      <c r="GWF37" s="562"/>
      <c r="GWG37" s="562"/>
      <c r="GWH37" s="562"/>
      <c r="GWI37" s="562"/>
      <c r="GWJ37" s="562"/>
      <c r="GWK37" s="562"/>
      <c r="GWL37" s="562"/>
      <c r="GWM37" s="562"/>
      <c r="GWN37" s="562"/>
      <c r="GWO37" s="562"/>
      <c r="GWP37" s="562"/>
      <c r="GWQ37" s="562"/>
      <c r="GWR37" s="562"/>
      <c r="GWS37" s="562"/>
      <c r="GWT37" s="562"/>
      <c r="GWU37" s="562"/>
      <c r="GWV37" s="562"/>
      <c r="GWW37" s="562"/>
      <c r="GWX37" s="562"/>
      <c r="GWY37" s="562"/>
      <c r="GWZ37" s="562"/>
      <c r="GXA37" s="562"/>
      <c r="GXB37" s="562"/>
      <c r="GXC37" s="562"/>
      <c r="GXD37" s="562"/>
      <c r="GXE37" s="562"/>
      <c r="GXF37" s="562"/>
      <c r="GXG37" s="562"/>
      <c r="GXH37" s="562"/>
      <c r="GXI37" s="562"/>
      <c r="GXJ37" s="562"/>
      <c r="GXK37" s="562"/>
      <c r="GXL37" s="562"/>
      <c r="GXM37" s="562"/>
      <c r="GXN37" s="562"/>
      <c r="GXO37" s="562"/>
      <c r="GXP37" s="562"/>
      <c r="GXQ37" s="562"/>
      <c r="GXR37" s="562"/>
      <c r="GXS37" s="562"/>
      <c r="GXT37" s="562"/>
      <c r="GXU37" s="562"/>
      <c r="GXV37" s="562"/>
      <c r="GXW37" s="562"/>
      <c r="GXX37" s="562"/>
      <c r="GXY37" s="562"/>
      <c r="GXZ37" s="562"/>
      <c r="GYA37" s="562"/>
      <c r="GYB37" s="562"/>
      <c r="GYC37" s="562"/>
      <c r="GYD37" s="562"/>
      <c r="GYE37" s="562"/>
      <c r="GYF37" s="562"/>
      <c r="GYG37" s="562"/>
      <c r="GYH37" s="562"/>
      <c r="GYI37" s="562"/>
      <c r="GYJ37" s="562"/>
      <c r="GYK37" s="562"/>
      <c r="GYL37" s="562"/>
      <c r="GYM37" s="562"/>
      <c r="GYN37" s="562"/>
      <c r="GYO37" s="562"/>
      <c r="GYP37" s="562"/>
      <c r="GYQ37" s="562"/>
      <c r="GYR37" s="562"/>
      <c r="GYS37" s="562"/>
      <c r="GYT37" s="562"/>
      <c r="GYU37" s="562"/>
      <c r="GYV37" s="562"/>
      <c r="GYW37" s="562"/>
      <c r="GYX37" s="562"/>
      <c r="GYY37" s="562"/>
      <c r="GYZ37" s="562"/>
      <c r="GZA37" s="562"/>
      <c r="GZB37" s="562"/>
      <c r="GZC37" s="562"/>
      <c r="GZD37" s="562"/>
      <c r="GZE37" s="562"/>
      <c r="GZF37" s="562"/>
      <c r="GZG37" s="562"/>
      <c r="GZH37" s="562"/>
      <c r="GZI37" s="562"/>
      <c r="GZJ37" s="562"/>
      <c r="GZK37" s="562"/>
      <c r="GZL37" s="562"/>
      <c r="GZM37" s="562"/>
      <c r="GZN37" s="562"/>
      <c r="GZO37" s="562"/>
      <c r="GZP37" s="562"/>
      <c r="GZQ37" s="562"/>
      <c r="GZR37" s="562"/>
      <c r="GZS37" s="562"/>
      <c r="GZT37" s="562"/>
      <c r="GZU37" s="562"/>
      <c r="GZV37" s="562"/>
      <c r="GZW37" s="562"/>
      <c r="GZX37" s="562"/>
      <c r="GZY37" s="562"/>
      <c r="GZZ37" s="562"/>
      <c r="HAA37" s="562"/>
      <c r="HAB37" s="562"/>
      <c r="HAC37" s="562"/>
      <c r="HAD37" s="562"/>
      <c r="HAE37" s="562"/>
      <c r="HAF37" s="562"/>
      <c r="HAG37" s="562"/>
      <c r="HAH37" s="562"/>
      <c r="HAI37" s="562"/>
      <c r="HAJ37" s="562"/>
      <c r="HAK37" s="562"/>
      <c r="HAL37" s="562"/>
      <c r="HAM37" s="562"/>
      <c r="HAN37" s="562"/>
      <c r="HAO37" s="562"/>
      <c r="HAP37" s="562"/>
      <c r="HAQ37" s="562"/>
      <c r="HAR37" s="562"/>
      <c r="HAS37" s="562"/>
      <c r="HAT37" s="562"/>
      <c r="HAU37" s="562"/>
      <c r="HAV37" s="562"/>
      <c r="HAW37" s="562"/>
      <c r="HAX37" s="562"/>
      <c r="HAY37" s="562"/>
      <c r="HAZ37" s="562"/>
      <c r="HBA37" s="562"/>
      <c r="HBB37" s="562"/>
      <c r="HBC37" s="562"/>
      <c r="HBD37" s="562"/>
      <c r="HBE37" s="562"/>
      <c r="HBF37" s="562"/>
      <c r="HBG37" s="562"/>
      <c r="HBH37" s="562"/>
      <c r="HBI37" s="562"/>
      <c r="HBJ37" s="562"/>
      <c r="HBK37" s="562"/>
      <c r="HBL37" s="562"/>
      <c r="HBM37" s="562"/>
      <c r="HBN37" s="562"/>
      <c r="HBO37" s="562"/>
      <c r="HBP37" s="562"/>
      <c r="HBQ37" s="562"/>
      <c r="HBR37" s="562"/>
      <c r="HBS37" s="562"/>
      <c r="HBT37" s="562"/>
      <c r="HBU37" s="562"/>
      <c r="HBV37" s="562"/>
      <c r="HBW37" s="562"/>
      <c r="HBX37" s="562"/>
      <c r="HBY37" s="562"/>
      <c r="HBZ37" s="562"/>
      <c r="HCA37" s="562"/>
      <c r="HCB37" s="562"/>
      <c r="HCC37" s="562"/>
      <c r="HCD37" s="562"/>
      <c r="HCE37" s="562"/>
      <c r="HCF37" s="562"/>
      <c r="HCG37" s="562"/>
      <c r="HCH37" s="562"/>
      <c r="HCI37" s="562"/>
      <c r="HCJ37" s="562"/>
      <c r="HCK37" s="562"/>
      <c r="HCL37" s="562"/>
      <c r="HCM37" s="562"/>
      <c r="HCN37" s="562"/>
      <c r="HCO37" s="562"/>
      <c r="HCP37" s="562"/>
      <c r="HCQ37" s="562"/>
      <c r="HCR37" s="562"/>
      <c r="HCS37" s="562"/>
      <c r="HCT37" s="562"/>
      <c r="HCU37" s="562"/>
      <c r="HCV37" s="562"/>
      <c r="HCW37" s="562"/>
      <c r="HCX37" s="562"/>
      <c r="HCY37" s="562"/>
      <c r="HCZ37" s="562"/>
      <c r="HDA37" s="562"/>
      <c r="HDB37" s="562"/>
      <c r="HDC37" s="562"/>
      <c r="HDD37" s="562"/>
      <c r="HDE37" s="562"/>
      <c r="HDF37" s="562"/>
      <c r="HDG37" s="562"/>
      <c r="HDH37" s="562"/>
      <c r="HDI37" s="562"/>
      <c r="HDJ37" s="562"/>
      <c r="HDK37" s="562"/>
      <c r="HDL37" s="562"/>
      <c r="HDM37" s="562"/>
      <c r="HDN37" s="562"/>
      <c r="HDO37" s="562"/>
      <c r="HDP37" s="562"/>
      <c r="HDQ37" s="562"/>
      <c r="HDR37" s="562"/>
      <c r="HDS37" s="562"/>
      <c r="HDT37" s="562"/>
      <c r="HDU37" s="562"/>
      <c r="HDV37" s="562"/>
      <c r="HDW37" s="562"/>
      <c r="HDX37" s="562"/>
      <c r="HDY37" s="562"/>
      <c r="HDZ37" s="562"/>
      <c r="HEA37" s="562"/>
      <c r="HEB37" s="562"/>
      <c r="HEC37" s="562"/>
      <c r="HED37" s="562"/>
      <c r="HEE37" s="562"/>
      <c r="HEF37" s="562"/>
      <c r="HEG37" s="562"/>
      <c r="HEH37" s="562"/>
      <c r="HEI37" s="562"/>
      <c r="HEJ37" s="562"/>
      <c r="HEK37" s="562"/>
      <c r="HEL37" s="562"/>
      <c r="HEM37" s="562"/>
      <c r="HEN37" s="562"/>
      <c r="HEO37" s="562"/>
      <c r="HEP37" s="562"/>
      <c r="HEQ37" s="562"/>
      <c r="HER37" s="562"/>
      <c r="HES37" s="562"/>
      <c r="HET37" s="562"/>
      <c r="HEU37" s="562"/>
      <c r="HEV37" s="562"/>
      <c r="HEW37" s="562"/>
      <c r="HEX37" s="562"/>
      <c r="HEY37" s="562"/>
      <c r="HEZ37" s="562"/>
      <c r="HFA37" s="562"/>
      <c r="HFB37" s="562"/>
      <c r="HFC37" s="562"/>
      <c r="HFD37" s="562"/>
      <c r="HFE37" s="562"/>
      <c r="HFF37" s="562"/>
      <c r="HFG37" s="562"/>
      <c r="HFH37" s="562"/>
      <c r="HFI37" s="562"/>
      <c r="HFJ37" s="562"/>
      <c r="HFK37" s="562"/>
      <c r="HFL37" s="562"/>
      <c r="HFM37" s="562"/>
      <c r="HFN37" s="562"/>
      <c r="HFO37" s="562"/>
      <c r="HFP37" s="562"/>
      <c r="HFQ37" s="562"/>
      <c r="HFR37" s="562"/>
      <c r="HFS37" s="562"/>
      <c r="HFT37" s="562"/>
      <c r="HFU37" s="562"/>
      <c r="HFV37" s="562"/>
      <c r="HFW37" s="562"/>
      <c r="HFX37" s="562"/>
      <c r="HFY37" s="562"/>
      <c r="HFZ37" s="562"/>
      <c r="HGA37" s="562"/>
      <c r="HGB37" s="562"/>
      <c r="HGC37" s="562"/>
      <c r="HGD37" s="562"/>
      <c r="HGE37" s="562"/>
      <c r="HGF37" s="562"/>
      <c r="HGG37" s="562"/>
      <c r="HGH37" s="562"/>
      <c r="HGI37" s="562"/>
      <c r="HGJ37" s="562"/>
      <c r="HGK37" s="562"/>
      <c r="HGL37" s="562"/>
      <c r="HGM37" s="562"/>
      <c r="HGN37" s="562"/>
      <c r="HGO37" s="562"/>
      <c r="HGP37" s="562"/>
      <c r="HGQ37" s="562"/>
      <c r="HGR37" s="562"/>
      <c r="HGS37" s="562"/>
      <c r="HGT37" s="562"/>
      <c r="HGU37" s="562"/>
      <c r="HGV37" s="562"/>
      <c r="HGW37" s="562"/>
      <c r="HGX37" s="562"/>
      <c r="HGY37" s="562"/>
      <c r="HGZ37" s="562"/>
      <c r="HHA37" s="562"/>
      <c r="HHB37" s="562"/>
      <c r="HHC37" s="562"/>
      <c r="HHD37" s="562"/>
      <c r="HHE37" s="562"/>
      <c r="HHF37" s="562"/>
      <c r="HHG37" s="562"/>
      <c r="HHH37" s="562"/>
      <c r="HHI37" s="562"/>
      <c r="HHJ37" s="562"/>
      <c r="HHK37" s="562"/>
      <c r="HHL37" s="562"/>
      <c r="HHM37" s="562"/>
      <c r="HHN37" s="562"/>
      <c r="HHO37" s="562"/>
      <c r="HHP37" s="562"/>
      <c r="HHQ37" s="562"/>
      <c r="HHR37" s="562"/>
      <c r="HHS37" s="562"/>
      <c r="HHT37" s="562"/>
      <c r="HHU37" s="562"/>
      <c r="HHV37" s="562"/>
      <c r="HHW37" s="562"/>
      <c r="HHX37" s="562"/>
      <c r="HHY37" s="562"/>
      <c r="HHZ37" s="562"/>
      <c r="HIA37" s="562"/>
      <c r="HIB37" s="562"/>
      <c r="HIC37" s="562"/>
      <c r="HID37" s="562"/>
      <c r="HIE37" s="562"/>
      <c r="HIF37" s="562"/>
      <c r="HIG37" s="562"/>
      <c r="HIH37" s="562"/>
      <c r="HII37" s="562"/>
      <c r="HIJ37" s="562"/>
      <c r="HIK37" s="562"/>
      <c r="HIL37" s="562"/>
      <c r="HIM37" s="562"/>
      <c r="HIN37" s="562"/>
      <c r="HIO37" s="562"/>
      <c r="HIP37" s="562"/>
      <c r="HIQ37" s="562"/>
      <c r="HIR37" s="562"/>
      <c r="HIS37" s="562"/>
      <c r="HIT37" s="562"/>
      <c r="HIU37" s="562"/>
      <c r="HIV37" s="562"/>
      <c r="HIW37" s="562"/>
      <c r="HIX37" s="562"/>
      <c r="HIY37" s="562"/>
      <c r="HIZ37" s="562"/>
      <c r="HJA37" s="562"/>
      <c r="HJB37" s="562"/>
      <c r="HJC37" s="562"/>
      <c r="HJD37" s="562"/>
      <c r="HJE37" s="562"/>
      <c r="HJF37" s="562"/>
      <c r="HJG37" s="562"/>
      <c r="HJH37" s="562"/>
      <c r="HJI37" s="562"/>
      <c r="HJJ37" s="562"/>
      <c r="HJK37" s="562"/>
      <c r="HJL37" s="562"/>
      <c r="HJM37" s="562"/>
      <c r="HJN37" s="562"/>
      <c r="HJO37" s="562"/>
      <c r="HJP37" s="562"/>
      <c r="HJQ37" s="562"/>
      <c r="HJR37" s="562"/>
      <c r="HJS37" s="562"/>
      <c r="HJT37" s="562"/>
      <c r="HJU37" s="562"/>
      <c r="HJV37" s="562"/>
      <c r="HJW37" s="562"/>
      <c r="HJX37" s="562"/>
      <c r="HJY37" s="562"/>
      <c r="HJZ37" s="562"/>
      <c r="HKA37" s="562"/>
      <c r="HKB37" s="562"/>
      <c r="HKC37" s="562"/>
      <c r="HKD37" s="562"/>
      <c r="HKE37" s="562"/>
      <c r="HKF37" s="562"/>
      <c r="HKG37" s="562"/>
      <c r="HKH37" s="562"/>
      <c r="HKI37" s="562"/>
      <c r="HKJ37" s="562"/>
      <c r="HKK37" s="562"/>
      <c r="HKL37" s="562"/>
      <c r="HKM37" s="562"/>
      <c r="HKN37" s="562"/>
      <c r="HKO37" s="562"/>
      <c r="HKP37" s="562"/>
      <c r="HKQ37" s="562"/>
      <c r="HKR37" s="562"/>
      <c r="HKS37" s="562"/>
      <c r="HKT37" s="562"/>
      <c r="HKU37" s="562"/>
      <c r="HKV37" s="562"/>
      <c r="HKW37" s="562"/>
      <c r="HKX37" s="562"/>
      <c r="HKY37" s="562"/>
      <c r="HKZ37" s="562"/>
      <c r="HLA37" s="562"/>
      <c r="HLB37" s="562"/>
      <c r="HLC37" s="562"/>
      <c r="HLD37" s="562"/>
      <c r="HLE37" s="562"/>
      <c r="HLF37" s="562"/>
      <c r="HLG37" s="562"/>
      <c r="HLH37" s="562"/>
      <c r="HLI37" s="562"/>
      <c r="HLJ37" s="562"/>
      <c r="HLK37" s="562"/>
      <c r="HLL37" s="562"/>
      <c r="HLM37" s="562"/>
      <c r="HLN37" s="562"/>
      <c r="HLO37" s="562"/>
      <c r="HLP37" s="562"/>
      <c r="HLQ37" s="562"/>
      <c r="HLR37" s="562"/>
      <c r="HLS37" s="562"/>
      <c r="HLT37" s="562"/>
      <c r="HLU37" s="562"/>
      <c r="HLV37" s="562"/>
      <c r="HLW37" s="562"/>
      <c r="HLX37" s="562"/>
      <c r="HLY37" s="562"/>
      <c r="HLZ37" s="562"/>
      <c r="HMA37" s="562"/>
      <c r="HMB37" s="562"/>
      <c r="HMC37" s="562"/>
      <c r="HMD37" s="562"/>
      <c r="HME37" s="562"/>
      <c r="HMF37" s="562"/>
      <c r="HMG37" s="562"/>
      <c r="HMH37" s="562"/>
      <c r="HMI37" s="562"/>
      <c r="HMJ37" s="562"/>
      <c r="HMK37" s="562"/>
      <c r="HML37" s="562"/>
      <c r="HMM37" s="562"/>
      <c r="HMN37" s="562"/>
      <c r="HMO37" s="562"/>
      <c r="HMP37" s="562"/>
      <c r="HMQ37" s="562"/>
      <c r="HMR37" s="562"/>
      <c r="HMS37" s="562"/>
      <c r="HMT37" s="562"/>
      <c r="HMU37" s="562"/>
      <c r="HMV37" s="562"/>
      <c r="HMW37" s="562"/>
      <c r="HMX37" s="562"/>
      <c r="HMY37" s="562"/>
      <c r="HMZ37" s="562"/>
      <c r="HNA37" s="562"/>
      <c r="HNB37" s="562"/>
      <c r="HNC37" s="562"/>
      <c r="HND37" s="562"/>
      <c r="HNE37" s="562"/>
      <c r="HNF37" s="562"/>
      <c r="HNG37" s="562"/>
      <c r="HNH37" s="562"/>
      <c r="HNI37" s="562"/>
      <c r="HNJ37" s="562"/>
      <c r="HNK37" s="562"/>
      <c r="HNL37" s="562"/>
      <c r="HNM37" s="562"/>
      <c r="HNN37" s="562"/>
      <c r="HNO37" s="562"/>
      <c r="HNP37" s="562"/>
      <c r="HNQ37" s="562"/>
      <c r="HNR37" s="562"/>
      <c r="HNS37" s="562"/>
      <c r="HNT37" s="562"/>
      <c r="HNU37" s="562"/>
      <c r="HNV37" s="562"/>
      <c r="HNW37" s="562"/>
      <c r="HNX37" s="562"/>
      <c r="HNY37" s="562"/>
      <c r="HNZ37" s="562"/>
      <c r="HOA37" s="562"/>
      <c r="HOB37" s="562"/>
      <c r="HOC37" s="562"/>
      <c r="HOD37" s="562"/>
      <c r="HOE37" s="562"/>
      <c r="HOF37" s="562"/>
      <c r="HOG37" s="562"/>
      <c r="HOH37" s="562"/>
      <c r="HOI37" s="562"/>
      <c r="HOJ37" s="562"/>
      <c r="HOK37" s="562"/>
      <c r="HOL37" s="562"/>
      <c r="HOM37" s="562"/>
      <c r="HON37" s="562"/>
      <c r="HOO37" s="562"/>
      <c r="HOP37" s="562"/>
      <c r="HOQ37" s="562"/>
      <c r="HOR37" s="562"/>
      <c r="HOS37" s="562"/>
      <c r="HOT37" s="562"/>
      <c r="HOU37" s="562"/>
      <c r="HOV37" s="562"/>
      <c r="HOW37" s="562"/>
      <c r="HOX37" s="562"/>
      <c r="HOY37" s="562"/>
      <c r="HOZ37" s="562"/>
      <c r="HPA37" s="562"/>
      <c r="HPB37" s="562"/>
      <c r="HPC37" s="562"/>
      <c r="HPD37" s="562"/>
      <c r="HPE37" s="562"/>
      <c r="HPF37" s="562"/>
      <c r="HPG37" s="562"/>
      <c r="HPH37" s="562"/>
      <c r="HPI37" s="562"/>
      <c r="HPJ37" s="562"/>
      <c r="HPK37" s="562"/>
      <c r="HPL37" s="562"/>
      <c r="HPM37" s="562"/>
      <c r="HPN37" s="562"/>
      <c r="HPO37" s="562"/>
      <c r="HPP37" s="562"/>
      <c r="HPQ37" s="562"/>
      <c r="HPR37" s="562"/>
      <c r="HPS37" s="562"/>
      <c r="HPT37" s="562"/>
      <c r="HPU37" s="562"/>
      <c r="HPV37" s="562"/>
      <c r="HPW37" s="562"/>
      <c r="HPX37" s="562"/>
      <c r="HPY37" s="562"/>
      <c r="HPZ37" s="562"/>
      <c r="HQA37" s="562"/>
      <c r="HQB37" s="562"/>
      <c r="HQC37" s="562"/>
      <c r="HQD37" s="562"/>
      <c r="HQE37" s="562"/>
      <c r="HQF37" s="562"/>
      <c r="HQG37" s="562"/>
      <c r="HQH37" s="562"/>
      <c r="HQI37" s="562"/>
      <c r="HQJ37" s="562"/>
      <c r="HQK37" s="562"/>
      <c r="HQL37" s="562"/>
      <c r="HQM37" s="562"/>
      <c r="HQN37" s="562"/>
      <c r="HQO37" s="562"/>
      <c r="HQP37" s="562"/>
      <c r="HQQ37" s="562"/>
      <c r="HQR37" s="562"/>
      <c r="HQS37" s="562"/>
      <c r="HQT37" s="562"/>
      <c r="HQU37" s="562"/>
      <c r="HQV37" s="562"/>
      <c r="HQW37" s="562"/>
      <c r="HQX37" s="562"/>
      <c r="HQY37" s="562"/>
      <c r="HQZ37" s="562"/>
      <c r="HRA37" s="562"/>
      <c r="HRB37" s="562"/>
      <c r="HRC37" s="562"/>
      <c r="HRD37" s="562"/>
      <c r="HRE37" s="562"/>
      <c r="HRF37" s="562"/>
      <c r="HRG37" s="562"/>
      <c r="HRH37" s="562"/>
      <c r="HRI37" s="562"/>
      <c r="HRJ37" s="562"/>
      <c r="HRK37" s="562"/>
      <c r="HRL37" s="562"/>
      <c r="HRM37" s="562"/>
      <c r="HRN37" s="562"/>
      <c r="HRO37" s="562"/>
      <c r="HRP37" s="562"/>
      <c r="HRQ37" s="562"/>
      <c r="HRR37" s="562"/>
      <c r="HRS37" s="562"/>
      <c r="HRT37" s="562"/>
      <c r="HRU37" s="562"/>
      <c r="HRV37" s="562"/>
      <c r="HRW37" s="562"/>
      <c r="HRX37" s="562"/>
      <c r="HRY37" s="562"/>
      <c r="HRZ37" s="562"/>
      <c r="HSA37" s="562"/>
      <c r="HSB37" s="562"/>
      <c r="HSC37" s="562"/>
      <c r="HSD37" s="562"/>
      <c r="HSE37" s="562"/>
      <c r="HSF37" s="562"/>
      <c r="HSG37" s="562"/>
      <c r="HSH37" s="562"/>
      <c r="HSI37" s="562"/>
      <c r="HSJ37" s="562"/>
      <c r="HSK37" s="562"/>
      <c r="HSL37" s="562"/>
      <c r="HSM37" s="562"/>
      <c r="HSN37" s="562"/>
      <c r="HSO37" s="562"/>
      <c r="HSP37" s="562"/>
      <c r="HSQ37" s="562"/>
      <c r="HSR37" s="562"/>
      <c r="HSS37" s="562"/>
      <c r="HST37" s="562"/>
      <c r="HSU37" s="562"/>
      <c r="HSV37" s="562"/>
      <c r="HSW37" s="562"/>
      <c r="HSX37" s="562"/>
      <c r="HSY37" s="562"/>
      <c r="HSZ37" s="562"/>
      <c r="HTA37" s="562"/>
      <c r="HTB37" s="562"/>
      <c r="HTC37" s="562"/>
      <c r="HTD37" s="562"/>
      <c r="HTE37" s="562"/>
      <c r="HTF37" s="562"/>
      <c r="HTG37" s="562"/>
      <c r="HTH37" s="562"/>
      <c r="HTI37" s="562"/>
      <c r="HTJ37" s="562"/>
      <c r="HTK37" s="562"/>
      <c r="HTL37" s="562"/>
      <c r="HTM37" s="562"/>
      <c r="HTN37" s="562"/>
      <c r="HTO37" s="562"/>
      <c r="HTP37" s="562"/>
      <c r="HTQ37" s="562"/>
      <c r="HTR37" s="562"/>
      <c r="HTS37" s="562"/>
      <c r="HTT37" s="562"/>
      <c r="HTU37" s="562"/>
      <c r="HTV37" s="562"/>
      <c r="HTW37" s="562"/>
      <c r="HTX37" s="562"/>
      <c r="HTY37" s="562"/>
      <c r="HTZ37" s="562"/>
      <c r="HUA37" s="562"/>
      <c r="HUB37" s="562"/>
      <c r="HUC37" s="562"/>
      <c r="HUD37" s="562"/>
      <c r="HUE37" s="562"/>
      <c r="HUF37" s="562"/>
      <c r="HUG37" s="562"/>
      <c r="HUH37" s="562"/>
      <c r="HUI37" s="562"/>
      <c r="HUJ37" s="562"/>
      <c r="HUK37" s="562"/>
      <c r="HUL37" s="562"/>
      <c r="HUM37" s="562"/>
      <c r="HUN37" s="562"/>
      <c r="HUO37" s="562"/>
      <c r="HUP37" s="562"/>
      <c r="HUQ37" s="562"/>
      <c r="HUR37" s="562"/>
      <c r="HUS37" s="562"/>
      <c r="HUT37" s="562"/>
      <c r="HUU37" s="562"/>
      <c r="HUV37" s="562"/>
      <c r="HUW37" s="562"/>
      <c r="HUX37" s="562"/>
      <c r="HUY37" s="562"/>
      <c r="HUZ37" s="562"/>
      <c r="HVA37" s="562"/>
      <c r="HVB37" s="562"/>
      <c r="HVC37" s="562"/>
      <c r="HVD37" s="562"/>
      <c r="HVE37" s="562"/>
      <c r="HVF37" s="562"/>
      <c r="HVG37" s="562"/>
      <c r="HVH37" s="562"/>
      <c r="HVI37" s="562"/>
      <c r="HVJ37" s="562"/>
      <c r="HVK37" s="562"/>
      <c r="HVL37" s="562"/>
      <c r="HVM37" s="562"/>
      <c r="HVN37" s="562"/>
      <c r="HVO37" s="562"/>
      <c r="HVP37" s="562"/>
      <c r="HVQ37" s="562"/>
      <c r="HVR37" s="562"/>
      <c r="HVS37" s="562"/>
      <c r="HVT37" s="562"/>
      <c r="HVU37" s="562"/>
      <c r="HVV37" s="562"/>
      <c r="HVW37" s="562"/>
      <c r="HVX37" s="562"/>
      <c r="HVY37" s="562"/>
      <c r="HVZ37" s="562"/>
      <c r="HWA37" s="562"/>
      <c r="HWB37" s="562"/>
      <c r="HWC37" s="562"/>
      <c r="HWD37" s="562"/>
      <c r="HWE37" s="562"/>
      <c r="HWF37" s="562"/>
      <c r="HWG37" s="562"/>
      <c r="HWH37" s="562"/>
      <c r="HWI37" s="562"/>
      <c r="HWJ37" s="562"/>
      <c r="HWK37" s="562"/>
      <c r="HWL37" s="562"/>
      <c r="HWM37" s="562"/>
      <c r="HWN37" s="562"/>
      <c r="HWO37" s="562"/>
      <c r="HWP37" s="562"/>
      <c r="HWQ37" s="562"/>
      <c r="HWR37" s="562"/>
      <c r="HWS37" s="562"/>
      <c r="HWT37" s="562"/>
      <c r="HWU37" s="562"/>
      <c r="HWV37" s="562"/>
      <c r="HWW37" s="562"/>
      <c r="HWX37" s="562"/>
      <c r="HWY37" s="562"/>
      <c r="HWZ37" s="562"/>
      <c r="HXA37" s="562"/>
      <c r="HXB37" s="562"/>
      <c r="HXC37" s="562"/>
      <c r="HXD37" s="562"/>
      <c r="HXE37" s="562"/>
      <c r="HXF37" s="562"/>
      <c r="HXG37" s="562"/>
      <c r="HXH37" s="562"/>
      <c r="HXI37" s="562"/>
      <c r="HXJ37" s="562"/>
      <c r="HXK37" s="562"/>
      <c r="HXL37" s="562"/>
      <c r="HXM37" s="562"/>
      <c r="HXN37" s="562"/>
      <c r="HXO37" s="562"/>
      <c r="HXP37" s="562"/>
      <c r="HXQ37" s="562"/>
      <c r="HXR37" s="562"/>
      <c r="HXS37" s="562"/>
      <c r="HXT37" s="562"/>
      <c r="HXU37" s="562"/>
      <c r="HXV37" s="562"/>
      <c r="HXW37" s="562"/>
      <c r="HXX37" s="562"/>
      <c r="HXY37" s="562"/>
      <c r="HXZ37" s="562"/>
      <c r="HYA37" s="562"/>
      <c r="HYB37" s="562"/>
      <c r="HYC37" s="562"/>
      <c r="HYD37" s="562"/>
      <c r="HYE37" s="562"/>
      <c r="HYF37" s="562"/>
      <c r="HYG37" s="562"/>
      <c r="HYH37" s="562"/>
      <c r="HYI37" s="562"/>
      <c r="HYJ37" s="562"/>
      <c r="HYK37" s="562"/>
      <c r="HYL37" s="562"/>
      <c r="HYM37" s="562"/>
      <c r="HYN37" s="562"/>
      <c r="HYO37" s="562"/>
      <c r="HYP37" s="562"/>
      <c r="HYQ37" s="562"/>
      <c r="HYR37" s="562"/>
      <c r="HYS37" s="562"/>
      <c r="HYT37" s="562"/>
      <c r="HYU37" s="562"/>
      <c r="HYV37" s="562"/>
      <c r="HYW37" s="562"/>
      <c r="HYX37" s="562"/>
      <c r="HYY37" s="562"/>
      <c r="HYZ37" s="562"/>
      <c r="HZA37" s="562"/>
      <c r="HZB37" s="562"/>
      <c r="HZC37" s="562"/>
      <c r="HZD37" s="562"/>
      <c r="HZE37" s="562"/>
      <c r="HZF37" s="562"/>
      <c r="HZG37" s="562"/>
      <c r="HZH37" s="562"/>
      <c r="HZI37" s="562"/>
      <c r="HZJ37" s="562"/>
      <c r="HZK37" s="562"/>
      <c r="HZL37" s="562"/>
      <c r="HZM37" s="562"/>
      <c r="HZN37" s="562"/>
      <c r="HZO37" s="562"/>
      <c r="HZP37" s="562"/>
      <c r="HZQ37" s="562"/>
      <c r="HZR37" s="562"/>
      <c r="HZS37" s="562"/>
      <c r="HZT37" s="562"/>
      <c r="HZU37" s="562"/>
      <c r="HZV37" s="562"/>
      <c r="HZW37" s="562"/>
      <c r="HZX37" s="562"/>
      <c r="HZY37" s="562"/>
      <c r="HZZ37" s="562"/>
      <c r="IAA37" s="562"/>
      <c r="IAB37" s="562"/>
      <c r="IAC37" s="562"/>
      <c r="IAD37" s="562"/>
      <c r="IAE37" s="562"/>
      <c r="IAF37" s="562"/>
      <c r="IAG37" s="562"/>
      <c r="IAH37" s="562"/>
      <c r="IAI37" s="562"/>
      <c r="IAJ37" s="562"/>
      <c r="IAK37" s="562"/>
      <c r="IAL37" s="562"/>
      <c r="IAM37" s="562"/>
      <c r="IAN37" s="562"/>
      <c r="IAO37" s="562"/>
      <c r="IAP37" s="562"/>
      <c r="IAQ37" s="562"/>
      <c r="IAR37" s="562"/>
      <c r="IAS37" s="562"/>
      <c r="IAT37" s="562"/>
      <c r="IAU37" s="562"/>
      <c r="IAV37" s="562"/>
      <c r="IAW37" s="562"/>
      <c r="IAX37" s="562"/>
      <c r="IAY37" s="562"/>
      <c r="IAZ37" s="562"/>
      <c r="IBA37" s="562"/>
      <c r="IBB37" s="562"/>
      <c r="IBC37" s="562"/>
      <c r="IBD37" s="562"/>
      <c r="IBE37" s="562"/>
      <c r="IBF37" s="562"/>
      <c r="IBG37" s="562"/>
      <c r="IBH37" s="562"/>
      <c r="IBI37" s="562"/>
      <c r="IBJ37" s="562"/>
      <c r="IBK37" s="562"/>
      <c r="IBL37" s="562"/>
      <c r="IBM37" s="562"/>
      <c r="IBN37" s="562"/>
      <c r="IBO37" s="562"/>
      <c r="IBP37" s="562"/>
      <c r="IBQ37" s="562"/>
      <c r="IBR37" s="562"/>
      <c r="IBS37" s="562"/>
      <c r="IBT37" s="562"/>
      <c r="IBU37" s="562"/>
      <c r="IBV37" s="562"/>
      <c r="IBW37" s="562"/>
      <c r="IBX37" s="562"/>
      <c r="IBY37" s="562"/>
      <c r="IBZ37" s="562"/>
      <c r="ICA37" s="562"/>
      <c r="ICB37" s="562"/>
      <c r="ICC37" s="562"/>
      <c r="ICD37" s="562"/>
      <c r="ICE37" s="562"/>
      <c r="ICF37" s="562"/>
      <c r="ICG37" s="562"/>
      <c r="ICH37" s="562"/>
      <c r="ICI37" s="562"/>
      <c r="ICJ37" s="562"/>
      <c r="ICK37" s="562"/>
      <c r="ICL37" s="562"/>
      <c r="ICM37" s="562"/>
      <c r="ICN37" s="562"/>
      <c r="ICO37" s="562"/>
      <c r="ICP37" s="562"/>
      <c r="ICQ37" s="562"/>
      <c r="ICR37" s="562"/>
      <c r="ICS37" s="562"/>
      <c r="ICT37" s="562"/>
      <c r="ICU37" s="562"/>
      <c r="ICV37" s="562"/>
      <c r="ICW37" s="562"/>
      <c r="ICX37" s="562"/>
      <c r="ICY37" s="562"/>
      <c r="ICZ37" s="562"/>
      <c r="IDA37" s="562"/>
      <c r="IDB37" s="562"/>
      <c r="IDC37" s="562"/>
      <c r="IDD37" s="562"/>
      <c r="IDE37" s="562"/>
      <c r="IDF37" s="562"/>
      <c r="IDG37" s="562"/>
      <c r="IDH37" s="562"/>
      <c r="IDI37" s="562"/>
      <c r="IDJ37" s="562"/>
      <c r="IDK37" s="562"/>
      <c r="IDL37" s="562"/>
      <c r="IDM37" s="562"/>
      <c r="IDN37" s="562"/>
      <c r="IDO37" s="562"/>
      <c r="IDP37" s="562"/>
      <c r="IDQ37" s="562"/>
      <c r="IDR37" s="562"/>
      <c r="IDS37" s="562"/>
      <c r="IDT37" s="562"/>
      <c r="IDU37" s="562"/>
      <c r="IDV37" s="562"/>
      <c r="IDW37" s="562"/>
      <c r="IDX37" s="562"/>
      <c r="IDY37" s="562"/>
      <c r="IDZ37" s="562"/>
      <c r="IEA37" s="562"/>
      <c r="IEB37" s="562"/>
      <c r="IEC37" s="562"/>
      <c r="IED37" s="562"/>
      <c r="IEE37" s="562"/>
      <c r="IEF37" s="562"/>
      <c r="IEG37" s="562"/>
      <c r="IEH37" s="562"/>
      <c r="IEI37" s="562"/>
      <c r="IEJ37" s="562"/>
      <c r="IEK37" s="562"/>
      <c r="IEL37" s="562"/>
      <c r="IEM37" s="562"/>
      <c r="IEN37" s="562"/>
      <c r="IEO37" s="562"/>
      <c r="IEP37" s="562"/>
      <c r="IEQ37" s="562"/>
      <c r="IER37" s="562"/>
      <c r="IES37" s="562"/>
      <c r="IET37" s="562"/>
      <c r="IEU37" s="562"/>
      <c r="IEV37" s="562"/>
      <c r="IEW37" s="562"/>
      <c r="IEX37" s="562"/>
      <c r="IEY37" s="562"/>
      <c r="IEZ37" s="562"/>
      <c r="IFA37" s="562"/>
      <c r="IFB37" s="562"/>
      <c r="IFC37" s="562"/>
      <c r="IFD37" s="562"/>
      <c r="IFE37" s="562"/>
      <c r="IFF37" s="562"/>
      <c r="IFG37" s="562"/>
      <c r="IFH37" s="562"/>
      <c r="IFI37" s="562"/>
      <c r="IFJ37" s="562"/>
      <c r="IFK37" s="562"/>
      <c r="IFL37" s="562"/>
      <c r="IFM37" s="562"/>
      <c r="IFN37" s="562"/>
      <c r="IFO37" s="562"/>
      <c r="IFP37" s="562"/>
      <c r="IFQ37" s="562"/>
      <c r="IFR37" s="562"/>
      <c r="IFS37" s="562"/>
      <c r="IFT37" s="562"/>
      <c r="IFU37" s="562"/>
      <c r="IFV37" s="562"/>
      <c r="IFW37" s="562"/>
      <c r="IFX37" s="562"/>
      <c r="IFY37" s="562"/>
      <c r="IFZ37" s="562"/>
      <c r="IGA37" s="562"/>
      <c r="IGB37" s="562"/>
      <c r="IGC37" s="562"/>
      <c r="IGD37" s="562"/>
      <c r="IGE37" s="562"/>
      <c r="IGF37" s="562"/>
      <c r="IGG37" s="562"/>
      <c r="IGH37" s="562"/>
      <c r="IGI37" s="562"/>
      <c r="IGJ37" s="562"/>
      <c r="IGK37" s="562"/>
      <c r="IGL37" s="562"/>
      <c r="IGM37" s="562"/>
      <c r="IGN37" s="562"/>
      <c r="IGO37" s="562"/>
      <c r="IGP37" s="562"/>
      <c r="IGQ37" s="562"/>
      <c r="IGR37" s="562"/>
      <c r="IGS37" s="562"/>
      <c r="IGT37" s="562"/>
      <c r="IGU37" s="562"/>
      <c r="IGV37" s="562"/>
      <c r="IGW37" s="562"/>
      <c r="IGX37" s="562"/>
      <c r="IGY37" s="562"/>
      <c r="IGZ37" s="562"/>
      <c r="IHA37" s="562"/>
      <c r="IHB37" s="562"/>
      <c r="IHC37" s="562"/>
      <c r="IHD37" s="562"/>
      <c r="IHE37" s="562"/>
      <c r="IHF37" s="562"/>
      <c r="IHG37" s="562"/>
      <c r="IHH37" s="562"/>
      <c r="IHI37" s="562"/>
      <c r="IHJ37" s="562"/>
      <c r="IHK37" s="562"/>
      <c r="IHL37" s="562"/>
      <c r="IHM37" s="562"/>
      <c r="IHN37" s="562"/>
      <c r="IHO37" s="562"/>
      <c r="IHP37" s="562"/>
      <c r="IHQ37" s="562"/>
      <c r="IHR37" s="562"/>
      <c r="IHS37" s="562"/>
      <c r="IHT37" s="562"/>
      <c r="IHU37" s="562"/>
      <c r="IHV37" s="562"/>
      <c r="IHW37" s="562"/>
      <c r="IHX37" s="562"/>
      <c r="IHY37" s="562"/>
      <c r="IHZ37" s="562"/>
      <c r="IIA37" s="562"/>
      <c r="IIB37" s="562"/>
      <c r="IIC37" s="562"/>
      <c r="IID37" s="562"/>
      <c r="IIE37" s="562"/>
      <c r="IIF37" s="562"/>
      <c r="IIG37" s="562"/>
      <c r="IIH37" s="562"/>
      <c r="III37" s="562"/>
      <c r="IIJ37" s="562"/>
      <c r="IIK37" s="562"/>
      <c r="IIL37" s="562"/>
      <c r="IIM37" s="562"/>
      <c r="IIN37" s="562"/>
      <c r="IIO37" s="562"/>
      <c r="IIP37" s="562"/>
      <c r="IIQ37" s="562"/>
      <c r="IIR37" s="562"/>
      <c r="IIS37" s="562"/>
      <c r="IIT37" s="562"/>
      <c r="IIU37" s="562"/>
      <c r="IIV37" s="562"/>
      <c r="IIW37" s="562"/>
      <c r="IIX37" s="562"/>
      <c r="IIY37" s="562"/>
      <c r="IIZ37" s="562"/>
      <c r="IJA37" s="562"/>
      <c r="IJB37" s="562"/>
      <c r="IJC37" s="562"/>
      <c r="IJD37" s="562"/>
      <c r="IJE37" s="562"/>
      <c r="IJF37" s="562"/>
      <c r="IJG37" s="562"/>
      <c r="IJH37" s="562"/>
      <c r="IJI37" s="562"/>
      <c r="IJJ37" s="562"/>
      <c r="IJK37" s="562"/>
      <c r="IJL37" s="562"/>
      <c r="IJM37" s="562"/>
      <c r="IJN37" s="562"/>
      <c r="IJO37" s="562"/>
      <c r="IJP37" s="562"/>
      <c r="IJQ37" s="562"/>
      <c r="IJR37" s="562"/>
      <c r="IJS37" s="562"/>
      <c r="IJT37" s="562"/>
      <c r="IJU37" s="562"/>
      <c r="IJV37" s="562"/>
      <c r="IJW37" s="562"/>
      <c r="IJX37" s="562"/>
      <c r="IJY37" s="562"/>
      <c r="IJZ37" s="562"/>
      <c r="IKA37" s="562"/>
      <c r="IKB37" s="562"/>
      <c r="IKC37" s="562"/>
      <c r="IKD37" s="562"/>
      <c r="IKE37" s="562"/>
      <c r="IKF37" s="562"/>
      <c r="IKG37" s="562"/>
      <c r="IKH37" s="562"/>
      <c r="IKI37" s="562"/>
      <c r="IKJ37" s="562"/>
      <c r="IKK37" s="562"/>
      <c r="IKL37" s="562"/>
      <c r="IKM37" s="562"/>
      <c r="IKN37" s="562"/>
      <c r="IKO37" s="562"/>
      <c r="IKP37" s="562"/>
      <c r="IKQ37" s="562"/>
      <c r="IKR37" s="562"/>
      <c r="IKS37" s="562"/>
      <c r="IKT37" s="562"/>
      <c r="IKU37" s="562"/>
      <c r="IKV37" s="562"/>
      <c r="IKW37" s="562"/>
      <c r="IKX37" s="562"/>
      <c r="IKY37" s="562"/>
      <c r="IKZ37" s="562"/>
      <c r="ILA37" s="562"/>
      <c r="ILB37" s="562"/>
      <c r="ILC37" s="562"/>
      <c r="ILD37" s="562"/>
      <c r="ILE37" s="562"/>
      <c r="ILF37" s="562"/>
      <c r="ILG37" s="562"/>
      <c r="ILH37" s="562"/>
      <c r="ILI37" s="562"/>
      <c r="ILJ37" s="562"/>
      <c r="ILK37" s="562"/>
      <c r="ILL37" s="562"/>
      <c r="ILM37" s="562"/>
      <c r="ILN37" s="562"/>
      <c r="ILO37" s="562"/>
      <c r="ILP37" s="562"/>
      <c r="ILQ37" s="562"/>
      <c r="ILR37" s="562"/>
      <c r="ILS37" s="562"/>
      <c r="ILT37" s="562"/>
      <c r="ILU37" s="562"/>
      <c r="ILV37" s="562"/>
      <c r="ILW37" s="562"/>
      <c r="ILX37" s="562"/>
      <c r="ILY37" s="562"/>
      <c r="ILZ37" s="562"/>
      <c r="IMA37" s="562"/>
      <c r="IMB37" s="562"/>
      <c r="IMC37" s="562"/>
      <c r="IMD37" s="562"/>
      <c r="IME37" s="562"/>
      <c r="IMF37" s="562"/>
      <c r="IMG37" s="562"/>
      <c r="IMH37" s="562"/>
      <c r="IMI37" s="562"/>
      <c r="IMJ37" s="562"/>
      <c r="IMK37" s="562"/>
      <c r="IML37" s="562"/>
      <c r="IMM37" s="562"/>
      <c r="IMN37" s="562"/>
      <c r="IMO37" s="562"/>
      <c r="IMP37" s="562"/>
      <c r="IMQ37" s="562"/>
      <c r="IMR37" s="562"/>
      <c r="IMS37" s="562"/>
      <c r="IMT37" s="562"/>
      <c r="IMU37" s="562"/>
      <c r="IMV37" s="562"/>
      <c r="IMW37" s="562"/>
      <c r="IMX37" s="562"/>
      <c r="IMY37" s="562"/>
      <c r="IMZ37" s="562"/>
      <c r="INA37" s="562"/>
      <c r="INB37" s="562"/>
      <c r="INC37" s="562"/>
      <c r="IND37" s="562"/>
      <c r="INE37" s="562"/>
      <c r="INF37" s="562"/>
      <c r="ING37" s="562"/>
      <c r="INH37" s="562"/>
      <c r="INI37" s="562"/>
      <c r="INJ37" s="562"/>
      <c r="INK37" s="562"/>
      <c r="INL37" s="562"/>
      <c r="INM37" s="562"/>
      <c r="INN37" s="562"/>
      <c r="INO37" s="562"/>
      <c r="INP37" s="562"/>
      <c r="INQ37" s="562"/>
      <c r="INR37" s="562"/>
      <c r="INS37" s="562"/>
      <c r="INT37" s="562"/>
      <c r="INU37" s="562"/>
      <c r="INV37" s="562"/>
      <c r="INW37" s="562"/>
      <c r="INX37" s="562"/>
      <c r="INY37" s="562"/>
      <c r="INZ37" s="562"/>
      <c r="IOA37" s="562"/>
      <c r="IOB37" s="562"/>
      <c r="IOC37" s="562"/>
      <c r="IOD37" s="562"/>
      <c r="IOE37" s="562"/>
      <c r="IOF37" s="562"/>
      <c r="IOG37" s="562"/>
      <c r="IOH37" s="562"/>
      <c r="IOI37" s="562"/>
      <c r="IOJ37" s="562"/>
      <c r="IOK37" s="562"/>
      <c r="IOL37" s="562"/>
      <c r="IOM37" s="562"/>
      <c r="ION37" s="562"/>
      <c r="IOO37" s="562"/>
      <c r="IOP37" s="562"/>
      <c r="IOQ37" s="562"/>
      <c r="IOR37" s="562"/>
      <c r="IOS37" s="562"/>
      <c r="IOT37" s="562"/>
      <c r="IOU37" s="562"/>
      <c r="IOV37" s="562"/>
      <c r="IOW37" s="562"/>
      <c r="IOX37" s="562"/>
      <c r="IOY37" s="562"/>
      <c r="IOZ37" s="562"/>
      <c r="IPA37" s="562"/>
      <c r="IPB37" s="562"/>
      <c r="IPC37" s="562"/>
      <c r="IPD37" s="562"/>
      <c r="IPE37" s="562"/>
      <c r="IPF37" s="562"/>
      <c r="IPG37" s="562"/>
      <c r="IPH37" s="562"/>
      <c r="IPI37" s="562"/>
      <c r="IPJ37" s="562"/>
      <c r="IPK37" s="562"/>
      <c r="IPL37" s="562"/>
      <c r="IPM37" s="562"/>
      <c r="IPN37" s="562"/>
      <c r="IPO37" s="562"/>
      <c r="IPP37" s="562"/>
      <c r="IPQ37" s="562"/>
      <c r="IPR37" s="562"/>
      <c r="IPS37" s="562"/>
      <c r="IPT37" s="562"/>
      <c r="IPU37" s="562"/>
      <c r="IPV37" s="562"/>
      <c r="IPW37" s="562"/>
      <c r="IPX37" s="562"/>
      <c r="IPY37" s="562"/>
      <c r="IPZ37" s="562"/>
      <c r="IQA37" s="562"/>
      <c r="IQB37" s="562"/>
      <c r="IQC37" s="562"/>
      <c r="IQD37" s="562"/>
      <c r="IQE37" s="562"/>
      <c r="IQF37" s="562"/>
      <c r="IQG37" s="562"/>
      <c r="IQH37" s="562"/>
      <c r="IQI37" s="562"/>
      <c r="IQJ37" s="562"/>
      <c r="IQK37" s="562"/>
      <c r="IQL37" s="562"/>
      <c r="IQM37" s="562"/>
      <c r="IQN37" s="562"/>
      <c r="IQO37" s="562"/>
      <c r="IQP37" s="562"/>
      <c r="IQQ37" s="562"/>
      <c r="IQR37" s="562"/>
      <c r="IQS37" s="562"/>
      <c r="IQT37" s="562"/>
      <c r="IQU37" s="562"/>
      <c r="IQV37" s="562"/>
      <c r="IQW37" s="562"/>
      <c r="IQX37" s="562"/>
      <c r="IQY37" s="562"/>
      <c r="IQZ37" s="562"/>
      <c r="IRA37" s="562"/>
      <c r="IRB37" s="562"/>
      <c r="IRC37" s="562"/>
      <c r="IRD37" s="562"/>
      <c r="IRE37" s="562"/>
      <c r="IRF37" s="562"/>
      <c r="IRG37" s="562"/>
      <c r="IRH37" s="562"/>
      <c r="IRI37" s="562"/>
      <c r="IRJ37" s="562"/>
      <c r="IRK37" s="562"/>
      <c r="IRL37" s="562"/>
      <c r="IRM37" s="562"/>
      <c r="IRN37" s="562"/>
      <c r="IRO37" s="562"/>
      <c r="IRP37" s="562"/>
      <c r="IRQ37" s="562"/>
      <c r="IRR37" s="562"/>
      <c r="IRS37" s="562"/>
      <c r="IRT37" s="562"/>
      <c r="IRU37" s="562"/>
      <c r="IRV37" s="562"/>
      <c r="IRW37" s="562"/>
      <c r="IRX37" s="562"/>
      <c r="IRY37" s="562"/>
      <c r="IRZ37" s="562"/>
      <c r="ISA37" s="562"/>
      <c r="ISB37" s="562"/>
      <c r="ISC37" s="562"/>
      <c r="ISD37" s="562"/>
      <c r="ISE37" s="562"/>
      <c r="ISF37" s="562"/>
      <c r="ISG37" s="562"/>
      <c r="ISH37" s="562"/>
      <c r="ISI37" s="562"/>
      <c r="ISJ37" s="562"/>
      <c r="ISK37" s="562"/>
      <c r="ISL37" s="562"/>
      <c r="ISM37" s="562"/>
      <c r="ISN37" s="562"/>
      <c r="ISO37" s="562"/>
      <c r="ISP37" s="562"/>
      <c r="ISQ37" s="562"/>
      <c r="ISR37" s="562"/>
      <c r="ISS37" s="562"/>
      <c r="IST37" s="562"/>
      <c r="ISU37" s="562"/>
      <c r="ISV37" s="562"/>
      <c r="ISW37" s="562"/>
      <c r="ISX37" s="562"/>
      <c r="ISY37" s="562"/>
      <c r="ISZ37" s="562"/>
      <c r="ITA37" s="562"/>
      <c r="ITB37" s="562"/>
      <c r="ITC37" s="562"/>
      <c r="ITD37" s="562"/>
      <c r="ITE37" s="562"/>
      <c r="ITF37" s="562"/>
      <c r="ITG37" s="562"/>
      <c r="ITH37" s="562"/>
      <c r="ITI37" s="562"/>
      <c r="ITJ37" s="562"/>
      <c r="ITK37" s="562"/>
      <c r="ITL37" s="562"/>
      <c r="ITM37" s="562"/>
      <c r="ITN37" s="562"/>
      <c r="ITO37" s="562"/>
      <c r="ITP37" s="562"/>
      <c r="ITQ37" s="562"/>
      <c r="ITR37" s="562"/>
      <c r="ITS37" s="562"/>
      <c r="ITT37" s="562"/>
      <c r="ITU37" s="562"/>
      <c r="ITV37" s="562"/>
      <c r="ITW37" s="562"/>
      <c r="ITX37" s="562"/>
      <c r="ITY37" s="562"/>
      <c r="ITZ37" s="562"/>
      <c r="IUA37" s="562"/>
      <c r="IUB37" s="562"/>
      <c r="IUC37" s="562"/>
      <c r="IUD37" s="562"/>
      <c r="IUE37" s="562"/>
      <c r="IUF37" s="562"/>
      <c r="IUG37" s="562"/>
      <c r="IUH37" s="562"/>
      <c r="IUI37" s="562"/>
      <c r="IUJ37" s="562"/>
      <c r="IUK37" s="562"/>
      <c r="IUL37" s="562"/>
      <c r="IUM37" s="562"/>
      <c r="IUN37" s="562"/>
      <c r="IUO37" s="562"/>
      <c r="IUP37" s="562"/>
      <c r="IUQ37" s="562"/>
      <c r="IUR37" s="562"/>
      <c r="IUS37" s="562"/>
      <c r="IUT37" s="562"/>
      <c r="IUU37" s="562"/>
      <c r="IUV37" s="562"/>
      <c r="IUW37" s="562"/>
      <c r="IUX37" s="562"/>
      <c r="IUY37" s="562"/>
      <c r="IUZ37" s="562"/>
      <c r="IVA37" s="562"/>
      <c r="IVB37" s="562"/>
      <c r="IVC37" s="562"/>
      <c r="IVD37" s="562"/>
      <c r="IVE37" s="562"/>
      <c r="IVF37" s="562"/>
      <c r="IVG37" s="562"/>
      <c r="IVH37" s="562"/>
      <c r="IVI37" s="562"/>
      <c r="IVJ37" s="562"/>
      <c r="IVK37" s="562"/>
      <c r="IVL37" s="562"/>
      <c r="IVM37" s="562"/>
      <c r="IVN37" s="562"/>
      <c r="IVO37" s="562"/>
      <c r="IVP37" s="562"/>
      <c r="IVQ37" s="562"/>
      <c r="IVR37" s="562"/>
      <c r="IVS37" s="562"/>
      <c r="IVT37" s="562"/>
      <c r="IVU37" s="562"/>
      <c r="IVV37" s="562"/>
      <c r="IVW37" s="562"/>
      <c r="IVX37" s="562"/>
      <c r="IVY37" s="562"/>
      <c r="IVZ37" s="562"/>
      <c r="IWA37" s="562"/>
      <c r="IWB37" s="562"/>
      <c r="IWC37" s="562"/>
      <c r="IWD37" s="562"/>
      <c r="IWE37" s="562"/>
      <c r="IWF37" s="562"/>
      <c r="IWG37" s="562"/>
      <c r="IWH37" s="562"/>
      <c r="IWI37" s="562"/>
      <c r="IWJ37" s="562"/>
      <c r="IWK37" s="562"/>
      <c r="IWL37" s="562"/>
      <c r="IWM37" s="562"/>
      <c r="IWN37" s="562"/>
      <c r="IWO37" s="562"/>
      <c r="IWP37" s="562"/>
      <c r="IWQ37" s="562"/>
      <c r="IWR37" s="562"/>
      <c r="IWS37" s="562"/>
      <c r="IWT37" s="562"/>
      <c r="IWU37" s="562"/>
      <c r="IWV37" s="562"/>
      <c r="IWW37" s="562"/>
      <c r="IWX37" s="562"/>
      <c r="IWY37" s="562"/>
      <c r="IWZ37" s="562"/>
      <c r="IXA37" s="562"/>
      <c r="IXB37" s="562"/>
      <c r="IXC37" s="562"/>
      <c r="IXD37" s="562"/>
      <c r="IXE37" s="562"/>
      <c r="IXF37" s="562"/>
      <c r="IXG37" s="562"/>
      <c r="IXH37" s="562"/>
      <c r="IXI37" s="562"/>
      <c r="IXJ37" s="562"/>
      <c r="IXK37" s="562"/>
      <c r="IXL37" s="562"/>
      <c r="IXM37" s="562"/>
      <c r="IXN37" s="562"/>
      <c r="IXO37" s="562"/>
      <c r="IXP37" s="562"/>
      <c r="IXQ37" s="562"/>
      <c r="IXR37" s="562"/>
      <c r="IXS37" s="562"/>
      <c r="IXT37" s="562"/>
      <c r="IXU37" s="562"/>
      <c r="IXV37" s="562"/>
      <c r="IXW37" s="562"/>
      <c r="IXX37" s="562"/>
      <c r="IXY37" s="562"/>
      <c r="IXZ37" s="562"/>
      <c r="IYA37" s="562"/>
      <c r="IYB37" s="562"/>
      <c r="IYC37" s="562"/>
      <c r="IYD37" s="562"/>
      <c r="IYE37" s="562"/>
      <c r="IYF37" s="562"/>
      <c r="IYG37" s="562"/>
      <c r="IYH37" s="562"/>
      <c r="IYI37" s="562"/>
      <c r="IYJ37" s="562"/>
      <c r="IYK37" s="562"/>
      <c r="IYL37" s="562"/>
      <c r="IYM37" s="562"/>
      <c r="IYN37" s="562"/>
      <c r="IYO37" s="562"/>
      <c r="IYP37" s="562"/>
      <c r="IYQ37" s="562"/>
      <c r="IYR37" s="562"/>
      <c r="IYS37" s="562"/>
      <c r="IYT37" s="562"/>
      <c r="IYU37" s="562"/>
      <c r="IYV37" s="562"/>
      <c r="IYW37" s="562"/>
      <c r="IYX37" s="562"/>
      <c r="IYY37" s="562"/>
      <c r="IYZ37" s="562"/>
      <c r="IZA37" s="562"/>
      <c r="IZB37" s="562"/>
      <c r="IZC37" s="562"/>
      <c r="IZD37" s="562"/>
      <c r="IZE37" s="562"/>
      <c r="IZF37" s="562"/>
      <c r="IZG37" s="562"/>
      <c r="IZH37" s="562"/>
      <c r="IZI37" s="562"/>
      <c r="IZJ37" s="562"/>
      <c r="IZK37" s="562"/>
      <c r="IZL37" s="562"/>
      <c r="IZM37" s="562"/>
      <c r="IZN37" s="562"/>
      <c r="IZO37" s="562"/>
      <c r="IZP37" s="562"/>
      <c r="IZQ37" s="562"/>
      <c r="IZR37" s="562"/>
      <c r="IZS37" s="562"/>
      <c r="IZT37" s="562"/>
      <c r="IZU37" s="562"/>
      <c r="IZV37" s="562"/>
      <c r="IZW37" s="562"/>
      <c r="IZX37" s="562"/>
      <c r="IZY37" s="562"/>
      <c r="IZZ37" s="562"/>
      <c r="JAA37" s="562"/>
      <c r="JAB37" s="562"/>
      <c r="JAC37" s="562"/>
      <c r="JAD37" s="562"/>
      <c r="JAE37" s="562"/>
      <c r="JAF37" s="562"/>
      <c r="JAG37" s="562"/>
      <c r="JAH37" s="562"/>
      <c r="JAI37" s="562"/>
      <c r="JAJ37" s="562"/>
      <c r="JAK37" s="562"/>
      <c r="JAL37" s="562"/>
      <c r="JAM37" s="562"/>
      <c r="JAN37" s="562"/>
      <c r="JAO37" s="562"/>
      <c r="JAP37" s="562"/>
      <c r="JAQ37" s="562"/>
      <c r="JAR37" s="562"/>
      <c r="JAS37" s="562"/>
      <c r="JAT37" s="562"/>
      <c r="JAU37" s="562"/>
      <c r="JAV37" s="562"/>
      <c r="JAW37" s="562"/>
      <c r="JAX37" s="562"/>
      <c r="JAY37" s="562"/>
      <c r="JAZ37" s="562"/>
      <c r="JBA37" s="562"/>
      <c r="JBB37" s="562"/>
      <c r="JBC37" s="562"/>
      <c r="JBD37" s="562"/>
      <c r="JBE37" s="562"/>
      <c r="JBF37" s="562"/>
      <c r="JBG37" s="562"/>
      <c r="JBH37" s="562"/>
      <c r="JBI37" s="562"/>
      <c r="JBJ37" s="562"/>
      <c r="JBK37" s="562"/>
      <c r="JBL37" s="562"/>
      <c r="JBM37" s="562"/>
      <c r="JBN37" s="562"/>
      <c r="JBO37" s="562"/>
      <c r="JBP37" s="562"/>
      <c r="JBQ37" s="562"/>
      <c r="JBR37" s="562"/>
      <c r="JBS37" s="562"/>
      <c r="JBT37" s="562"/>
      <c r="JBU37" s="562"/>
      <c r="JBV37" s="562"/>
      <c r="JBW37" s="562"/>
      <c r="JBX37" s="562"/>
      <c r="JBY37" s="562"/>
      <c r="JBZ37" s="562"/>
      <c r="JCA37" s="562"/>
      <c r="JCB37" s="562"/>
      <c r="JCC37" s="562"/>
      <c r="JCD37" s="562"/>
      <c r="JCE37" s="562"/>
      <c r="JCF37" s="562"/>
      <c r="JCG37" s="562"/>
      <c r="JCH37" s="562"/>
      <c r="JCI37" s="562"/>
      <c r="JCJ37" s="562"/>
      <c r="JCK37" s="562"/>
      <c r="JCL37" s="562"/>
      <c r="JCM37" s="562"/>
      <c r="JCN37" s="562"/>
      <c r="JCO37" s="562"/>
      <c r="JCP37" s="562"/>
      <c r="JCQ37" s="562"/>
      <c r="JCR37" s="562"/>
      <c r="JCS37" s="562"/>
      <c r="JCT37" s="562"/>
      <c r="JCU37" s="562"/>
      <c r="JCV37" s="562"/>
      <c r="JCW37" s="562"/>
      <c r="JCX37" s="562"/>
      <c r="JCY37" s="562"/>
      <c r="JCZ37" s="562"/>
      <c r="JDA37" s="562"/>
      <c r="JDB37" s="562"/>
      <c r="JDC37" s="562"/>
      <c r="JDD37" s="562"/>
      <c r="JDE37" s="562"/>
      <c r="JDF37" s="562"/>
      <c r="JDG37" s="562"/>
      <c r="JDH37" s="562"/>
      <c r="JDI37" s="562"/>
      <c r="JDJ37" s="562"/>
      <c r="JDK37" s="562"/>
      <c r="JDL37" s="562"/>
      <c r="JDM37" s="562"/>
      <c r="JDN37" s="562"/>
      <c r="JDO37" s="562"/>
      <c r="JDP37" s="562"/>
      <c r="JDQ37" s="562"/>
      <c r="JDR37" s="562"/>
      <c r="JDS37" s="562"/>
      <c r="JDT37" s="562"/>
      <c r="JDU37" s="562"/>
      <c r="JDV37" s="562"/>
      <c r="JDW37" s="562"/>
      <c r="JDX37" s="562"/>
      <c r="JDY37" s="562"/>
      <c r="JDZ37" s="562"/>
      <c r="JEA37" s="562"/>
      <c r="JEB37" s="562"/>
      <c r="JEC37" s="562"/>
      <c r="JED37" s="562"/>
      <c r="JEE37" s="562"/>
      <c r="JEF37" s="562"/>
      <c r="JEG37" s="562"/>
      <c r="JEH37" s="562"/>
      <c r="JEI37" s="562"/>
      <c r="JEJ37" s="562"/>
      <c r="JEK37" s="562"/>
      <c r="JEL37" s="562"/>
      <c r="JEM37" s="562"/>
      <c r="JEN37" s="562"/>
      <c r="JEO37" s="562"/>
      <c r="JEP37" s="562"/>
      <c r="JEQ37" s="562"/>
      <c r="JER37" s="562"/>
      <c r="JES37" s="562"/>
      <c r="JET37" s="562"/>
      <c r="JEU37" s="562"/>
      <c r="JEV37" s="562"/>
      <c r="JEW37" s="562"/>
      <c r="JEX37" s="562"/>
      <c r="JEY37" s="562"/>
      <c r="JEZ37" s="562"/>
      <c r="JFA37" s="562"/>
      <c r="JFB37" s="562"/>
      <c r="JFC37" s="562"/>
      <c r="JFD37" s="562"/>
      <c r="JFE37" s="562"/>
      <c r="JFF37" s="562"/>
      <c r="JFG37" s="562"/>
      <c r="JFH37" s="562"/>
      <c r="JFI37" s="562"/>
      <c r="JFJ37" s="562"/>
      <c r="JFK37" s="562"/>
      <c r="JFL37" s="562"/>
      <c r="JFM37" s="562"/>
      <c r="JFN37" s="562"/>
      <c r="JFO37" s="562"/>
      <c r="JFP37" s="562"/>
      <c r="JFQ37" s="562"/>
      <c r="JFR37" s="562"/>
      <c r="JFS37" s="562"/>
      <c r="JFT37" s="562"/>
      <c r="JFU37" s="562"/>
      <c r="JFV37" s="562"/>
      <c r="JFW37" s="562"/>
      <c r="JFX37" s="562"/>
      <c r="JFY37" s="562"/>
      <c r="JFZ37" s="562"/>
      <c r="JGA37" s="562"/>
      <c r="JGB37" s="562"/>
      <c r="JGC37" s="562"/>
      <c r="JGD37" s="562"/>
      <c r="JGE37" s="562"/>
      <c r="JGF37" s="562"/>
      <c r="JGG37" s="562"/>
      <c r="JGH37" s="562"/>
      <c r="JGI37" s="562"/>
      <c r="JGJ37" s="562"/>
      <c r="JGK37" s="562"/>
      <c r="JGL37" s="562"/>
      <c r="JGM37" s="562"/>
      <c r="JGN37" s="562"/>
      <c r="JGO37" s="562"/>
      <c r="JGP37" s="562"/>
      <c r="JGQ37" s="562"/>
      <c r="JGR37" s="562"/>
      <c r="JGS37" s="562"/>
      <c r="JGT37" s="562"/>
      <c r="JGU37" s="562"/>
      <c r="JGV37" s="562"/>
      <c r="JGW37" s="562"/>
      <c r="JGX37" s="562"/>
      <c r="JGY37" s="562"/>
      <c r="JGZ37" s="562"/>
      <c r="JHA37" s="562"/>
      <c r="JHB37" s="562"/>
      <c r="JHC37" s="562"/>
      <c r="JHD37" s="562"/>
      <c r="JHE37" s="562"/>
      <c r="JHF37" s="562"/>
      <c r="JHG37" s="562"/>
      <c r="JHH37" s="562"/>
      <c r="JHI37" s="562"/>
      <c r="JHJ37" s="562"/>
      <c r="JHK37" s="562"/>
      <c r="JHL37" s="562"/>
      <c r="JHM37" s="562"/>
      <c r="JHN37" s="562"/>
      <c r="JHO37" s="562"/>
      <c r="JHP37" s="562"/>
      <c r="JHQ37" s="562"/>
      <c r="JHR37" s="562"/>
      <c r="JHS37" s="562"/>
      <c r="JHT37" s="562"/>
      <c r="JHU37" s="562"/>
      <c r="JHV37" s="562"/>
      <c r="JHW37" s="562"/>
      <c r="JHX37" s="562"/>
      <c r="JHY37" s="562"/>
      <c r="JHZ37" s="562"/>
      <c r="JIA37" s="562"/>
      <c r="JIB37" s="562"/>
      <c r="JIC37" s="562"/>
      <c r="JID37" s="562"/>
      <c r="JIE37" s="562"/>
      <c r="JIF37" s="562"/>
      <c r="JIG37" s="562"/>
      <c r="JIH37" s="562"/>
      <c r="JII37" s="562"/>
      <c r="JIJ37" s="562"/>
      <c r="JIK37" s="562"/>
      <c r="JIL37" s="562"/>
      <c r="JIM37" s="562"/>
      <c r="JIN37" s="562"/>
      <c r="JIO37" s="562"/>
      <c r="JIP37" s="562"/>
      <c r="JIQ37" s="562"/>
      <c r="JIR37" s="562"/>
      <c r="JIS37" s="562"/>
      <c r="JIT37" s="562"/>
      <c r="JIU37" s="562"/>
      <c r="JIV37" s="562"/>
      <c r="JIW37" s="562"/>
      <c r="JIX37" s="562"/>
      <c r="JIY37" s="562"/>
      <c r="JIZ37" s="562"/>
      <c r="JJA37" s="562"/>
      <c r="JJB37" s="562"/>
      <c r="JJC37" s="562"/>
      <c r="JJD37" s="562"/>
      <c r="JJE37" s="562"/>
      <c r="JJF37" s="562"/>
      <c r="JJG37" s="562"/>
      <c r="JJH37" s="562"/>
      <c r="JJI37" s="562"/>
      <c r="JJJ37" s="562"/>
      <c r="JJK37" s="562"/>
      <c r="JJL37" s="562"/>
      <c r="JJM37" s="562"/>
      <c r="JJN37" s="562"/>
      <c r="JJO37" s="562"/>
      <c r="JJP37" s="562"/>
      <c r="JJQ37" s="562"/>
      <c r="JJR37" s="562"/>
      <c r="JJS37" s="562"/>
      <c r="JJT37" s="562"/>
      <c r="JJU37" s="562"/>
      <c r="JJV37" s="562"/>
      <c r="JJW37" s="562"/>
      <c r="JJX37" s="562"/>
      <c r="JJY37" s="562"/>
      <c r="JJZ37" s="562"/>
      <c r="JKA37" s="562"/>
      <c r="JKB37" s="562"/>
      <c r="JKC37" s="562"/>
      <c r="JKD37" s="562"/>
      <c r="JKE37" s="562"/>
      <c r="JKF37" s="562"/>
      <c r="JKG37" s="562"/>
      <c r="JKH37" s="562"/>
      <c r="JKI37" s="562"/>
      <c r="JKJ37" s="562"/>
      <c r="JKK37" s="562"/>
      <c r="JKL37" s="562"/>
      <c r="JKM37" s="562"/>
      <c r="JKN37" s="562"/>
      <c r="JKO37" s="562"/>
      <c r="JKP37" s="562"/>
      <c r="JKQ37" s="562"/>
      <c r="JKR37" s="562"/>
      <c r="JKS37" s="562"/>
      <c r="JKT37" s="562"/>
      <c r="JKU37" s="562"/>
      <c r="JKV37" s="562"/>
      <c r="JKW37" s="562"/>
      <c r="JKX37" s="562"/>
      <c r="JKY37" s="562"/>
      <c r="JKZ37" s="562"/>
      <c r="JLA37" s="562"/>
      <c r="JLB37" s="562"/>
      <c r="JLC37" s="562"/>
      <c r="JLD37" s="562"/>
      <c r="JLE37" s="562"/>
      <c r="JLF37" s="562"/>
      <c r="JLG37" s="562"/>
      <c r="JLH37" s="562"/>
      <c r="JLI37" s="562"/>
      <c r="JLJ37" s="562"/>
      <c r="JLK37" s="562"/>
      <c r="JLL37" s="562"/>
      <c r="JLM37" s="562"/>
      <c r="JLN37" s="562"/>
      <c r="JLO37" s="562"/>
      <c r="JLP37" s="562"/>
      <c r="JLQ37" s="562"/>
      <c r="JLR37" s="562"/>
      <c r="JLS37" s="562"/>
      <c r="JLT37" s="562"/>
      <c r="JLU37" s="562"/>
      <c r="JLV37" s="562"/>
      <c r="JLW37" s="562"/>
      <c r="JLX37" s="562"/>
      <c r="JLY37" s="562"/>
      <c r="JLZ37" s="562"/>
      <c r="JMA37" s="562"/>
      <c r="JMB37" s="562"/>
      <c r="JMC37" s="562"/>
      <c r="JMD37" s="562"/>
      <c r="JME37" s="562"/>
      <c r="JMF37" s="562"/>
      <c r="JMG37" s="562"/>
      <c r="JMH37" s="562"/>
      <c r="JMI37" s="562"/>
      <c r="JMJ37" s="562"/>
      <c r="JMK37" s="562"/>
      <c r="JML37" s="562"/>
      <c r="JMM37" s="562"/>
      <c r="JMN37" s="562"/>
      <c r="JMO37" s="562"/>
      <c r="JMP37" s="562"/>
      <c r="JMQ37" s="562"/>
      <c r="JMR37" s="562"/>
      <c r="JMS37" s="562"/>
      <c r="JMT37" s="562"/>
      <c r="JMU37" s="562"/>
      <c r="JMV37" s="562"/>
      <c r="JMW37" s="562"/>
      <c r="JMX37" s="562"/>
      <c r="JMY37" s="562"/>
      <c r="JMZ37" s="562"/>
      <c r="JNA37" s="562"/>
      <c r="JNB37" s="562"/>
      <c r="JNC37" s="562"/>
      <c r="JND37" s="562"/>
      <c r="JNE37" s="562"/>
      <c r="JNF37" s="562"/>
      <c r="JNG37" s="562"/>
      <c r="JNH37" s="562"/>
      <c r="JNI37" s="562"/>
      <c r="JNJ37" s="562"/>
      <c r="JNK37" s="562"/>
      <c r="JNL37" s="562"/>
      <c r="JNM37" s="562"/>
      <c r="JNN37" s="562"/>
      <c r="JNO37" s="562"/>
      <c r="JNP37" s="562"/>
      <c r="JNQ37" s="562"/>
      <c r="JNR37" s="562"/>
      <c r="JNS37" s="562"/>
      <c r="JNT37" s="562"/>
      <c r="JNU37" s="562"/>
      <c r="JNV37" s="562"/>
      <c r="JNW37" s="562"/>
      <c r="JNX37" s="562"/>
      <c r="JNY37" s="562"/>
      <c r="JNZ37" s="562"/>
      <c r="JOA37" s="562"/>
      <c r="JOB37" s="562"/>
      <c r="JOC37" s="562"/>
      <c r="JOD37" s="562"/>
      <c r="JOE37" s="562"/>
      <c r="JOF37" s="562"/>
      <c r="JOG37" s="562"/>
      <c r="JOH37" s="562"/>
      <c r="JOI37" s="562"/>
      <c r="JOJ37" s="562"/>
      <c r="JOK37" s="562"/>
      <c r="JOL37" s="562"/>
      <c r="JOM37" s="562"/>
      <c r="JON37" s="562"/>
      <c r="JOO37" s="562"/>
      <c r="JOP37" s="562"/>
      <c r="JOQ37" s="562"/>
      <c r="JOR37" s="562"/>
      <c r="JOS37" s="562"/>
      <c r="JOT37" s="562"/>
      <c r="JOU37" s="562"/>
      <c r="JOV37" s="562"/>
      <c r="JOW37" s="562"/>
      <c r="JOX37" s="562"/>
      <c r="JOY37" s="562"/>
      <c r="JOZ37" s="562"/>
      <c r="JPA37" s="562"/>
      <c r="JPB37" s="562"/>
      <c r="JPC37" s="562"/>
      <c r="JPD37" s="562"/>
      <c r="JPE37" s="562"/>
      <c r="JPF37" s="562"/>
      <c r="JPG37" s="562"/>
      <c r="JPH37" s="562"/>
      <c r="JPI37" s="562"/>
      <c r="JPJ37" s="562"/>
      <c r="JPK37" s="562"/>
      <c r="JPL37" s="562"/>
      <c r="JPM37" s="562"/>
      <c r="JPN37" s="562"/>
      <c r="JPO37" s="562"/>
      <c r="JPP37" s="562"/>
      <c r="JPQ37" s="562"/>
      <c r="JPR37" s="562"/>
      <c r="JPS37" s="562"/>
      <c r="JPT37" s="562"/>
      <c r="JPU37" s="562"/>
      <c r="JPV37" s="562"/>
      <c r="JPW37" s="562"/>
      <c r="JPX37" s="562"/>
      <c r="JPY37" s="562"/>
      <c r="JPZ37" s="562"/>
      <c r="JQA37" s="562"/>
      <c r="JQB37" s="562"/>
      <c r="JQC37" s="562"/>
      <c r="JQD37" s="562"/>
      <c r="JQE37" s="562"/>
      <c r="JQF37" s="562"/>
      <c r="JQG37" s="562"/>
      <c r="JQH37" s="562"/>
      <c r="JQI37" s="562"/>
      <c r="JQJ37" s="562"/>
      <c r="JQK37" s="562"/>
      <c r="JQL37" s="562"/>
      <c r="JQM37" s="562"/>
      <c r="JQN37" s="562"/>
      <c r="JQO37" s="562"/>
      <c r="JQP37" s="562"/>
      <c r="JQQ37" s="562"/>
      <c r="JQR37" s="562"/>
      <c r="JQS37" s="562"/>
      <c r="JQT37" s="562"/>
      <c r="JQU37" s="562"/>
      <c r="JQV37" s="562"/>
      <c r="JQW37" s="562"/>
      <c r="JQX37" s="562"/>
      <c r="JQY37" s="562"/>
      <c r="JQZ37" s="562"/>
      <c r="JRA37" s="562"/>
      <c r="JRB37" s="562"/>
      <c r="JRC37" s="562"/>
      <c r="JRD37" s="562"/>
      <c r="JRE37" s="562"/>
      <c r="JRF37" s="562"/>
      <c r="JRG37" s="562"/>
      <c r="JRH37" s="562"/>
      <c r="JRI37" s="562"/>
      <c r="JRJ37" s="562"/>
      <c r="JRK37" s="562"/>
      <c r="JRL37" s="562"/>
      <c r="JRM37" s="562"/>
      <c r="JRN37" s="562"/>
      <c r="JRO37" s="562"/>
      <c r="JRP37" s="562"/>
      <c r="JRQ37" s="562"/>
      <c r="JRR37" s="562"/>
      <c r="JRS37" s="562"/>
      <c r="JRT37" s="562"/>
      <c r="JRU37" s="562"/>
      <c r="JRV37" s="562"/>
      <c r="JRW37" s="562"/>
      <c r="JRX37" s="562"/>
      <c r="JRY37" s="562"/>
      <c r="JRZ37" s="562"/>
      <c r="JSA37" s="562"/>
      <c r="JSB37" s="562"/>
      <c r="JSC37" s="562"/>
      <c r="JSD37" s="562"/>
      <c r="JSE37" s="562"/>
      <c r="JSF37" s="562"/>
      <c r="JSG37" s="562"/>
      <c r="JSH37" s="562"/>
      <c r="JSI37" s="562"/>
      <c r="JSJ37" s="562"/>
      <c r="JSK37" s="562"/>
      <c r="JSL37" s="562"/>
      <c r="JSM37" s="562"/>
      <c r="JSN37" s="562"/>
      <c r="JSO37" s="562"/>
      <c r="JSP37" s="562"/>
      <c r="JSQ37" s="562"/>
      <c r="JSR37" s="562"/>
      <c r="JSS37" s="562"/>
      <c r="JST37" s="562"/>
      <c r="JSU37" s="562"/>
      <c r="JSV37" s="562"/>
      <c r="JSW37" s="562"/>
      <c r="JSX37" s="562"/>
      <c r="JSY37" s="562"/>
      <c r="JSZ37" s="562"/>
      <c r="JTA37" s="562"/>
      <c r="JTB37" s="562"/>
      <c r="JTC37" s="562"/>
      <c r="JTD37" s="562"/>
      <c r="JTE37" s="562"/>
      <c r="JTF37" s="562"/>
      <c r="JTG37" s="562"/>
      <c r="JTH37" s="562"/>
      <c r="JTI37" s="562"/>
      <c r="JTJ37" s="562"/>
      <c r="JTK37" s="562"/>
      <c r="JTL37" s="562"/>
      <c r="JTM37" s="562"/>
      <c r="JTN37" s="562"/>
      <c r="JTO37" s="562"/>
      <c r="JTP37" s="562"/>
      <c r="JTQ37" s="562"/>
      <c r="JTR37" s="562"/>
      <c r="JTS37" s="562"/>
      <c r="JTT37" s="562"/>
      <c r="JTU37" s="562"/>
      <c r="JTV37" s="562"/>
      <c r="JTW37" s="562"/>
      <c r="JTX37" s="562"/>
      <c r="JTY37" s="562"/>
      <c r="JTZ37" s="562"/>
      <c r="JUA37" s="562"/>
      <c r="JUB37" s="562"/>
      <c r="JUC37" s="562"/>
      <c r="JUD37" s="562"/>
      <c r="JUE37" s="562"/>
      <c r="JUF37" s="562"/>
      <c r="JUG37" s="562"/>
      <c r="JUH37" s="562"/>
      <c r="JUI37" s="562"/>
      <c r="JUJ37" s="562"/>
      <c r="JUK37" s="562"/>
      <c r="JUL37" s="562"/>
      <c r="JUM37" s="562"/>
      <c r="JUN37" s="562"/>
      <c r="JUO37" s="562"/>
      <c r="JUP37" s="562"/>
      <c r="JUQ37" s="562"/>
      <c r="JUR37" s="562"/>
      <c r="JUS37" s="562"/>
      <c r="JUT37" s="562"/>
      <c r="JUU37" s="562"/>
      <c r="JUV37" s="562"/>
      <c r="JUW37" s="562"/>
      <c r="JUX37" s="562"/>
      <c r="JUY37" s="562"/>
      <c r="JUZ37" s="562"/>
      <c r="JVA37" s="562"/>
      <c r="JVB37" s="562"/>
      <c r="JVC37" s="562"/>
      <c r="JVD37" s="562"/>
      <c r="JVE37" s="562"/>
      <c r="JVF37" s="562"/>
      <c r="JVG37" s="562"/>
      <c r="JVH37" s="562"/>
      <c r="JVI37" s="562"/>
      <c r="JVJ37" s="562"/>
      <c r="JVK37" s="562"/>
      <c r="JVL37" s="562"/>
      <c r="JVM37" s="562"/>
      <c r="JVN37" s="562"/>
      <c r="JVO37" s="562"/>
      <c r="JVP37" s="562"/>
      <c r="JVQ37" s="562"/>
      <c r="JVR37" s="562"/>
      <c r="JVS37" s="562"/>
      <c r="JVT37" s="562"/>
      <c r="JVU37" s="562"/>
      <c r="JVV37" s="562"/>
      <c r="JVW37" s="562"/>
      <c r="JVX37" s="562"/>
      <c r="JVY37" s="562"/>
      <c r="JVZ37" s="562"/>
      <c r="JWA37" s="562"/>
      <c r="JWB37" s="562"/>
      <c r="JWC37" s="562"/>
      <c r="JWD37" s="562"/>
      <c r="JWE37" s="562"/>
      <c r="JWF37" s="562"/>
      <c r="JWG37" s="562"/>
      <c r="JWH37" s="562"/>
      <c r="JWI37" s="562"/>
      <c r="JWJ37" s="562"/>
      <c r="JWK37" s="562"/>
      <c r="JWL37" s="562"/>
      <c r="JWM37" s="562"/>
      <c r="JWN37" s="562"/>
      <c r="JWO37" s="562"/>
      <c r="JWP37" s="562"/>
      <c r="JWQ37" s="562"/>
      <c r="JWR37" s="562"/>
      <c r="JWS37" s="562"/>
      <c r="JWT37" s="562"/>
      <c r="JWU37" s="562"/>
      <c r="JWV37" s="562"/>
      <c r="JWW37" s="562"/>
      <c r="JWX37" s="562"/>
      <c r="JWY37" s="562"/>
      <c r="JWZ37" s="562"/>
      <c r="JXA37" s="562"/>
      <c r="JXB37" s="562"/>
      <c r="JXC37" s="562"/>
      <c r="JXD37" s="562"/>
      <c r="JXE37" s="562"/>
      <c r="JXF37" s="562"/>
      <c r="JXG37" s="562"/>
      <c r="JXH37" s="562"/>
      <c r="JXI37" s="562"/>
      <c r="JXJ37" s="562"/>
      <c r="JXK37" s="562"/>
      <c r="JXL37" s="562"/>
      <c r="JXM37" s="562"/>
      <c r="JXN37" s="562"/>
      <c r="JXO37" s="562"/>
      <c r="JXP37" s="562"/>
      <c r="JXQ37" s="562"/>
      <c r="JXR37" s="562"/>
      <c r="JXS37" s="562"/>
      <c r="JXT37" s="562"/>
      <c r="JXU37" s="562"/>
      <c r="JXV37" s="562"/>
      <c r="JXW37" s="562"/>
      <c r="JXX37" s="562"/>
      <c r="JXY37" s="562"/>
      <c r="JXZ37" s="562"/>
      <c r="JYA37" s="562"/>
      <c r="JYB37" s="562"/>
      <c r="JYC37" s="562"/>
      <c r="JYD37" s="562"/>
      <c r="JYE37" s="562"/>
      <c r="JYF37" s="562"/>
      <c r="JYG37" s="562"/>
      <c r="JYH37" s="562"/>
      <c r="JYI37" s="562"/>
      <c r="JYJ37" s="562"/>
      <c r="JYK37" s="562"/>
      <c r="JYL37" s="562"/>
      <c r="JYM37" s="562"/>
      <c r="JYN37" s="562"/>
      <c r="JYO37" s="562"/>
      <c r="JYP37" s="562"/>
      <c r="JYQ37" s="562"/>
      <c r="JYR37" s="562"/>
      <c r="JYS37" s="562"/>
      <c r="JYT37" s="562"/>
      <c r="JYU37" s="562"/>
      <c r="JYV37" s="562"/>
      <c r="JYW37" s="562"/>
      <c r="JYX37" s="562"/>
      <c r="JYY37" s="562"/>
      <c r="JYZ37" s="562"/>
      <c r="JZA37" s="562"/>
      <c r="JZB37" s="562"/>
      <c r="JZC37" s="562"/>
      <c r="JZD37" s="562"/>
      <c r="JZE37" s="562"/>
      <c r="JZF37" s="562"/>
      <c r="JZG37" s="562"/>
      <c r="JZH37" s="562"/>
      <c r="JZI37" s="562"/>
      <c r="JZJ37" s="562"/>
      <c r="JZK37" s="562"/>
      <c r="JZL37" s="562"/>
      <c r="JZM37" s="562"/>
      <c r="JZN37" s="562"/>
      <c r="JZO37" s="562"/>
      <c r="JZP37" s="562"/>
      <c r="JZQ37" s="562"/>
      <c r="JZR37" s="562"/>
      <c r="JZS37" s="562"/>
      <c r="JZT37" s="562"/>
      <c r="JZU37" s="562"/>
      <c r="JZV37" s="562"/>
      <c r="JZW37" s="562"/>
      <c r="JZX37" s="562"/>
      <c r="JZY37" s="562"/>
      <c r="JZZ37" s="562"/>
      <c r="KAA37" s="562"/>
      <c r="KAB37" s="562"/>
      <c r="KAC37" s="562"/>
      <c r="KAD37" s="562"/>
      <c r="KAE37" s="562"/>
      <c r="KAF37" s="562"/>
      <c r="KAG37" s="562"/>
      <c r="KAH37" s="562"/>
      <c r="KAI37" s="562"/>
      <c r="KAJ37" s="562"/>
      <c r="KAK37" s="562"/>
      <c r="KAL37" s="562"/>
      <c r="KAM37" s="562"/>
      <c r="KAN37" s="562"/>
      <c r="KAO37" s="562"/>
      <c r="KAP37" s="562"/>
      <c r="KAQ37" s="562"/>
      <c r="KAR37" s="562"/>
      <c r="KAS37" s="562"/>
      <c r="KAT37" s="562"/>
      <c r="KAU37" s="562"/>
      <c r="KAV37" s="562"/>
      <c r="KAW37" s="562"/>
      <c r="KAX37" s="562"/>
      <c r="KAY37" s="562"/>
      <c r="KAZ37" s="562"/>
      <c r="KBA37" s="562"/>
      <c r="KBB37" s="562"/>
      <c r="KBC37" s="562"/>
      <c r="KBD37" s="562"/>
      <c r="KBE37" s="562"/>
      <c r="KBF37" s="562"/>
      <c r="KBG37" s="562"/>
      <c r="KBH37" s="562"/>
      <c r="KBI37" s="562"/>
      <c r="KBJ37" s="562"/>
      <c r="KBK37" s="562"/>
      <c r="KBL37" s="562"/>
      <c r="KBM37" s="562"/>
      <c r="KBN37" s="562"/>
      <c r="KBO37" s="562"/>
      <c r="KBP37" s="562"/>
      <c r="KBQ37" s="562"/>
      <c r="KBR37" s="562"/>
      <c r="KBS37" s="562"/>
      <c r="KBT37" s="562"/>
      <c r="KBU37" s="562"/>
      <c r="KBV37" s="562"/>
      <c r="KBW37" s="562"/>
      <c r="KBX37" s="562"/>
      <c r="KBY37" s="562"/>
      <c r="KBZ37" s="562"/>
      <c r="KCA37" s="562"/>
      <c r="KCB37" s="562"/>
      <c r="KCC37" s="562"/>
      <c r="KCD37" s="562"/>
      <c r="KCE37" s="562"/>
      <c r="KCF37" s="562"/>
      <c r="KCG37" s="562"/>
      <c r="KCH37" s="562"/>
      <c r="KCI37" s="562"/>
      <c r="KCJ37" s="562"/>
      <c r="KCK37" s="562"/>
      <c r="KCL37" s="562"/>
      <c r="KCM37" s="562"/>
      <c r="KCN37" s="562"/>
      <c r="KCO37" s="562"/>
      <c r="KCP37" s="562"/>
      <c r="KCQ37" s="562"/>
      <c r="KCR37" s="562"/>
      <c r="KCS37" s="562"/>
      <c r="KCT37" s="562"/>
      <c r="KCU37" s="562"/>
      <c r="KCV37" s="562"/>
      <c r="KCW37" s="562"/>
      <c r="KCX37" s="562"/>
      <c r="KCY37" s="562"/>
      <c r="KCZ37" s="562"/>
      <c r="KDA37" s="562"/>
      <c r="KDB37" s="562"/>
      <c r="KDC37" s="562"/>
      <c r="KDD37" s="562"/>
      <c r="KDE37" s="562"/>
      <c r="KDF37" s="562"/>
      <c r="KDG37" s="562"/>
      <c r="KDH37" s="562"/>
      <c r="KDI37" s="562"/>
      <c r="KDJ37" s="562"/>
      <c r="KDK37" s="562"/>
      <c r="KDL37" s="562"/>
      <c r="KDM37" s="562"/>
      <c r="KDN37" s="562"/>
      <c r="KDO37" s="562"/>
      <c r="KDP37" s="562"/>
      <c r="KDQ37" s="562"/>
      <c r="KDR37" s="562"/>
      <c r="KDS37" s="562"/>
      <c r="KDT37" s="562"/>
      <c r="KDU37" s="562"/>
      <c r="KDV37" s="562"/>
      <c r="KDW37" s="562"/>
      <c r="KDX37" s="562"/>
      <c r="KDY37" s="562"/>
      <c r="KDZ37" s="562"/>
      <c r="KEA37" s="562"/>
      <c r="KEB37" s="562"/>
      <c r="KEC37" s="562"/>
      <c r="KED37" s="562"/>
      <c r="KEE37" s="562"/>
      <c r="KEF37" s="562"/>
      <c r="KEG37" s="562"/>
      <c r="KEH37" s="562"/>
      <c r="KEI37" s="562"/>
      <c r="KEJ37" s="562"/>
      <c r="KEK37" s="562"/>
      <c r="KEL37" s="562"/>
      <c r="KEM37" s="562"/>
      <c r="KEN37" s="562"/>
      <c r="KEO37" s="562"/>
      <c r="KEP37" s="562"/>
      <c r="KEQ37" s="562"/>
      <c r="KER37" s="562"/>
      <c r="KES37" s="562"/>
      <c r="KET37" s="562"/>
      <c r="KEU37" s="562"/>
      <c r="KEV37" s="562"/>
      <c r="KEW37" s="562"/>
      <c r="KEX37" s="562"/>
      <c r="KEY37" s="562"/>
      <c r="KEZ37" s="562"/>
      <c r="KFA37" s="562"/>
      <c r="KFB37" s="562"/>
      <c r="KFC37" s="562"/>
      <c r="KFD37" s="562"/>
      <c r="KFE37" s="562"/>
      <c r="KFF37" s="562"/>
      <c r="KFG37" s="562"/>
      <c r="KFH37" s="562"/>
      <c r="KFI37" s="562"/>
      <c r="KFJ37" s="562"/>
      <c r="KFK37" s="562"/>
      <c r="KFL37" s="562"/>
      <c r="KFM37" s="562"/>
      <c r="KFN37" s="562"/>
      <c r="KFO37" s="562"/>
      <c r="KFP37" s="562"/>
      <c r="KFQ37" s="562"/>
      <c r="KFR37" s="562"/>
      <c r="KFS37" s="562"/>
      <c r="KFT37" s="562"/>
      <c r="KFU37" s="562"/>
      <c r="KFV37" s="562"/>
      <c r="KFW37" s="562"/>
      <c r="KFX37" s="562"/>
      <c r="KFY37" s="562"/>
      <c r="KFZ37" s="562"/>
      <c r="KGA37" s="562"/>
      <c r="KGB37" s="562"/>
      <c r="KGC37" s="562"/>
      <c r="KGD37" s="562"/>
      <c r="KGE37" s="562"/>
      <c r="KGF37" s="562"/>
      <c r="KGG37" s="562"/>
      <c r="KGH37" s="562"/>
      <c r="KGI37" s="562"/>
      <c r="KGJ37" s="562"/>
      <c r="KGK37" s="562"/>
      <c r="KGL37" s="562"/>
      <c r="KGM37" s="562"/>
      <c r="KGN37" s="562"/>
      <c r="KGO37" s="562"/>
      <c r="KGP37" s="562"/>
      <c r="KGQ37" s="562"/>
      <c r="KGR37" s="562"/>
      <c r="KGS37" s="562"/>
      <c r="KGT37" s="562"/>
      <c r="KGU37" s="562"/>
      <c r="KGV37" s="562"/>
      <c r="KGW37" s="562"/>
      <c r="KGX37" s="562"/>
      <c r="KGY37" s="562"/>
      <c r="KGZ37" s="562"/>
      <c r="KHA37" s="562"/>
      <c r="KHB37" s="562"/>
      <c r="KHC37" s="562"/>
      <c r="KHD37" s="562"/>
      <c r="KHE37" s="562"/>
      <c r="KHF37" s="562"/>
      <c r="KHG37" s="562"/>
      <c r="KHH37" s="562"/>
      <c r="KHI37" s="562"/>
      <c r="KHJ37" s="562"/>
      <c r="KHK37" s="562"/>
      <c r="KHL37" s="562"/>
      <c r="KHM37" s="562"/>
      <c r="KHN37" s="562"/>
      <c r="KHO37" s="562"/>
      <c r="KHP37" s="562"/>
      <c r="KHQ37" s="562"/>
      <c r="KHR37" s="562"/>
      <c r="KHS37" s="562"/>
      <c r="KHT37" s="562"/>
      <c r="KHU37" s="562"/>
      <c r="KHV37" s="562"/>
      <c r="KHW37" s="562"/>
      <c r="KHX37" s="562"/>
      <c r="KHY37" s="562"/>
      <c r="KHZ37" s="562"/>
      <c r="KIA37" s="562"/>
      <c r="KIB37" s="562"/>
      <c r="KIC37" s="562"/>
      <c r="KID37" s="562"/>
      <c r="KIE37" s="562"/>
      <c r="KIF37" s="562"/>
      <c r="KIG37" s="562"/>
      <c r="KIH37" s="562"/>
      <c r="KII37" s="562"/>
      <c r="KIJ37" s="562"/>
      <c r="KIK37" s="562"/>
      <c r="KIL37" s="562"/>
      <c r="KIM37" s="562"/>
      <c r="KIN37" s="562"/>
      <c r="KIO37" s="562"/>
      <c r="KIP37" s="562"/>
      <c r="KIQ37" s="562"/>
      <c r="KIR37" s="562"/>
      <c r="KIS37" s="562"/>
      <c r="KIT37" s="562"/>
      <c r="KIU37" s="562"/>
      <c r="KIV37" s="562"/>
      <c r="KIW37" s="562"/>
      <c r="KIX37" s="562"/>
      <c r="KIY37" s="562"/>
      <c r="KIZ37" s="562"/>
      <c r="KJA37" s="562"/>
      <c r="KJB37" s="562"/>
      <c r="KJC37" s="562"/>
      <c r="KJD37" s="562"/>
      <c r="KJE37" s="562"/>
      <c r="KJF37" s="562"/>
      <c r="KJG37" s="562"/>
      <c r="KJH37" s="562"/>
      <c r="KJI37" s="562"/>
      <c r="KJJ37" s="562"/>
      <c r="KJK37" s="562"/>
      <c r="KJL37" s="562"/>
      <c r="KJM37" s="562"/>
      <c r="KJN37" s="562"/>
      <c r="KJO37" s="562"/>
      <c r="KJP37" s="562"/>
      <c r="KJQ37" s="562"/>
      <c r="KJR37" s="562"/>
      <c r="KJS37" s="562"/>
      <c r="KJT37" s="562"/>
      <c r="KJU37" s="562"/>
      <c r="KJV37" s="562"/>
      <c r="KJW37" s="562"/>
      <c r="KJX37" s="562"/>
      <c r="KJY37" s="562"/>
      <c r="KJZ37" s="562"/>
      <c r="KKA37" s="562"/>
      <c r="KKB37" s="562"/>
      <c r="KKC37" s="562"/>
      <c r="KKD37" s="562"/>
      <c r="KKE37" s="562"/>
      <c r="KKF37" s="562"/>
      <c r="KKG37" s="562"/>
      <c r="KKH37" s="562"/>
      <c r="KKI37" s="562"/>
      <c r="KKJ37" s="562"/>
      <c r="KKK37" s="562"/>
      <c r="KKL37" s="562"/>
      <c r="KKM37" s="562"/>
      <c r="KKN37" s="562"/>
      <c r="KKO37" s="562"/>
      <c r="KKP37" s="562"/>
      <c r="KKQ37" s="562"/>
      <c r="KKR37" s="562"/>
      <c r="KKS37" s="562"/>
      <c r="KKT37" s="562"/>
      <c r="KKU37" s="562"/>
      <c r="KKV37" s="562"/>
      <c r="KKW37" s="562"/>
      <c r="KKX37" s="562"/>
      <c r="KKY37" s="562"/>
      <c r="KKZ37" s="562"/>
      <c r="KLA37" s="562"/>
      <c r="KLB37" s="562"/>
      <c r="KLC37" s="562"/>
      <c r="KLD37" s="562"/>
      <c r="KLE37" s="562"/>
      <c r="KLF37" s="562"/>
      <c r="KLG37" s="562"/>
      <c r="KLH37" s="562"/>
      <c r="KLI37" s="562"/>
      <c r="KLJ37" s="562"/>
      <c r="KLK37" s="562"/>
      <c r="KLL37" s="562"/>
      <c r="KLM37" s="562"/>
      <c r="KLN37" s="562"/>
      <c r="KLO37" s="562"/>
      <c r="KLP37" s="562"/>
      <c r="KLQ37" s="562"/>
      <c r="KLR37" s="562"/>
      <c r="KLS37" s="562"/>
      <c r="KLT37" s="562"/>
      <c r="KLU37" s="562"/>
      <c r="KLV37" s="562"/>
      <c r="KLW37" s="562"/>
      <c r="KLX37" s="562"/>
      <c r="KLY37" s="562"/>
      <c r="KLZ37" s="562"/>
      <c r="KMA37" s="562"/>
      <c r="KMB37" s="562"/>
      <c r="KMC37" s="562"/>
      <c r="KMD37" s="562"/>
      <c r="KME37" s="562"/>
      <c r="KMF37" s="562"/>
      <c r="KMG37" s="562"/>
      <c r="KMH37" s="562"/>
      <c r="KMI37" s="562"/>
      <c r="KMJ37" s="562"/>
      <c r="KMK37" s="562"/>
      <c r="KML37" s="562"/>
      <c r="KMM37" s="562"/>
      <c r="KMN37" s="562"/>
      <c r="KMO37" s="562"/>
      <c r="KMP37" s="562"/>
      <c r="KMQ37" s="562"/>
      <c r="KMR37" s="562"/>
      <c r="KMS37" s="562"/>
      <c r="KMT37" s="562"/>
      <c r="KMU37" s="562"/>
      <c r="KMV37" s="562"/>
      <c r="KMW37" s="562"/>
      <c r="KMX37" s="562"/>
      <c r="KMY37" s="562"/>
      <c r="KMZ37" s="562"/>
      <c r="KNA37" s="562"/>
      <c r="KNB37" s="562"/>
      <c r="KNC37" s="562"/>
      <c r="KND37" s="562"/>
      <c r="KNE37" s="562"/>
      <c r="KNF37" s="562"/>
      <c r="KNG37" s="562"/>
      <c r="KNH37" s="562"/>
      <c r="KNI37" s="562"/>
      <c r="KNJ37" s="562"/>
      <c r="KNK37" s="562"/>
      <c r="KNL37" s="562"/>
      <c r="KNM37" s="562"/>
      <c r="KNN37" s="562"/>
      <c r="KNO37" s="562"/>
      <c r="KNP37" s="562"/>
      <c r="KNQ37" s="562"/>
      <c r="KNR37" s="562"/>
      <c r="KNS37" s="562"/>
      <c r="KNT37" s="562"/>
      <c r="KNU37" s="562"/>
      <c r="KNV37" s="562"/>
      <c r="KNW37" s="562"/>
      <c r="KNX37" s="562"/>
      <c r="KNY37" s="562"/>
      <c r="KNZ37" s="562"/>
      <c r="KOA37" s="562"/>
      <c r="KOB37" s="562"/>
      <c r="KOC37" s="562"/>
      <c r="KOD37" s="562"/>
      <c r="KOE37" s="562"/>
      <c r="KOF37" s="562"/>
      <c r="KOG37" s="562"/>
      <c r="KOH37" s="562"/>
      <c r="KOI37" s="562"/>
      <c r="KOJ37" s="562"/>
      <c r="KOK37" s="562"/>
      <c r="KOL37" s="562"/>
      <c r="KOM37" s="562"/>
      <c r="KON37" s="562"/>
      <c r="KOO37" s="562"/>
      <c r="KOP37" s="562"/>
      <c r="KOQ37" s="562"/>
      <c r="KOR37" s="562"/>
      <c r="KOS37" s="562"/>
      <c r="KOT37" s="562"/>
      <c r="KOU37" s="562"/>
      <c r="KOV37" s="562"/>
      <c r="KOW37" s="562"/>
      <c r="KOX37" s="562"/>
      <c r="KOY37" s="562"/>
      <c r="KOZ37" s="562"/>
      <c r="KPA37" s="562"/>
      <c r="KPB37" s="562"/>
      <c r="KPC37" s="562"/>
      <c r="KPD37" s="562"/>
      <c r="KPE37" s="562"/>
      <c r="KPF37" s="562"/>
      <c r="KPG37" s="562"/>
      <c r="KPH37" s="562"/>
      <c r="KPI37" s="562"/>
      <c r="KPJ37" s="562"/>
      <c r="KPK37" s="562"/>
      <c r="KPL37" s="562"/>
      <c r="KPM37" s="562"/>
      <c r="KPN37" s="562"/>
      <c r="KPO37" s="562"/>
      <c r="KPP37" s="562"/>
      <c r="KPQ37" s="562"/>
      <c r="KPR37" s="562"/>
      <c r="KPS37" s="562"/>
      <c r="KPT37" s="562"/>
      <c r="KPU37" s="562"/>
      <c r="KPV37" s="562"/>
      <c r="KPW37" s="562"/>
      <c r="KPX37" s="562"/>
      <c r="KPY37" s="562"/>
      <c r="KPZ37" s="562"/>
      <c r="KQA37" s="562"/>
      <c r="KQB37" s="562"/>
      <c r="KQC37" s="562"/>
      <c r="KQD37" s="562"/>
      <c r="KQE37" s="562"/>
      <c r="KQF37" s="562"/>
      <c r="KQG37" s="562"/>
      <c r="KQH37" s="562"/>
      <c r="KQI37" s="562"/>
      <c r="KQJ37" s="562"/>
      <c r="KQK37" s="562"/>
      <c r="KQL37" s="562"/>
      <c r="KQM37" s="562"/>
      <c r="KQN37" s="562"/>
      <c r="KQO37" s="562"/>
      <c r="KQP37" s="562"/>
      <c r="KQQ37" s="562"/>
      <c r="KQR37" s="562"/>
      <c r="KQS37" s="562"/>
      <c r="KQT37" s="562"/>
      <c r="KQU37" s="562"/>
      <c r="KQV37" s="562"/>
      <c r="KQW37" s="562"/>
      <c r="KQX37" s="562"/>
      <c r="KQY37" s="562"/>
      <c r="KQZ37" s="562"/>
      <c r="KRA37" s="562"/>
      <c r="KRB37" s="562"/>
      <c r="KRC37" s="562"/>
      <c r="KRD37" s="562"/>
      <c r="KRE37" s="562"/>
      <c r="KRF37" s="562"/>
      <c r="KRG37" s="562"/>
      <c r="KRH37" s="562"/>
      <c r="KRI37" s="562"/>
      <c r="KRJ37" s="562"/>
      <c r="KRK37" s="562"/>
      <c r="KRL37" s="562"/>
      <c r="KRM37" s="562"/>
      <c r="KRN37" s="562"/>
      <c r="KRO37" s="562"/>
      <c r="KRP37" s="562"/>
      <c r="KRQ37" s="562"/>
      <c r="KRR37" s="562"/>
      <c r="KRS37" s="562"/>
      <c r="KRT37" s="562"/>
      <c r="KRU37" s="562"/>
      <c r="KRV37" s="562"/>
      <c r="KRW37" s="562"/>
      <c r="KRX37" s="562"/>
      <c r="KRY37" s="562"/>
      <c r="KRZ37" s="562"/>
      <c r="KSA37" s="562"/>
      <c r="KSB37" s="562"/>
      <c r="KSC37" s="562"/>
      <c r="KSD37" s="562"/>
      <c r="KSE37" s="562"/>
      <c r="KSF37" s="562"/>
      <c r="KSG37" s="562"/>
      <c r="KSH37" s="562"/>
      <c r="KSI37" s="562"/>
      <c r="KSJ37" s="562"/>
      <c r="KSK37" s="562"/>
      <c r="KSL37" s="562"/>
      <c r="KSM37" s="562"/>
      <c r="KSN37" s="562"/>
      <c r="KSO37" s="562"/>
      <c r="KSP37" s="562"/>
      <c r="KSQ37" s="562"/>
      <c r="KSR37" s="562"/>
      <c r="KSS37" s="562"/>
      <c r="KST37" s="562"/>
      <c r="KSU37" s="562"/>
      <c r="KSV37" s="562"/>
      <c r="KSW37" s="562"/>
      <c r="KSX37" s="562"/>
      <c r="KSY37" s="562"/>
      <c r="KSZ37" s="562"/>
      <c r="KTA37" s="562"/>
      <c r="KTB37" s="562"/>
      <c r="KTC37" s="562"/>
      <c r="KTD37" s="562"/>
      <c r="KTE37" s="562"/>
      <c r="KTF37" s="562"/>
      <c r="KTG37" s="562"/>
      <c r="KTH37" s="562"/>
      <c r="KTI37" s="562"/>
      <c r="KTJ37" s="562"/>
      <c r="KTK37" s="562"/>
      <c r="KTL37" s="562"/>
      <c r="KTM37" s="562"/>
      <c r="KTN37" s="562"/>
      <c r="KTO37" s="562"/>
      <c r="KTP37" s="562"/>
      <c r="KTQ37" s="562"/>
      <c r="KTR37" s="562"/>
      <c r="KTS37" s="562"/>
      <c r="KTT37" s="562"/>
      <c r="KTU37" s="562"/>
      <c r="KTV37" s="562"/>
      <c r="KTW37" s="562"/>
      <c r="KTX37" s="562"/>
      <c r="KTY37" s="562"/>
      <c r="KTZ37" s="562"/>
      <c r="KUA37" s="562"/>
      <c r="KUB37" s="562"/>
      <c r="KUC37" s="562"/>
      <c r="KUD37" s="562"/>
      <c r="KUE37" s="562"/>
      <c r="KUF37" s="562"/>
      <c r="KUG37" s="562"/>
      <c r="KUH37" s="562"/>
      <c r="KUI37" s="562"/>
      <c r="KUJ37" s="562"/>
      <c r="KUK37" s="562"/>
      <c r="KUL37" s="562"/>
      <c r="KUM37" s="562"/>
      <c r="KUN37" s="562"/>
      <c r="KUO37" s="562"/>
      <c r="KUP37" s="562"/>
      <c r="KUQ37" s="562"/>
      <c r="KUR37" s="562"/>
      <c r="KUS37" s="562"/>
      <c r="KUT37" s="562"/>
      <c r="KUU37" s="562"/>
      <c r="KUV37" s="562"/>
      <c r="KUW37" s="562"/>
      <c r="KUX37" s="562"/>
      <c r="KUY37" s="562"/>
      <c r="KUZ37" s="562"/>
      <c r="KVA37" s="562"/>
      <c r="KVB37" s="562"/>
      <c r="KVC37" s="562"/>
      <c r="KVD37" s="562"/>
      <c r="KVE37" s="562"/>
      <c r="KVF37" s="562"/>
      <c r="KVG37" s="562"/>
      <c r="KVH37" s="562"/>
      <c r="KVI37" s="562"/>
      <c r="KVJ37" s="562"/>
      <c r="KVK37" s="562"/>
      <c r="KVL37" s="562"/>
      <c r="KVM37" s="562"/>
      <c r="KVN37" s="562"/>
      <c r="KVO37" s="562"/>
      <c r="KVP37" s="562"/>
      <c r="KVQ37" s="562"/>
      <c r="KVR37" s="562"/>
      <c r="KVS37" s="562"/>
      <c r="KVT37" s="562"/>
      <c r="KVU37" s="562"/>
      <c r="KVV37" s="562"/>
      <c r="KVW37" s="562"/>
      <c r="KVX37" s="562"/>
      <c r="KVY37" s="562"/>
      <c r="KVZ37" s="562"/>
      <c r="KWA37" s="562"/>
      <c r="KWB37" s="562"/>
      <c r="KWC37" s="562"/>
      <c r="KWD37" s="562"/>
      <c r="KWE37" s="562"/>
      <c r="KWF37" s="562"/>
      <c r="KWG37" s="562"/>
      <c r="KWH37" s="562"/>
      <c r="KWI37" s="562"/>
      <c r="KWJ37" s="562"/>
      <c r="KWK37" s="562"/>
      <c r="KWL37" s="562"/>
      <c r="KWM37" s="562"/>
      <c r="KWN37" s="562"/>
      <c r="KWO37" s="562"/>
      <c r="KWP37" s="562"/>
      <c r="KWQ37" s="562"/>
      <c r="KWR37" s="562"/>
      <c r="KWS37" s="562"/>
      <c r="KWT37" s="562"/>
      <c r="KWU37" s="562"/>
      <c r="KWV37" s="562"/>
      <c r="KWW37" s="562"/>
      <c r="KWX37" s="562"/>
      <c r="KWY37" s="562"/>
      <c r="KWZ37" s="562"/>
      <c r="KXA37" s="562"/>
      <c r="KXB37" s="562"/>
      <c r="KXC37" s="562"/>
      <c r="KXD37" s="562"/>
      <c r="KXE37" s="562"/>
      <c r="KXF37" s="562"/>
      <c r="KXG37" s="562"/>
      <c r="KXH37" s="562"/>
      <c r="KXI37" s="562"/>
      <c r="KXJ37" s="562"/>
      <c r="KXK37" s="562"/>
      <c r="KXL37" s="562"/>
      <c r="KXM37" s="562"/>
      <c r="KXN37" s="562"/>
      <c r="KXO37" s="562"/>
      <c r="KXP37" s="562"/>
      <c r="KXQ37" s="562"/>
      <c r="KXR37" s="562"/>
      <c r="KXS37" s="562"/>
      <c r="KXT37" s="562"/>
      <c r="KXU37" s="562"/>
      <c r="KXV37" s="562"/>
      <c r="KXW37" s="562"/>
      <c r="KXX37" s="562"/>
      <c r="KXY37" s="562"/>
      <c r="KXZ37" s="562"/>
      <c r="KYA37" s="562"/>
      <c r="KYB37" s="562"/>
      <c r="KYC37" s="562"/>
      <c r="KYD37" s="562"/>
      <c r="KYE37" s="562"/>
      <c r="KYF37" s="562"/>
      <c r="KYG37" s="562"/>
      <c r="KYH37" s="562"/>
      <c r="KYI37" s="562"/>
      <c r="KYJ37" s="562"/>
      <c r="KYK37" s="562"/>
      <c r="KYL37" s="562"/>
      <c r="KYM37" s="562"/>
      <c r="KYN37" s="562"/>
      <c r="KYO37" s="562"/>
      <c r="KYP37" s="562"/>
      <c r="KYQ37" s="562"/>
      <c r="KYR37" s="562"/>
      <c r="KYS37" s="562"/>
      <c r="KYT37" s="562"/>
      <c r="KYU37" s="562"/>
      <c r="KYV37" s="562"/>
      <c r="KYW37" s="562"/>
      <c r="KYX37" s="562"/>
      <c r="KYY37" s="562"/>
      <c r="KYZ37" s="562"/>
      <c r="KZA37" s="562"/>
      <c r="KZB37" s="562"/>
      <c r="KZC37" s="562"/>
      <c r="KZD37" s="562"/>
      <c r="KZE37" s="562"/>
      <c r="KZF37" s="562"/>
      <c r="KZG37" s="562"/>
      <c r="KZH37" s="562"/>
      <c r="KZI37" s="562"/>
      <c r="KZJ37" s="562"/>
      <c r="KZK37" s="562"/>
      <c r="KZL37" s="562"/>
      <c r="KZM37" s="562"/>
      <c r="KZN37" s="562"/>
      <c r="KZO37" s="562"/>
      <c r="KZP37" s="562"/>
      <c r="KZQ37" s="562"/>
      <c r="KZR37" s="562"/>
      <c r="KZS37" s="562"/>
      <c r="KZT37" s="562"/>
      <c r="KZU37" s="562"/>
      <c r="KZV37" s="562"/>
      <c r="KZW37" s="562"/>
      <c r="KZX37" s="562"/>
      <c r="KZY37" s="562"/>
      <c r="KZZ37" s="562"/>
      <c r="LAA37" s="562"/>
      <c r="LAB37" s="562"/>
      <c r="LAC37" s="562"/>
      <c r="LAD37" s="562"/>
      <c r="LAE37" s="562"/>
      <c r="LAF37" s="562"/>
      <c r="LAG37" s="562"/>
      <c r="LAH37" s="562"/>
      <c r="LAI37" s="562"/>
      <c r="LAJ37" s="562"/>
      <c r="LAK37" s="562"/>
      <c r="LAL37" s="562"/>
      <c r="LAM37" s="562"/>
      <c r="LAN37" s="562"/>
      <c r="LAO37" s="562"/>
      <c r="LAP37" s="562"/>
      <c r="LAQ37" s="562"/>
      <c r="LAR37" s="562"/>
      <c r="LAS37" s="562"/>
      <c r="LAT37" s="562"/>
      <c r="LAU37" s="562"/>
      <c r="LAV37" s="562"/>
      <c r="LAW37" s="562"/>
      <c r="LAX37" s="562"/>
      <c r="LAY37" s="562"/>
      <c r="LAZ37" s="562"/>
      <c r="LBA37" s="562"/>
      <c r="LBB37" s="562"/>
      <c r="LBC37" s="562"/>
      <c r="LBD37" s="562"/>
      <c r="LBE37" s="562"/>
      <c r="LBF37" s="562"/>
      <c r="LBG37" s="562"/>
      <c r="LBH37" s="562"/>
      <c r="LBI37" s="562"/>
      <c r="LBJ37" s="562"/>
      <c r="LBK37" s="562"/>
      <c r="LBL37" s="562"/>
      <c r="LBM37" s="562"/>
      <c r="LBN37" s="562"/>
      <c r="LBO37" s="562"/>
      <c r="LBP37" s="562"/>
      <c r="LBQ37" s="562"/>
      <c r="LBR37" s="562"/>
      <c r="LBS37" s="562"/>
      <c r="LBT37" s="562"/>
      <c r="LBU37" s="562"/>
      <c r="LBV37" s="562"/>
      <c r="LBW37" s="562"/>
      <c r="LBX37" s="562"/>
      <c r="LBY37" s="562"/>
      <c r="LBZ37" s="562"/>
      <c r="LCA37" s="562"/>
      <c r="LCB37" s="562"/>
      <c r="LCC37" s="562"/>
      <c r="LCD37" s="562"/>
      <c r="LCE37" s="562"/>
      <c r="LCF37" s="562"/>
      <c r="LCG37" s="562"/>
      <c r="LCH37" s="562"/>
      <c r="LCI37" s="562"/>
      <c r="LCJ37" s="562"/>
      <c r="LCK37" s="562"/>
      <c r="LCL37" s="562"/>
      <c r="LCM37" s="562"/>
      <c r="LCN37" s="562"/>
      <c r="LCO37" s="562"/>
      <c r="LCP37" s="562"/>
      <c r="LCQ37" s="562"/>
      <c r="LCR37" s="562"/>
      <c r="LCS37" s="562"/>
      <c r="LCT37" s="562"/>
      <c r="LCU37" s="562"/>
      <c r="LCV37" s="562"/>
      <c r="LCW37" s="562"/>
      <c r="LCX37" s="562"/>
      <c r="LCY37" s="562"/>
      <c r="LCZ37" s="562"/>
      <c r="LDA37" s="562"/>
      <c r="LDB37" s="562"/>
      <c r="LDC37" s="562"/>
      <c r="LDD37" s="562"/>
      <c r="LDE37" s="562"/>
      <c r="LDF37" s="562"/>
      <c r="LDG37" s="562"/>
      <c r="LDH37" s="562"/>
      <c r="LDI37" s="562"/>
      <c r="LDJ37" s="562"/>
      <c r="LDK37" s="562"/>
      <c r="LDL37" s="562"/>
      <c r="LDM37" s="562"/>
      <c r="LDN37" s="562"/>
      <c r="LDO37" s="562"/>
      <c r="LDP37" s="562"/>
      <c r="LDQ37" s="562"/>
      <c r="LDR37" s="562"/>
      <c r="LDS37" s="562"/>
      <c r="LDT37" s="562"/>
      <c r="LDU37" s="562"/>
      <c r="LDV37" s="562"/>
      <c r="LDW37" s="562"/>
      <c r="LDX37" s="562"/>
      <c r="LDY37" s="562"/>
      <c r="LDZ37" s="562"/>
      <c r="LEA37" s="562"/>
      <c r="LEB37" s="562"/>
      <c r="LEC37" s="562"/>
      <c r="LED37" s="562"/>
      <c r="LEE37" s="562"/>
      <c r="LEF37" s="562"/>
      <c r="LEG37" s="562"/>
      <c r="LEH37" s="562"/>
      <c r="LEI37" s="562"/>
      <c r="LEJ37" s="562"/>
      <c r="LEK37" s="562"/>
      <c r="LEL37" s="562"/>
      <c r="LEM37" s="562"/>
      <c r="LEN37" s="562"/>
      <c r="LEO37" s="562"/>
      <c r="LEP37" s="562"/>
      <c r="LEQ37" s="562"/>
      <c r="LER37" s="562"/>
      <c r="LES37" s="562"/>
      <c r="LET37" s="562"/>
      <c r="LEU37" s="562"/>
      <c r="LEV37" s="562"/>
      <c r="LEW37" s="562"/>
      <c r="LEX37" s="562"/>
      <c r="LEY37" s="562"/>
      <c r="LEZ37" s="562"/>
      <c r="LFA37" s="562"/>
      <c r="LFB37" s="562"/>
      <c r="LFC37" s="562"/>
      <c r="LFD37" s="562"/>
      <c r="LFE37" s="562"/>
      <c r="LFF37" s="562"/>
      <c r="LFG37" s="562"/>
      <c r="LFH37" s="562"/>
      <c r="LFI37" s="562"/>
      <c r="LFJ37" s="562"/>
      <c r="LFK37" s="562"/>
      <c r="LFL37" s="562"/>
      <c r="LFM37" s="562"/>
      <c r="LFN37" s="562"/>
      <c r="LFO37" s="562"/>
      <c r="LFP37" s="562"/>
      <c r="LFQ37" s="562"/>
      <c r="LFR37" s="562"/>
      <c r="LFS37" s="562"/>
      <c r="LFT37" s="562"/>
      <c r="LFU37" s="562"/>
      <c r="LFV37" s="562"/>
      <c r="LFW37" s="562"/>
      <c r="LFX37" s="562"/>
      <c r="LFY37" s="562"/>
      <c r="LFZ37" s="562"/>
      <c r="LGA37" s="562"/>
      <c r="LGB37" s="562"/>
      <c r="LGC37" s="562"/>
      <c r="LGD37" s="562"/>
      <c r="LGE37" s="562"/>
      <c r="LGF37" s="562"/>
      <c r="LGG37" s="562"/>
      <c r="LGH37" s="562"/>
      <c r="LGI37" s="562"/>
      <c r="LGJ37" s="562"/>
      <c r="LGK37" s="562"/>
      <c r="LGL37" s="562"/>
      <c r="LGM37" s="562"/>
      <c r="LGN37" s="562"/>
      <c r="LGO37" s="562"/>
      <c r="LGP37" s="562"/>
      <c r="LGQ37" s="562"/>
      <c r="LGR37" s="562"/>
      <c r="LGS37" s="562"/>
      <c r="LGT37" s="562"/>
      <c r="LGU37" s="562"/>
      <c r="LGV37" s="562"/>
      <c r="LGW37" s="562"/>
      <c r="LGX37" s="562"/>
      <c r="LGY37" s="562"/>
      <c r="LGZ37" s="562"/>
      <c r="LHA37" s="562"/>
      <c r="LHB37" s="562"/>
      <c r="LHC37" s="562"/>
      <c r="LHD37" s="562"/>
      <c r="LHE37" s="562"/>
      <c r="LHF37" s="562"/>
      <c r="LHG37" s="562"/>
      <c r="LHH37" s="562"/>
      <c r="LHI37" s="562"/>
      <c r="LHJ37" s="562"/>
      <c r="LHK37" s="562"/>
      <c r="LHL37" s="562"/>
      <c r="LHM37" s="562"/>
      <c r="LHN37" s="562"/>
      <c r="LHO37" s="562"/>
      <c r="LHP37" s="562"/>
      <c r="LHQ37" s="562"/>
      <c r="LHR37" s="562"/>
      <c r="LHS37" s="562"/>
      <c r="LHT37" s="562"/>
      <c r="LHU37" s="562"/>
      <c r="LHV37" s="562"/>
      <c r="LHW37" s="562"/>
      <c r="LHX37" s="562"/>
      <c r="LHY37" s="562"/>
      <c r="LHZ37" s="562"/>
      <c r="LIA37" s="562"/>
      <c r="LIB37" s="562"/>
      <c r="LIC37" s="562"/>
      <c r="LID37" s="562"/>
      <c r="LIE37" s="562"/>
      <c r="LIF37" s="562"/>
      <c r="LIG37" s="562"/>
      <c r="LIH37" s="562"/>
      <c r="LII37" s="562"/>
      <c r="LIJ37" s="562"/>
      <c r="LIK37" s="562"/>
      <c r="LIL37" s="562"/>
      <c r="LIM37" s="562"/>
      <c r="LIN37" s="562"/>
      <c r="LIO37" s="562"/>
      <c r="LIP37" s="562"/>
      <c r="LIQ37" s="562"/>
      <c r="LIR37" s="562"/>
      <c r="LIS37" s="562"/>
      <c r="LIT37" s="562"/>
      <c r="LIU37" s="562"/>
      <c r="LIV37" s="562"/>
      <c r="LIW37" s="562"/>
      <c r="LIX37" s="562"/>
      <c r="LIY37" s="562"/>
      <c r="LIZ37" s="562"/>
      <c r="LJA37" s="562"/>
      <c r="LJB37" s="562"/>
      <c r="LJC37" s="562"/>
      <c r="LJD37" s="562"/>
      <c r="LJE37" s="562"/>
      <c r="LJF37" s="562"/>
      <c r="LJG37" s="562"/>
      <c r="LJH37" s="562"/>
      <c r="LJI37" s="562"/>
      <c r="LJJ37" s="562"/>
      <c r="LJK37" s="562"/>
      <c r="LJL37" s="562"/>
      <c r="LJM37" s="562"/>
      <c r="LJN37" s="562"/>
      <c r="LJO37" s="562"/>
      <c r="LJP37" s="562"/>
      <c r="LJQ37" s="562"/>
      <c r="LJR37" s="562"/>
      <c r="LJS37" s="562"/>
      <c r="LJT37" s="562"/>
      <c r="LJU37" s="562"/>
      <c r="LJV37" s="562"/>
      <c r="LJW37" s="562"/>
      <c r="LJX37" s="562"/>
      <c r="LJY37" s="562"/>
      <c r="LJZ37" s="562"/>
      <c r="LKA37" s="562"/>
      <c r="LKB37" s="562"/>
      <c r="LKC37" s="562"/>
      <c r="LKD37" s="562"/>
      <c r="LKE37" s="562"/>
      <c r="LKF37" s="562"/>
      <c r="LKG37" s="562"/>
      <c r="LKH37" s="562"/>
      <c r="LKI37" s="562"/>
      <c r="LKJ37" s="562"/>
      <c r="LKK37" s="562"/>
      <c r="LKL37" s="562"/>
      <c r="LKM37" s="562"/>
      <c r="LKN37" s="562"/>
      <c r="LKO37" s="562"/>
      <c r="LKP37" s="562"/>
      <c r="LKQ37" s="562"/>
      <c r="LKR37" s="562"/>
      <c r="LKS37" s="562"/>
      <c r="LKT37" s="562"/>
      <c r="LKU37" s="562"/>
      <c r="LKV37" s="562"/>
      <c r="LKW37" s="562"/>
      <c r="LKX37" s="562"/>
      <c r="LKY37" s="562"/>
      <c r="LKZ37" s="562"/>
      <c r="LLA37" s="562"/>
      <c r="LLB37" s="562"/>
      <c r="LLC37" s="562"/>
      <c r="LLD37" s="562"/>
      <c r="LLE37" s="562"/>
      <c r="LLF37" s="562"/>
      <c r="LLG37" s="562"/>
      <c r="LLH37" s="562"/>
      <c r="LLI37" s="562"/>
      <c r="LLJ37" s="562"/>
      <c r="LLK37" s="562"/>
      <c r="LLL37" s="562"/>
      <c r="LLM37" s="562"/>
      <c r="LLN37" s="562"/>
      <c r="LLO37" s="562"/>
      <c r="LLP37" s="562"/>
      <c r="LLQ37" s="562"/>
      <c r="LLR37" s="562"/>
      <c r="LLS37" s="562"/>
      <c r="LLT37" s="562"/>
      <c r="LLU37" s="562"/>
      <c r="LLV37" s="562"/>
      <c r="LLW37" s="562"/>
      <c r="LLX37" s="562"/>
      <c r="LLY37" s="562"/>
      <c r="LLZ37" s="562"/>
      <c r="LMA37" s="562"/>
      <c r="LMB37" s="562"/>
      <c r="LMC37" s="562"/>
      <c r="LMD37" s="562"/>
      <c r="LME37" s="562"/>
      <c r="LMF37" s="562"/>
      <c r="LMG37" s="562"/>
      <c r="LMH37" s="562"/>
      <c r="LMI37" s="562"/>
      <c r="LMJ37" s="562"/>
      <c r="LMK37" s="562"/>
      <c r="LML37" s="562"/>
      <c r="LMM37" s="562"/>
      <c r="LMN37" s="562"/>
      <c r="LMO37" s="562"/>
      <c r="LMP37" s="562"/>
      <c r="LMQ37" s="562"/>
      <c r="LMR37" s="562"/>
      <c r="LMS37" s="562"/>
      <c r="LMT37" s="562"/>
      <c r="LMU37" s="562"/>
      <c r="LMV37" s="562"/>
      <c r="LMW37" s="562"/>
      <c r="LMX37" s="562"/>
      <c r="LMY37" s="562"/>
      <c r="LMZ37" s="562"/>
      <c r="LNA37" s="562"/>
      <c r="LNB37" s="562"/>
      <c r="LNC37" s="562"/>
      <c r="LND37" s="562"/>
      <c r="LNE37" s="562"/>
      <c r="LNF37" s="562"/>
      <c r="LNG37" s="562"/>
      <c r="LNH37" s="562"/>
      <c r="LNI37" s="562"/>
      <c r="LNJ37" s="562"/>
      <c r="LNK37" s="562"/>
      <c r="LNL37" s="562"/>
      <c r="LNM37" s="562"/>
      <c r="LNN37" s="562"/>
      <c r="LNO37" s="562"/>
      <c r="LNP37" s="562"/>
      <c r="LNQ37" s="562"/>
      <c r="LNR37" s="562"/>
      <c r="LNS37" s="562"/>
      <c r="LNT37" s="562"/>
      <c r="LNU37" s="562"/>
      <c r="LNV37" s="562"/>
      <c r="LNW37" s="562"/>
      <c r="LNX37" s="562"/>
      <c r="LNY37" s="562"/>
      <c r="LNZ37" s="562"/>
      <c r="LOA37" s="562"/>
      <c r="LOB37" s="562"/>
      <c r="LOC37" s="562"/>
      <c r="LOD37" s="562"/>
      <c r="LOE37" s="562"/>
      <c r="LOF37" s="562"/>
      <c r="LOG37" s="562"/>
      <c r="LOH37" s="562"/>
      <c r="LOI37" s="562"/>
      <c r="LOJ37" s="562"/>
      <c r="LOK37" s="562"/>
      <c r="LOL37" s="562"/>
      <c r="LOM37" s="562"/>
      <c r="LON37" s="562"/>
      <c r="LOO37" s="562"/>
      <c r="LOP37" s="562"/>
      <c r="LOQ37" s="562"/>
      <c r="LOR37" s="562"/>
      <c r="LOS37" s="562"/>
      <c r="LOT37" s="562"/>
      <c r="LOU37" s="562"/>
      <c r="LOV37" s="562"/>
      <c r="LOW37" s="562"/>
      <c r="LOX37" s="562"/>
      <c r="LOY37" s="562"/>
      <c r="LOZ37" s="562"/>
      <c r="LPA37" s="562"/>
      <c r="LPB37" s="562"/>
      <c r="LPC37" s="562"/>
      <c r="LPD37" s="562"/>
      <c r="LPE37" s="562"/>
      <c r="LPF37" s="562"/>
      <c r="LPG37" s="562"/>
      <c r="LPH37" s="562"/>
      <c r="LPI37" s="562"/>
      <c r="LPJ37" s="562"/>
      <c r="LPK37" s="562"/>
      <c r="LPL37" s="562"/>
      <c r="LPM37" s="562"/>
      <c r="LPN37" s="562"/>
      <c r="LPO37" s="562"/>
      <c r="LPP37" s="562"/>
      <c r="LPQ37" s="562"/>
      <c r="LPR37" s="562"/>
      <c r="LPS37" s="562"/>
      <c r="LPT37" s="562"/>
      <c r="LPU37" s="562"/>
      <c r="LPV37" s="562"/>
      <c r="LPW37" s="562"/>
      <c r="LPX37" s="562"/>
      <c r="LPY37" s="562"/>
      <c r="LPZ37" s="562"/>
      <c r="LQA37" s="562"/>
      <c r="LQB37" s="562"/>
      <c r="LQC37" s="562"/>
      <c r="LQD37" s="562"/>
      <c r="LQE37" s="562"/>
      <c r="LQF37" s="562"/>
      <c r="LQG37" s="562"/>
      <c r="LQH37" s="562"/>
      <c r="LQI37" s="562"/>
      <c r="LQJ37" s="562"/>
      <c r="LQK37" s="562"/>
      <c r="LQL37" s="562"/>
      <c r="LQM37" s="562"/>
      <c r="LQN37" s="562"/>
      <c r="LQO37" s="562"/>
      <c r="LQP37" s="562"/>
      <c r="LQQ37" s="562"/>
      <c r="LQR37" s="562"/>
      <c r="LQS37" s="562"/>
      <c r="LQT37" s="562"/>
      <c r="LQU37" s="562"/>
      <c r="LQV37" s="562"/>
      <c r="LQW37" s="562"/>
      <c r="LQX37" s="562"/>
      <c r="LQY37" s="562"/>
      <c r="LQZ37" s="562"/>
      <c r="LRA37" s="562"/>
      <c r="LRB37" s="562"/>
      <c r="LRC37" s="562"/>
      <c r="LRD37" s="562"/>
      <c r="LRE37" s="562"/>
      <c r="LRF37" s="562"/>
      <c r="LRG37" s="562"/>
      <c r="LRH37" s="562"/>
      <c r="LRI37" s="562"/>
      <c r="LRJ37" s="562"/>
      <c r="LRK37" s="562"/>
      <c r="LRL37" s="562"/>
      <c r="LRM37" s="562"/>
      <c r="LRN37" s="562"/>
      <c r="LRO37" s="562"/>
      <c r="LRP37" s="562"/>
      <c r="LRQ37" s="562"/>
      <c r="LRR37" s="562"/>
      <c r="LRS37" s="562"/>
      <c r="LRT37" s="562"/>
      <c r="LRU37" s="562"/>
      <c r="LRV37" s="562"/>
      <c r="LRW37" s="562"/>
      <c r="LRX37" s="562"/>
      <c r="LRY37" s="562"/>
      <c r="LRZ37" s="562"/>
      <c r="LSA37" s="562"/>
      <c r="LSB37" s="562"/>
      <c r="LSC37" s="562"/>
      <c r="LSD37" s="562"/>
      <c r="LSE37" s="562"/>
      <c r="LSF37" s="562"/>
      <c r="LSG37" s="562"/>
      <c r="LSH37" s="562"/>
      <c r="LSI37" s="562"/>
      <c r="LSJ37" s="562"/>
      <c r="LSK37" s="562"/>
      <c r="LSL37" s="562"/>
      <c r="LSM37" s="562"/>
      <c r="LSN37" s="562"/>
      <c r="LSO37" s="562"/>
      <c r="LSP37" s="562"/>
      <c r="LSQ37" s="562"/>
      <c r="LSR37" s="562"/>
      <c r="LSS37" s="562"/>
      <c r="LST37" s="562"/>
      <c r="LSU37" s="562"/>
      <c r="LSV37" s="562"/>
      <c r="LSW37" s="562"/>
      <c r="LSX37" s="562"/>
      <c r="LSY37" s="562"/>
      <c r="LSZ37" s="562"/>
      <c r="LTA37" s="562"/>
      <c r="LTB37" s="562"/>
      <c r="LTC37" s="562"/>
      <c r="LTD37" s="562"/>
      <c r="LTE37" s="562"/>
      <c r="LTF37" s="562"/>
      <c r="LTG37" s="562"/>
      <c r="LTH37" s="562"/>
      <c r="LTI37" s="562"/>
      <c r="LTJ37" s="562"/>
      <c r="LTK37" s="562"/>
      <c r="LTL37" s="562"/>
      <c r="LTM37" s="562"/>
      <c r="LTN37" s="562"/>
      <c r="LTO37" s="562"/>
      <c r="LTP37" s="562"/>
      <c r="LTQ37" s="562"/>
      <c r="LTR37" s="562"/>
      <c r="LTS37" s="562"/>
      <c r="LTT37" s="562"/>
      <c r="LTU37" s="562"/>
      <c r="LTV37" s="562"/>
      <c r="LTW37" s="562"/>
      <c r="LTX37" s="562"/>
      <c r="LTY37" s="562"/>
      <c r="LTZ37" s="562"/>
      <c r="LUA37" s="562"/>
      <c r="LUB37" s="562"/>
      <c r="LUC37" s="562"/>
      <c r="LUD37" s="562"/>
      <c r="LUE37" s="562"/>
      <c r="LUF37" s="562"/>
      <c r="LUG37" s="562"/>
      <c r="LUH37" s="562"/>
      <c r="LUI37" s="562"/>
      <c r="LUJ37" s="562"/>
      <c r="LUK37" s="562"/>
      <c r="LUL37" s="562"/>
      <c r="LUM37" s="562"/>
      <c r="LUN37" s="562"/>
      <c r="LUO37" s="562"/>
      <c r="LUP37" s="562"/>
      <c r="LUQ37" s="562"/>
      <c r="LUR37" s="562"/>
      <c r="LUS37" s="562"/>
      <c r="LUT37" s="562"/>
      <c r="LUU37" s="562"/>
      <c r="LUV37" s="562"/>
      <c r="LUW37" s="562"/>
      <c r="LUX37" s="562"/>
      <c r="LUY37" s="562"/>
      <c r="LUZ37" s="562"/>
      <c r="LVA37" s="562"/>
      <c r="LVB37" s="562"/>
      <c r="LVC37" s="562"/>
      <c r="LVD37" s="562"/>
      <c r="LVE37" s="562"/>
      <c r="LVF37" s="562"/>
      <c r="LVG37" s="562"/>
      <c r="LVH37" s="562"/>
      <c r="LVI37" s="562"/>
      <c r="LVJ37" s="562"/>
      <c r="LVK37" s="562"/>
      <c r="LVL37" s="562"/>
      <c r="LVM37" s="562"/>
      <c r="LVN37" s="562"/>
      <c r="LVO37" s="562"/>
      <c r="LVP37" s="562"/>
      <c r="LVQ37" s="562"/>
      <c r="LVR37" s="562"/>
      <c r="LVS37" s="562"/>
      <c r="LVT37" s="562"/>
      <c r="LVU37" s="562"/>
      <c r="LVV37" s="562"/>
      <c r="LVW37" s="562"/>
      <c r="LVX37" s="562"/>
      <c r="LVY37" s="562"/>
      <c r="LVZ37" s="562"/>
      <c r="LWA37" s="562"/>
      <c r="LWB37" s="562"/>
      <c r="LWC37" s="562"/>
      <c r="LWD37" s="562"/>
      <c r="LWE37" s="562"/>
      <c r="LWF37" s="562"/>
      <c r="LWG37" s="562"/>
      <c r="LWH37" s="562"/>
      <c r="LWI37" s="562"/>
      <c r="LWJ37" s="562"/>
      <c r="LWK37" s="562"/>
      <c r="LWL37" s="562"/>
      <c r="LWM37" s="562"/>
      <c r="LWN37" s="562"/>
      <c r="LWO37" s="562"/>
      <c r="LWP37" s="562"/>
      <c r="LWQ37" s="562"/>
      <c r="LWR37" s="562"/>
      <c r="LWS37" s="562"/>
      <c r="LWT37" s="562"/>
      <c r="LWU37" s="562"/>
      <c r="LWV37" s="562"/>
      <c r="LWW37" s="562"/>
      <c r="LWX37" s="562"/>
      <c r="LWY37" s="562"/>
      <c r="LWZ37" s="562"/>
      <c r="LXA37" s="562"/>
      <c r="LXB37" s="562"/>
      <c r="LXC37" s="562"/>
      <c r="LXD37" s="562"/>
      <c r="LXE37" s="562"/>
      <c r="LXF37" s="562"/>
      <c r="LXG37" s="562"/>
      <c r="LXH37" s="562"/>
      <c r="LXI37" s="562"/>
      <c r="LXJ37" s="562"/>
      <c r="LXK37" s="562"/>
      <c r="LXL37" s="562"/>
      <c r="LXM37" s="562"/>
      <c r="LXN37" s="562"/>
      <c r="LXO37" s="562"/>
      <c r="LXP37" s="562"/>
      <c r="LXQ37" s="562"/>
      <c r="LXR37" s="562"/>
      <c r="LXS37" s="562"/>
      <c r="LXT37" s="562"/>
      <c r="LXU37" s="562"/>
      <c r="LXV37" s="562"/>
      <c r="LXW37" s="562"/>
      <c r="LXX37" s="562"/>
      <c r="LXY37" s="562"/>
      <c r="LXZ37" s="562"/>
      <c r="LYA37" s="562"/>
      <c r="LYB37" s="562"/>
      <c r="LYC37" s="562"/>
      <c r="LYD37" s="562"/>
      <c r="LYE37" s="562"/>
      <c r="LYF37" s="562"/>
      <c r="LYG37" s="562"/>
      <c r="LYH37" s="562"/>
      <c r="LYI37" s="562"/>
      <c r="LYJ37" s="562"/>
      <c r="LYK37" s="562"/>
      <c r="LYL37" s="562"/>
      <c r="LYM37" s="562"/>
      <c r="LYN37" s="562"/>
      <c r="LYO37" s="562"/>
      <c r="LYP37" s="562"/>
      <c r="LYQ37" s="562"/>
      <c r="LYR37" s="562"/>
      <c r="LYS37" s="562"/>
      <c r="LYT37" s="562"/>
      <c r="LYU37" s="562"/>
      <c r="LYV37" s="562"/>
      <c r="LYW37" s="562"/>
      <c r="LYX37" s="562"/>
      <c r="LYY37" s="562"/>
      <c r="LYZ37" s="562"/>
      <c r="LZA37" s="562"/>
      <c r="LZB37" s="562"/>
      <c r="LZC37" s="562"/>
      <c r="LZD37" s="562"/>
      <c r="LZE37" s="562"/>
      <c r="LZF37" s="562"/>
      <c r="LZG37" s="562"/>
      <c r="LZH37" s="562"/>
      <c r="LZI37" s="562"/>
      <c r="LZJ37" s="562"/>
      <c r="LZK37" s="562"/>
      <c r="LZL37" s="562"/>
      <c r="LZM37" s="562"/>
      <c r="LZN37" s="562"/>
      <c r="LZO37" s="562"/>
      <c r="LZP37" s="562"/>
      <c r="LZQ37" s="562"/>
      <c r="LZR37" s="562"/>
      <c r="LZS37" s="562"/>
      <c r="LZT37" s="562"/>
      <c r="LZU37" s="562"/>
      <c r="LZV37" s="562"/>
      <c r="LZW37" s="562"/>
      <c r="LZX37" s="562"/>
      <c r="LZY37" s="562"/>
      <c r="LZZ37" s="562"/>
      <c r="MAA37" s="562"/>
      <c r="MAB37" s="562"/>
      <c r="MAC37" s="562"/>
      <c r="MAD37" s="562"/>
      <c r="MAE37" s="562"/>
      <c r="MAF37" s="562"/>
      <c r="MAG37" s="562"/>
      <c r="MAH37" s="562"/>
      <c r="MAI37" s="562"/>
      <c r="MAJ37" s="562"/>
      <c r="MAK37" s="562"/>
      <c r="MAL37" s="562"/>
      <c r="MAM37" s="562"/>
      <c r="MAN37" s="562"/>
      <c r="MAO37" s="562"/>
      <c r="MAP37" s="562"/>
      <c r="MAQ37" s="562"/>
      <c r="MAR37" s="562"/>
      <c r="MAS37" s="562"/>
      <c r="MAT37" s="562"/>
      <c r="MAU37" s="562"/>
      <c r="MAV37" s="562"/>
      <c r="MAW37" s="562"/>
      <c r="MAX37" s="562"/>
      <c r="MAY37" s="562"/>
      <c r="MAZ37" s="562"/>
      <c r="MBA37" s="562"/>
      <c r="MBB37" s="562"/>
      <c r="MBC37" s="562"/>
      <c r="MBD37" s="562"/>
      <c r="MBE37" s="562"/>
      <c r="MBF37" s="562"/>
      <c r="MBG37" s="562"/>
      <c r="MBH37" s="562"/>
      <c r="MBI37" s="562"/>
      <c r="MBJ37" s="562"/>
      <c r="MBK37" s="562"/>
      <c r="MBL37" s="562"/>
      <c r="MBM37" s="562"/>
      <c r="MBN37" s="562"/>
      <c r="MBO37" s="562"/>
      <c r="MBP37" s="562"/>
      <c r="MBQ37" s="562"/>
      <c r="MBR37" s="562"/>
      <c r="MBS37" s="562"/>
      <c r="MBT37" s="562"/>
      <c r="MBU37" s="562"/>
      <c r="MBV37" s="562"/>
      <c r="MBW37" s="562"/>
      <c r="MBX37" s="562"/>
      <c r="MBY37" s="562"/>
      <c r="MBZ37" s="562"/>
      <c r="MCA37" s="562"/>
      <c r="MCB37" s="562"/>
      <c r="MCC37" s="562"/>
      <c r="MCD37" s="562"/>
      <c r="MCE37" s="562"/>
      <c r="MCF37" s="562"/>
      <c r="MCG37" s="562"/>
      <c r="MCH37" s="562"/>
      <c r="MCI37" s="562"/>
      <c r="MCJ37" s="562"/>
      <c r="MCK37" s="562"/>
      <c r="MCL37" s="562"/>
      <c r="MCM37" s="562"/>
      <c r="MCN37" s="562"/>
      <c r="MCO37" s="562"/>
      <c r="MCP37" s="562"/>
      <c r="MCQ37" s="562"/>
      <c r="MCR37" s="562"/>
      <c r="MCS37" s="562"/>
      <c r="MCT37" s="562"/>
      <c r="MCU37" s="562"/>
      <c r="MCV37" s="562"/>
      <c r="MCW37" s="562"/>
      <c r="MCX37" s="562"/>
      <c r="MCY37" s="562"/>
      <c r="MCZ37" s="562"/>
      <c r="MDA37" s="562"/>
      <c r="MDB37" s="562"/>
      <c r="MDC37" s="562"/>
      <c r="MDD37" s="562"/>
      <c r="MDE37" s="562"/>
      <c r="MDF37" s="562"/>
      <c r="MDG37" s="562"/>
      <c r="MDH37" s="562"/>
      <c r="MDI37" s="562"/>
      <c r="MDJ37" s="562"/>
      <c r="MDK37" s="562"/>
      <c r="MDL37" s="562"/>
      <c r="MDM37" s="562"/>
      <c r="MDN37" s="562"/>
      <c r="MDO37" s="562"/>
      <c r="MDP37" s="562"/>
      <c r="MDQ37" s="562"/>
      <c r="MDR37" s="562"/>
      <c r="MDS37" s="562"/>
      <c r="MDT37" s="562"/>
      <c r="MDU37" s="562"/>
      <c r="MDV37" s="562"/>
      <c r="MDW37" s="562"/>
      <c r="MDX37" s="562"/>
      <c r="MDY37" s="562"/>
      <c r="MDZ37" s="562"/>
      <c r="MEA37" s="562"/>
      <c r="MEB37" s="562"/>
      <c r="MEC37" s="562"/>
      <c r="MED37" s="562"/>
      <c r="MEE37" s="562"/>
      <c r="MEF37" s="562"/>
      <c r="MEG37" s="562"/>
      <c r="MEH37" s="562"/>
      <c r="MEI37" s="562"/>
      <c r="MEJ37" s="562"/>
      <c r="MEK37" s="562"/>
      <c r="MEL37" s="562"/>
      <c r="MEM37" s="562"/>
      <c r="MEN37" s="562"/>
      <c r="MEO37" s="562"/>
      <c r="MEP37" s="562"/>
      <c r="MEQ37" s="562"/>
      <c r="MER37" s="562"/>
      <c r="MES37" s="562"/>
      <c r="MET37" s="562"/>
      <c r="MEU37" s="562"/>
      <c r="MEV37" s="562"/>
      <c r="MEW37" s="562"/>
      <c r="MEX37" s="562"/>
      <c r="MEY37" s="562"/>
      <c r="MEZ37" s="562"/>
      <c r="MFA37" s="562"/>
      <c r="MFB37" s="562"/>
      <c r="MFC37" s="562"/>
      <c r="MFD37" s="562"/>
      <c r="MFE37" s="562"/>
      <c r="MFF37" s="562"/>
      <c r="MFG37" s="562"/>
      <c r="MFH37" s="562"/>
      <c r="MFI37" s="562"/>
      <c r="MFJ37" s="562"/>
      <c r="MFK37" s="562"/>
      <c r="MFL37" s="562"/>
      <c r="MFM37" s="562"/>
      <c r="MFN37" s="562"/>
      <c r="MFO37" s="562"/>
      <c r="MFP37" s="562"/>
      <c r="MFQ37" s="562"/>
      <c r="MFR37" s="562"/>
      <c r="MFS37" s="562"/>
      <c r="MFT37" s="562"/>
      <c r="MFU37" s="562"/>
      <c r="MFV37" s="562"/>
      <c r="MFW37" s="562"/>
      <c r="MFX37" s="562"/>
      <c r="MFY37" s="562"/>
      <c r="MFZ37" s="562"/>
      <c r="MGA37" s="562"/>
      <c r="MGB37" s="562"/>
      <c r="MGC37" s="562"/>
      <c r="MGD37" s="562"/>
      <c r="MGE37" s="562"/>
      <c r="MGF37" s="562"/>
      <c r="MGG37" s="562"/>
      <c r="MGH37" s="562"/>
      <c r="MGI37" s="562"/>
      <c r="MGJ37" s="562"/>
      <c r="MGK37" s="562"/>
      <c r="MGL37" s="562"/>
      <c r="MGM37" s="562"/>
      <c r="MGN37" s="562"/>
      <c r="MGO37" s="562"/>
      <c r="MGP37" s="562"/>
      <c r="MGQ37" s="562"/>
      <c r="MGR37" s="562"/>
      <c r="MGS37" s="562"/>
      <c r="MGT37" s="562"/>
      <c r="MGU37" s="562"/>
      <c r="MGV37" s="562"/>
      <c r="MGW37" s="562"/>
      <c r="MGX37" s="562"/>
      <c r="MGY37" s="562"/>
      <c r="MGZ37" s="562"/>
      <c r="MHA37" s="562"/>
      <c r="MHB37" s="562"/>
      <c r="MHC37" s="562"/>
      <c r="MHD37" s="562"/>
      <c r="MHE37" s="562"/>
      <c r="MHF37" s="562"/>
      <c r="MHG37" s="562"/>
      <c r="MHH37" s="562"/>
      <c r="MHI37" s="562"/>
      <c r="MHJ37" s="562"/>
      <c r="MHK37" s="562"/>
      <c r="MHL37" s="562"/>
      <c r="MHM37" s="562"/>
      <c r="MHN37" s="562"/>
      <c r="MHO37" s="562"/>
      <c r="MHP37" s="562"/>
      <c r="MHQ37" s="562"/>
      <c r="MHR37" s="562"/>
      <c r="MHS37" s="562"/>
      <c r="MHT37" s="562"/>
      <c r="MHU37" s="562"/>
      <c r="MHV37" s="562"/>
      <c r="MHW37" s="562"/>
      <c r="MHX37" s="562"/>
      <c r="MHY37" s="562"/>
      <c r="MHZ37" s="562"/>
      <c r="MIA37" s="562"/>
      <c r="MIB37" s="562"/>
      <c r="MIC37" s="562"/>
      <c r="MID37" s="562"/>
      <c r="MIE37" s="562"/>
      <c r="MIF37" s="562"/>
      <c r="MIG37" s="562"/>
      <c r="MIH37" s="562"/>
      <c r="MII37" s="562"/>
      <c r="MIJ37" s="562"/>
      <c r="MIK37" s="562"/>
      <c r="MIL37" s="562"/>
      <c r="MIM37" s="562"/>
      <c r="MIN37" s="562"/>
      <c r="MIO37" s="562"/>
      <c r="MIP37" s="562"/>
      <c r="MIQ37" s="562"/>
      <c r="MIR37" s="562"/>
      <c r="MIS37" s="562"/>
      <c r="MIT37" s="562"/>
      <c r="MIU37" s="562"/>
      <c r="MIV37" s="562"/>
      <c r="MIW37" s="562"/>
      <c r="MIX37" s="562"/>
      <c r="MIY37" s="562"/>
      <c r="MIZ37" s="562"/>
      <c r="MJA37" s="562"/>
      <c r="MJB37" s="562"/>
      <c r="MJC37" s="562"/>
      <c r="MJD37" s="562"/>
      <c r="MJE37" s="562"/>
      <c r="MJF37" s="562"/>
      <c r="MJG37" s="562"/>
      <c r="MJH37" s="562"/>
      <c r="MJI37" s="562"/>
      <c r="MJJ37" s="562"/>
      <c r="MJK37" s="562"/>
      <c r="MJL37" s="562"/>
      <c r="MJM37" s="562"/>
      <c r="MJN37" s="562"/>
      <c r="MJO37" s="562"/>
      <c r="MJP37" s="562"/>
      <c r="MJQ37" s="562"/>
      <c r="MJR37" s="562"/>
      <c r="MJS37" s="562"/>
      <c r="MJT37" s="562"/>
      <c r="MJU37" s="562"/>
      <c r="MJV37" s="562"/>
      <c r="MJW37" s="562"/>
      <c r="MJX37" s="562"/>
      <c r="MJY37" s="562"/>
      <c r="MJZ37" s="562"/>
      <c r="MKA37" s="562"/>
      <c r="MKB37" s="562"/>
      <c r="MKC37" s="562"/>
      <c r="MKD37" s="562"/>
      <c r="MKE37" s="562"/>
      <c r="MKF37" s="562"/>
      <c r="MKG37" s="562"/>
      <c r="MKH37" s="562"/>
      <c r="MKI37" s="562"/>
      <c r="MKJ37" s="562"/>
      <c r="MKK37" s="562"/>
      <c r="MKL37" s="562"/>
      <c r="MKM37" s="562"/>
      <c r="MKN37" s="562"/>
      <c r="MKO37" s="562"/>
      <c r="MKP37" s="562"/>
      <c r="MKQ37" s="562"/>
      <c r="MKR37" s="562"/>
      <c r="MKS37" s="562"/>
      <c r="MKT37" s="562"/>
      <c r="MKU37" s="562"/>
      <c r="MKV37" s="562"/>
      <c r="MKW37" s="562"/>
      <c r="MKX37" s="562"/>
      <c r="MKY37" s="562"/>
      <c r="MKZ37" s="562"/>
      <c r="MLA37" s="562"/>
      <c r="MLB37" s="562"/>
      <c r="MLC37" s="562"/>
      <c r="MLD37" s="562"/>
      <c r="MLE37" s="562"/>
      <c r="MLF37" s="562"/>
      <c r="MLG37" s="562"/>
      <c r="MLH37" s="562"/>
      <c r="MLI37" s="562"/>
      <c r="MLJ37" s="562"/>
      <c r="MLK37" s="562"/>
      <c r="MLL37" s="562"/>
      <c r="MLM37" s="562"/>
      <c r="MLN37" s="562"/>
      <c r="MLO37" s="562"/>
      <c r="MLP37" s="562"/>
      <c r="MLQ37" s="562"/>
      <c r="MLR37" s="562"/>
      <c r="MLS37" s="562"/>
      <c r="MLT37" s="562"/>
      <c r="MLU37" s="562"/>
      <c r="MLV37" s="562"/>
      <c r="MLW37" s="562"/>
      <c r="MLX37" s="562"/>
      <c r="MLY37" s="562"/>
      <c r="MLZ37" s="562"/>
      <c r="MMA37" s="562"/>
      <c r="MMB37" s="562"/>
      <c r="MMC37" s="562"/>
      <c r="MMD37" s="562"/>
      <c r="MME37" s="562"/>
      <c r="MMF37" s="562"/>
      <c r="MMG37" s="562"/>
      <c r="MMH37" s="562"/>
      <c r="MMI37" s="562"/>
      <c r="MMJ37" s="562"/>
      <c r="MMK37" s="562"/>
      <c r="MML37" s="562"/>
      <c r="MMM37" s="562"/>
      <c r="MMN37" s="562"/>
      <c r="MMO37" s="562"/>
      <c r="MMP37" s="562"/>
      <c r="MMQ37" s="562"/>
      <c r="MMR37" s="562"/>
      <c r="MMS37" s="562"/>
      <c r="MMT37" s="562"/>
      <c r="MMU37" s="562"/>
      <c r="MMV37" s="562"/>
      <c r="MMW37" s="562"/>
      <c r="MMX37" s="562"/>
      <c r="MMY37" s="562"/>
      <c r="MMZ37" s="562"/>
      <c r="MNA37" s="562"/>
      <c r="MNB37" s="562"/>
      <c r="MNC37" s="562"/>
      <c r="MND37" s="562"/>
      <c r="MNE37" s="562"/>
      <c r="MNF37" s="562"/>
      <c r="MNG37" s="562"/>
      <c r="MNH37" s="562"/>
      <c r="MNI37" s="562"/>
      <c r="MNJ37" s="562"/>
      <c r="MNK37" s="562"/>
      <c r="MNL37" s="562"/>
      <c r="MNM37" s="562"/>
      <c r="MNN37" s="562"/>
      <c r="MNO37" s="562"/>
      <c r="MNP37" s="562"/>
      <c r="MNQ37" s="562"/>
      <c r="MNR37" s="562"/>
      <c r="MNS37" s="562"/>
      <c r="MNT37" s="562"/>
      <c r="MNU37" s="562"/>
      <c r="MNV37" s="562"/>
      <c r="MNW37" s="562"/>
      <c r="MNX37" s="562"/>
      <c r="MNY37" s="562"/>
      <c r="MNZ37" s="562"/>
      <c r="MOA37" s="562"/>
      <c r="MOB37" s="562"/>
      <c r="MOC37" s="562"/>
      <c r="MOD37" s="562"/>
      <c r="MOE37" s="562"/>
      <c r="MOF37" s="562"/>
      <c r="MOG37" s="562"/>
      <c r="MOH37" s="562"/>
      <c r="MOI37" s="562"/>
      <c r="MOJ37" s="562"/>
      <c r="MOK37" s="562"/>
      <c r="MOL37" s="562"/>
      <c r="MOM37" s="562"/>
      <c r="MON37" s="562"/>
      <c r="MOO37" s="562"/>
      <c r="MOP37" s="562"/>
      <c r="MOQ37" s="562"/>
      <c r="MOR37" s="562"/>
      <c r="MOS37" s="562"/>
      <c r="MOT37" s="562"/>
      <c r="MOU37" s="562"/>
      <c r="MOV37" s="562"/>
      <c r="MOW37" s="562"/>
      <c r="MOX37" s="562"/>
      <c r="MOY37" s="562"/>
      <c r="MOZ37" s="562"/>
      <c r="MPA37" s="562"/>
      <c r="MPB37" s="562"/>
      <c r="MPC37" s="562"/>
      <c r="MPD37" s="562"/>
      <c r="MPE37" s="562"/>
      <c r="MPF37" s="562"/>
      <c r="MPG37" s="562"/>
      <c r="MPH37" s="562"/>
      <c r="MPI37" s="562"/>
      <c r="MPJ37" s="562"/>
      <c r="MPK37" s="562"/>
      <c r="MPL37" s="562"/>
      <c r="MPM37" s="562"/>
      <c r="MPN37" s="562"/>
      <c r="MPO37" s="562"/>
      <c r="MPP37" s="562"/>
      <c r="MPQ37" s="562"/>
      <c r="MPR37" s="562"/>
      <c r="MPS37" s="562"/>
      <c r="MPT37" s="562"/>
      <c r="MPU37" s="562"/>
      <c r="MPV37" s="562"/>
      <c r="MPW37" s="562"/>
      <c r="MPX37" s="562"/>
      <c r="MPY37" s="562"/>
      <c r="MPZ37" s="562"/>
      <c r="MQA37" s="562"/>
      <c r="MQB37" s="562"/>
      <c r="MQC37" s="562"/>
      <c r="MQD37" s="562"/>
      <c r="MQE37" s="562"/>
      <c r="MQF37" s="562"/>
      <c r="MQG37" s="562"/>
      <c r="MQH37" s="562"/>
      <c r="MQI37" s="562"/>
      <c r="MQJ37" s="562"/>
      <c r="MQK37" s="562"/>
      <c r="MQL37" s="562"/>
      <c r="MQM37" s="562"/>
      <c r="MQN37" s="562"/>
      <c r="MQO37" s="562"/>
      <c r="MQP37" s="562"/>
      <c r="MQQ37" s="562"/>
      <c r="MQR37" s="562"/>
      <c r="MQS37" s="562"/>
      <c r="MQT37" s="562"/>
      <c r="MQU37" s="562"/>
      <c r="MQV37" s="562"/>
      <c r="MQW37" s="562"/>
      <c r="MQX37" s="562"/>
      <c r="MQY37" s="562"/>
      <c r="MQZ37" s="562"/>
      <c r="MRA37" s="562"/>
      <c r="MRB37" s="562"/>
      <c r="MRC37" s="562"/>
      <c r="MRD37" s="562"/>
      <c r="MRE37" s="562"/>
      <c r="MRF37" s="562"/>
      <c r="MRG37" s="562"/>
      <c r="MRH37" s="562"/>
      <c r="MRI37" s="562"/>
      <c r="MRJ37" s="562"/>
      <c r="MRK37" s="562"/>
      <c r="MRL37" s="562"/>
      <c r="MRM37" s="562"/>
      <c r="MRN37" s="562"/>
      <c r="MRO37" s="562"/>
      <c r="MRP37" s="562"/>
      <c r="MRQ37" s="562"/>
      <c r="MRR37" s="562"/>
      <c r="MRS37" s="562"/>
      <c r="MRT37" s="562"/>
      <c r="MRU37" s="562"/>
      <c r="MRV37" s="562"/>
      <c r="MRW37" s="562"/>
      <c r="MRX37" s="562"/>
      <c r="MRY37" s="562"/>
      <c r="MRZ37" s="562"/>
      <c r="MSA37" s="562"/>
      <c r="MSB37" s="562"/>
      <c r="MSC37" s="562"/>
      <c r="MSD37" s="562"/>
      <c r="MSE37" s="562"/>
      <c r="MSF37" s="562"/>
      <c r="MSG37" s="562"/>
      <c r="MSH37" s="562"/>
      <c r="MSI37" s="562"/>
      <c r="MSJ37" s="562"/>
      <c r="MSK37" s="562"/>
      <c r="MSL37" s="562"/>
      <c r="MSM37" s="562"/>
      <c r="MSN37" s="562"/>
      <c r="MSO37" s="562"/>
      <c r="MSP37" s="562"/>
      <c r="MSQ37" s="562"/>
      <c r="MSR37" s="562"/>
      <c r="MSS37" s="562"/>
      <c r="MST37" s="562"/>
      <c r="MSU37" s="562"/>
      <c r="MSV37" s="562"/>
      <c r="MSW37" s="562"/>
      <c r="MSX37" s="562"/>
      <c r="MSY37" s="562"/>
      <c r="MSZ37" s="562"/>
      <c r="MTA37" s="562"/>
      <c r="MTB37" s="562"/>
      <c r="MTC37" s="562"/>
      <c r="MTD37" s="562"/>
      <c r="MTE37" s="562"/>
      <c r="MTF37" s="562"/>
      <c r="MTG37" s="562"/>
      <c r="MTH37" s="562"/>
      <c r="MTI37" s="562"/>
      <c r="MTJ37" s="562"/>
      <c r="MTK37" s="562"/>
      <c r="MTL37" s="562"/>
      <c r="MTM37" s="562"/>
      <c r="MTN37" s="562"/>
      <c r="MTO37" s="562"/>
      <c r="MTP37" s="562"/>
      <c r="MTQ37" s="562"/>
      <c r="MTR37" s="562"/>
      <c r="MTS37" s="562"/>
      <c r="MTT37" s="562"/>
      <c r="MTU37" s="562"/>
      <c r="MTV37" s="562"/>
      <c r="MTW37" s="562"/>
      <c r="MTX37" s="562"/>
      <c r="MTY37" s="562"/>
      <c r="MTZ37" s="562"/>
      <c r="MUA37" s="562"/>
      <c r="MUB37" s="562"/>
      <c r="MUC37" s="562"/>
      <c r="MUD37" s="562"/>
      <c r="MUE37" s="562"/>
      <c r="MUF37" s="562"/>
      <c r="MUG37" s="562"/>
      <c r="MUH37" s="562"/>
      <c r="MUI37" s="562"/>
      <c r="MUJ37" s="562"/>
      <c r="MUK37" s="562"/>
      <c r="MUL37" s="562"/>
      <c r="MUM37" s="562"/>
      <c r="MUN37" s="562"/>
      <c r="MUO37" s="562"/>
      <c r="MUP37" s="562"/>
      <c r="MUQ37" s="562"/>
      <c r="MUR37" s="562"/>
      <c r="MUS37" s="562"/>
      <c r="MUT37" s="562"/>
      <c r="MUU37" s="562"/>
      <c r="MUV37" s="562"/>
      <c r="MUW37" s="562"/>
      <c r="MUX37" s="562"/>
      <c r="MUY37" s="562"/>
      <c r="MUZ37" s="562"/>
      <c r="MVA37" s="562"/>
      <c r="MVB37" s="562"/>
      <c r="MVC37" s="562"/>
      <c r="MVD37" s="562"/>
      <c r="MVE37" s="562"/>
      <c r="MVF37" s="562"/>
      <c r="MVG37" s="562"/>
      <c r="MVH37" s="562"/>
      <c r="MVI37" s="562"/>
      <c r="MVJ37" s="562"/>
      <c r="MVK37" s="562"/>
      <c r="MVL37" s="562"/>
      <c r="MVM37" s="562"/>
      <c r="MVN37" s="562"/>
      <c r="MVO37" s="562"/>
      <c r="MVP37" s="562"/>
      <c r="MVQ37" s="562"/>
      <c r="MVR37" s="562"/>
      <c r="MVS37" s="562"/>
      <c r="MVT37" s="562"/>
      <c r="MVU37" s="562"/>
      <c r="MVV37" s="562"/>
      <c r="MVW37" s="562"/>
      <c r="MVX37" s="562"/>
      <c r="MVY37" s="562"/>
      <c r="MVZ37" s="562"/>
      <c r="MWA37" s="562"/>
      <c r="MWB37" s="562"/>
      <c r="MWC37" s="562"/>
      <c r="MWD37" s="562"/>
      <c r="MWE37" s="562"/>
      <c r="MWF37" s="562"/>
      <c r="MWG37" s="562"/>
      <c r="MWH37" s="562"/>
      <c r="MWI37" s="562"/>
      <c r="MWJ37" s="562"/>
      <c r="MWK37" s="562"/>
      <c r="MWL37" s="562"/>
      <c r="MWM37" s="562"/>
      <c r="MWN37" s="562"/>
      <c r="MWO37" s="562"/>
      <c r="MWP37" s="562"/>
      <c r="MWQ37" s="562"/>
      <c r="MWR37" s="562"/>
      <c r="MWS37" s="562"/>
      <c r="MWT37" s="562"/>
      <c r="MWU37" s="562"/>
      <c r="MWV37" s="562"/>
      <c r="MWW37" s="562"/>
      <c r="MWX37" s="562"/>
      <c r="MWY37" s="562"/>
      <c r="MWZ37" s="562"/>
      <c r="MXA37" s="562"/>
      <c r="MXB37" s="562"/>
      <c r="MXC37" s="562"/>
      <c r="MXD37" s="562"/>
      <c r="MXE37" s="562"/>
      <c r="MXF37" s="562"/>
      <c r="MXG37" s="562"/>
      <c r="MXH37" s="562"/>
      <c r="MXI37" s="562"/>
      <c r="MXJ37" s="562"/>
      <c r="MXK37" s="562"/>
      <c r="MXL37" s="562"/>
      <c r="MXM37" s="562"/>
      <c r="MXN37" s="562"/>
      <c r="MXO37" s="562"/>
      <c r="MXP37" s="562"/>
      <c r="MXQ37" s="562"/>
      <c r="MXR37" s="562"/>
      <c r="MXS37" s="562"/>
      <c r="MXT37" s="562"/>
      <c r="MXU37" s="562"/>
      <c r="MXV37" s="562"/>
      <c r="MXW37" s="562"/>
      <c r="MXX37" s="562"/>
      <c r="MXY37" s="562"/>
      <c r="MXZ37" s="562"/>
      <c r="MYA37" s="562"/>
      <c r="MYB37" s="562"/>
      <c r="MYC37" s="562"/>
      <c r="MYD37" s="562"/>
      <c r="MYE37" s="562"/>
      <c r="MYF37" s="562"/>
      <c r="MYG37" s="562"/>
      <c r="MYH37" s="562"/>
      <c r="MYI37" s="562"/>
      <c r="MYJ37" s="562"/>
      <c r="MYK37" s="562"/>
      <c r="MYL37" s="562"/>
      <c r="MYM37" s="562"/>
      <c r="MYN37" s="562"/>
      <c r="MYO37" s="562"/>
      <c r="MYP37" s="562"/>
      <c r="MYQ37" s="562"/>
      <c r="MYR37" s="562"/>
      <c r="MYS37" s="562"/>
      <c r="MYT37" s="562"/>
      <c r="MYU37" s="562"/>
      <c r="MYV37" s="562"/>
      <c r="MYW37" s="562"/>
      <c r="MYX37" s="562"/>
      <c r="MYY37" s="562"/>
      <c r="MYZ37" s="562"/>
      <c r="MZA37" s="562"/>
      <c r="MZB37" s="562"/>
      <c r="MZC37" s="562"/>
      <c r="MZD37" s="562"/>
      <c r="MZE37" s="562"/>
      <c r="MZF37" s="562"/>
      <c r="MZG37" s="562"/>
      <c r="MZH37" s="562"/>
      <c r="MZI37" s="562"/>
      <c r="MZJ37" s="562"/>
      <c r="MZK37" s="562"/>
      <c r="MZL37" s="562"/>
      <c r="MZM37" s="562"/>
      <c r="MZN37" s="562"/>
      <c r="MZO37" s="562"/>
      <c r="MZP37" s="562"/>
      <c r="MZQ37" s="562"/>
      <c r="MZR37" s="562"/>
      <c r="MZS37" s="562"/>
      <c r="MZT37" s="562"/>
      <c r="MZU37" s="562"/>
      <c r="MZV37" s="562"/>
      <c r="MZW37" s="562"/>
      <c r="MZX37" s="562"/>
      <c r="MZY37" s="562"/>
      <c r="MZZ37" s="562"/>
      <c r="NAA37" s="562"/>
      <c r="NAB37" s="562"/>
      <c r="NAC37" s="562"/>
      <c r="NAD37" s="562"/>
      <c r="NAE37" s="562"/>
      <c r="NAF37" s="562"/>
      <c r="NAG37" s="562"/>
      <c r="NAH37" s="562"/>
      <c r="NAI37" s="562"/>
      <c r="NAJ37" s="562"/>
      <c r="NAK37" s="562"/>
      <c r="NAL37" s="562"/>
      <c r="NAM37" s="562"/>
      <c r="NAN37" s="562"/>
      <c r="NAO37" s="562"/>
      <c r="NAP37" s="562"/>
      <c r="NAQ37" s="562"/>
      <c r="NAR37" s="562"/>
      <c r="NAS37" s="562"/>
      <c r="NAT37" s="562"/>
      <c r="NAU37" s="562"/>
      <c r="NAV37" s="562"/>
      <c r="NAW37" s="562"/>
      <c r="NAX37" s="562"/>
      <c r="NAY37" s="562"/>
      <c r="NAZ37" s="562"/>
      <c r="NBA37" s="562"/>
      <c r="NBB37" s="562"/>
      <c r="NBC37" s="562"/>
      <c r="NBD37" s="562"/>
      <c r="NBE37" s="562"/>
      <c r="NBF37" s="562"/>
      <c r="NBG37" s="562"/>
      <c r="NBH37" s="562"/>
      <c r="NBI37" s="562"/>
      <c r="NBJ37" s="562"/>
      <c r="NBK37" s="562"/>
      <c r="NBL37" s="562"/>
      <c r="NBM37" s="562"/>
      <c r="NBN37" s="562"/>
      <c r="NBO37" s="562"/>
      <c r="NBP37" s="562"/>
      <c r="NBQ37" s="562"/>
      <c r="NBR37" s="562"/>
      <c r="NBS37" s="562"/>
      <c r="NBT37" s="562"/>
      <c r="NBU37" s="562"/>
      <c r="NBV37" s="562"/>
      <c r="NBW37" s="562"/>
      <c r="NBX37" s="562"/>
      <c r="NBY37" s="562"/>
      <c r="NBZ37" s="562"/>
      <c r="NCA37" s="562"/>
      <c r="NCB37" s="562"/>
      <c r="NCC37" s="562"/>
      <c r="NCD37" s="562"/>
      <c r="NCE37" s="562"/>
      <c r="NCF37" s="562"/>
      <c r="NCG37" s="562"/>
      <c r="NCH37" s="562"/>
      <c r="NCI37" s="562"/>
      <c r="NCJ37" s="562"/>
      <c r="NCK37" s="562"/>
      <c r="NCL37" s="562"/>
      <c r="NCM37" s="562"/>
      <c r="NCN37" s="562"/>
      <c r="NCO37" s="562"/>
      <c r="NCP37" s="562"/>
      <c r="NCQ37" s="562"/>
      <c r="NCR37" s="562"/>
      <c r="NCS37" s="562"/>
      <c r="NCT37" s="562"/>
      <c r="NCU37" s="562"/>
      <c r="NCV37" s="562"/>
      <c r="NCW37" s="562"/>
      <c r="NCX37" s="562"/>
      <c r="NCY37" s="562"/>
      <c r="NCZ37" s="562"/>
      <c r="NDA37" s="562"/>
      <c r="NDB37" s="562"/>
      <c r="NDC37" s="562"/>
      <c r="NDD37" s="562"/>
      <c r="NDE37" s="562"/>
      <c r="NDF37" s="562"/>
      <c r="NDG37" s="562"/>
      <c r="NDH37" s="562"/>
      <c r="NDI37" s="562"/>
      <c r="NDJ37" s="562"/>
      <c r="NDK37" s="562"/>
      <c r="NDL37" s="562"/>
      <c r="NDM37" s="562"/>
      <c r="NDN37" s="562"/>
      <c r="NDO37" s="562"/>
      <c r="NDP37" s="562"/>
      <c r="NDQ37" s="562"/>
      <c r="NDR37" s="562"/>
      <c r="NDS37" s="562"/>
      <c r="NDT37" s="562"/>
      <c r="NDU37" s="562"/>
      <c r="NDV37" s="562"/>
      <c r="NDW37" s="562"/>
      <c r="NDX37" s="562"/>
      <c r="NDY37" s="562"/>
      <c r="NDZ37" s="562"/>
      <c r="NEA37" s="562"/>
      <c r="NEB37" s="562"/>
      <c r="NEC37" s="562"/>
      <c r="NED37" s="562"/>
      <c r="NEE37" s="562"/>
      <c r="NEF37" s="562"/>
      <c r="NEG37" s="562"/>
      <c r="NEH37" s="562"/>
      <c r="NEI37" s="562"/>
      <c r="NEJ37" s="562"/>
      <c r="NEK37" s="562"/>
      <c r="NEL37" s="562"/>
      <c r="NEM37" s="562"/>
      <c r="NEN37" s="562"/>
      <c r="NEO37" s="562"/>
      <c r="NEP37" s="562"/>
      <c r="NEQ37" s="562"/>
      <c r="NER37" s="562"/>
      <c r="NES37" s="562"/>
      <c r="NET37" s="562"/>
      <c r="NEU37" s="562"/>
      <c r="NEV37" s="562"/>
      <c r="NEW37" s="562"/>
      <c r="NEX37" s="562"/>
      <c r="NEY37" s="562"/>
      <c r="NEZ37" s="562"/>
      <c r="NFA37" s="562"/>
      <c r="NFB37" s="562"/>
      <c r="NFC37" s="562"/>
      <c r="NFD37" s="562"/>
      <c r="NFE37" s="562"/>
      <c r="NFF37" s="562"/>
      <c r="NFG37" s="562"/>
      <c r="NFH37" s="562"/>
      <c r="NFI37" s="562"/>
      <c r="NFJ37" s="562"/>
      <c r="NFK37" s="562"/>
      <c r="NFL37" s="562"/>
      <c r="NFM37" s="562"/>
      <c r="NFN37" s="562"/>
      <c r="NFO37" s="562"/>
      <c r="NFP37" s="562"/>
      <c r="NFQ37" s="562"/>
      <c r="NFR37" s="562"/>
      <c r="NFS37" s="562"/>
      <c r="NFT37" s="562"/>
      <c r="NFU37" s="562"/>
      <c r="NFV37" s="562"/>
      <c r="NFW37" s="562"/>
      <c r="NFX37" s="562"/>
      <c r="NFY37" s="562"/>
      <c r="NFZ37" s="562"/>
      <c r="NGA37" s="562"/>
      <c r="NGB37" s="562"/>
      <c r="NGC37" s="562"/>
      <c r="NGD37" s="562"/>
      <c r="NGE37" s="562"/>
      <c r="NGF37" s="562"/>
      <c r="NGG37" s="562"/>
      <c r="NGH37" s="562"/>
      <c r="NGI37" s="562"/>
      <c r="NGJ37" s="562"/>
      <c r="NGK37" s="562"/>
      <c r="NGL37" s="562"/>
      <c r="NGM37" s="562"/>
      <c r="NGN37" s="562"/>
      <c r="NGO37" s="562"/>
      <c r="NGP37" s="562"/>
      <c r="NGQ37" s="562"/>
      <c r="NGR37" s="562"/>
      <c r="NGS37" s="562"/>
      <c r="NGT37" s="562"/>
      <c r="NGU37" s="562"/>
      <c r="NGV37" s="562"/>
      <c r="NGW37" s="562"/>
      <c r="NGX37" s="562"/>
      <c r="NGY37" s="562"/>
      <c r="NGZ37" s="562"/>
      <c r="NHA37" s="562"/>
      <c r="NHB37" s="562"/>
      <c r="NHC37" s="562"/>
      <c r="NHD37" s="562"/>
      <c r="NHE37" s="562"/>
      <c r="NHF37" s="562"/>
      <c r="NHG37" s="562"/>
      <c r="NHH37" s="562"/>
      <c r="NHI37" s="562"/>
      <c r="NHJ37" s="562"/>
      <c r="NHK37" s="562"/>
      <c r="NHL37" s="562"/>
      <c r="NHM37" s="562"/>
      <c r="NHN37" s="562"/>
      <c r="NHO37" s="562"/>
      <c r="NHP37" s="562"/>
      <c r="NHQ37" s="562"/>
      <c r="NHR37" s="562"/>
      <c r="NHS37" s="562"/>
      <c r="NHT37" s="562"/>
      <c r="NHU37" s="562"/>
      <c r="NHV37" s="562"/>
      <c r="NHW37" s="562"/>
      <c r="NHX37" s="562"/>
      <c r="NHY37" s="562"/>
      <c r="NHZ37" s="562"/>
      <c r="NIA37" s="562"/>
      <c r="NIB37" s="562"/>
      <c r="NIC37" s="562"/>
      <c r="NID37" s="562"/>
      <c r="NIE37" s="562"/>
      <c r="NIF37" s="562"/>
      <c r="NIG37" s="562"/>
      <c r="NIH37" s="562"/>
      <c r="NII37" s="562"/>
      <c r="NIJ37" s="562"/>
      <c r="NIK37" s="562"/>
      <c r="NIL37" s="562"/>
      <c r="NIM37" s="562"/>
      <c r="NIN37" s="562"/>
      <c r="NIO37" s="562"/>
      <c r="NIP37" s="562"/>
      <c r="NIQ37" s="562"/>
      <c r="NIR37" s="562"/>
      <c r="NIS37" s="562"/>
      <c r="NIT37" s="562"/>
      <c r="NIU37" s="562"/>
      <c r="NIV37" s="562"/>
      <c r="NIW37" s="562"/>
      <c r="NIX37" s="562"/>
      <c r="NIY37" s="562"/>
      <c r="NIZ37" s="562"/>
      <c r="NJA37" s="562"/>
      <c r="NJB37" s="562"/>
      <c r="NJC37" s="562"/>
      <c r="NJD37" s="562"/>
      <c r="NJE37" s="562"/>
      <c r="NJF37" s="562"/>
      <c r="NJG37" s="562"/>
      <c r="NJH37" s="562"/>
      <c r="NJI37" s="562"/>
      <c r="NJJ37" s="562"/>
      <c r="NJK37" s="562"/>
      <c r="NJL37" s="562"/>
      <c r="NJM37" s="562"/>
      <c r="NJN37" s="562"/>
      <c r="NJO37" s="562"/>
      <c r="NJP37" s="562"/>
      <c r="NJQ37" s="562"/>
      <c r="NJR37" s="562"/>
      <c r="NJS37" s="562"/>
      <c r="NJT37" s="562"/>
      <c r="NJU37" s="562"/>
      <c r="NJV37" s="562"/>
      <c r="NJW37" s="562"/>
      <c r="NJX37" s="562"/>
      <c r="NJY37" s="562"/>
      <c r="NJZ37" s="562"/>
      <c r="NKA37" s="562"/>
      <c r="NKB37" s="562"/>
      <c r="NKC37" s="562"/>
      <c r="NKD37" s="562"/>
      <c r="NKE37" s="562"/>
      <c r="NKF37" s="562"/>
      <c r="NKG37" s="562"/>
      <c r="NKH37" s="562"/>
      <c r="NKI37" s="562"/>
      <c r="NKJ37" s="562"/>
      <c r="NKK37" s="562"/>
      <c r="NKL37" s="562"/>
      <c r="NKM37" s="562"/>
      <c r="NKN37" s="562"/>
      <c r="NKO37" s="562"/>
      <c r="NKP37" s="562"/>
      <c r="NKQ37" s="562"/>
      <c r="NKR37" s="562"/>
      <c r="NKS37" s="562"/>
      <c r="NKT37" s="562"/>
      <c r="NKU37" s="562"/>
      <c r="NKV37" s="562"/>
      <c r="NKW37" s="562"/>
      <c r="NKX37" s="562"/>
      <c r="NKY37" s="562"/>
      <c r="NKZ37" s="562"/>
      <c r="NLA37" s="562"/>
      <c r="NLB37" s="562"/>
      <c r="NLC37" s="562"/>
      <c r="NLD37" s="562"/>
      <c r="NLE37" s="562"/>
      <c r="NLF37" s="562"/>
      <c r="NLG37" s="562"/>
      <c r="NLH37" s="562"/>
      <c r="NLI37" s="562"/>
      <c r="NLJ37" s="562"/>
      <c r="NLK37" s="562"/>
      <c r="NLL37" s="562"/>
      <c r="NLM37" s="562"/>
      <c r="NLN37" s="562"/>
      <c r="NLO37" s="562"/>
      <c r="NLP37" s="562"/>
      <c r="NLQ37" s="562"/>
      <c r="NLR37" s="562"/>
      <c r="NLS37" s="562"/>
      <c r="NLT37" s="562"/>
      <c r="NLU37" s="562"/>
      <c r="NLV37" s="562"/>
      <c r="NLW37" s="562"/>
      <c r="NLX37" s="562"/>
      <c r="NLY37" s="562"/>
      <c r="NLZ37" s="562"/>
      <c r="NMA37" s="562"/>
      <c r="NMB37" s="562"/>
      <c r="NMC37" s="562"/>
      <c r="NMD37" s="562"/>
      <c r="NME37" s="562"/>
      <c r="NMF37" s="562"/>
      <c r="NMG37" s="562"/>
      <c r="NMH37" s="562"/>
      <c r="NMI37" s="562"/>
      <c r="NMJ37" s="562"/>
      <c r="NMK37" s="562"/>
      <c r="NML37" s="562"/>
      <c r="NMM37" s="562"/>
      <c r="NMN37" s="562"/>
      <c r="NMO37" s="562"/>
      <c r="NMP37" s="562"/>
      <c r="NMQ37" s="562"/>
      <c r="NMR37" s="562"/>
      <c r="NMS37" s="562"/>
      <c r="NMT37" s="562"/>
      <c r="NMU37" s="562"/>
      <c r="NMV37" s="562"/>
      <c r="NMW37" s="562"/>
      <c r="NMX37" s="562"/>
      <c r="NMY37" s="562"/>
      <c r="NMZ37" s="562"/>
      <c r="NNA37" s="562"/>
      <c r="NNB37" s="562"/>
      <c r="NNC37" s="562"/>
      <c r="NND37" s="562"/>
      <c r="NNE37" s="562"/>
      <c r="NNF37" s="562"/>
      <c r="NNG37" s="562"/>
      <c r="NNH37" s="562"/>
      <c r="NNI37" s="562"/>
      <c r="NNJ37" s="562"/>
      <c r="NNK37" s="562"/>
      <c r="NNL37" s="562"/>
      <c r="NNM37" s="562"/>
      <c r="NNN37" s="562"/>
      <c r="NNO37" s="562"/>
      <c r="NNP37" s="562"/>
      <c r="NNQ37" s="562"/>
      <c r="NNR37" s="562"/>
      <c r="NNS37" s="562"/>
      <c r="NNT37" s="562"/>
      <c r="NNU37" s="562"/>
      <c r="NNV37" s="562"/>
      <c r="NNW37" s="562"/>
      <c r="NNX37" s="562"/>
      <c r="NNY37" s="562"/>
      <c r="NNZ37" s="562"/>
      <c r="NOA37" s="562"/>
      <c r="NOB37" s="562"/>
      <c r="NOC37" s="562"/>
      <c r="NOD37" s="562"/>
      <c r="NOE37" s="562"/>
      <c r="NOF37" s="562"/>
      <c r="NOG37" s="562"/>
      <c r="NOH37" s="562"/>
      <c r="NOI37" s="562"/>
      <c r="NOJ37" s="562"/>
      <c r="NOK37" s="562"/>
      <c r="NOL37" s="562"/>
      <c r="NOM37" s="562"/>
      <c r="NON37" s="562"/>
      <c r="NOO37" s="562"/>
      <c r="NOP37" s="562"/>
      <c r="NOQ37" s="562"/>
      <c r="NOR37" s="562"/>
      <c r="NOS37" s="562"/>
      <c r="NOT37" s="562"/>
      <c r="NOU37" s="562"/>
      <c r="NOV37" s="562"/>
      <c r="NOW37" s="562"/>
      <c r="NOX37" s="562"/>
      <c r="NOY37" s="562"/>
      <c r="NOZ37" s="562"/>
      <c r="NPA37" s="562"/>
      <c r="NPB37" s="562"/>
      <c r="NPC37" s="562"/>
      <c r="NPD37" s="562"/>
      <c r="NPE37" s="562"/>
      <c r="NPF37" s="562"/>
      <c r="NPG37" s="562"/>
      <c r="NPH37" s="562"/>
      <c r="NPI37" s="562"/>
      <c r="NPJ37" s="562"/>
      <c r="NPK37" s="562"/>
      <c r="NPL37" s="562"/>
      <c r="NPM37" s="562"/>
      <c r="NPN37" s="562"/>
      <c r="NPO37" s="562"/>
      <c r="NPP37" s="562"/>
      <c r="NPQ37" s="562"/>
      <c r="NPR37" s="562"/>
      <c r="NPS37" s="562"/>
      <c r="NPT37" s="562"/>
      <c r="NPU37" s="562"/>
      <c r="NPV37" s="562"/>
      <c r="NPW37" s="562"/>
      <c r="NPX37" s="562"/>
      <c r="NPY37" s="562"/>
      <c r="NPZ37" s="562"/>
      <c r="NQA37" s="562"/>
      <c r="NQB37" s="562"/>
      <c r="NQC37" s="562"/>
      <c r="NQD37" s="562"/>
      <c r="NQE37" s="562"/>
      <c r="NQF37" s="562"/>
      <c r="NQG37" s="562"/>
      <c r="NQH37" s="562"/>
      <c r="NQI37" s="562"/>
      <c r="NQJ37" s="562"/>
      <c r="NQK37" s="562"/>
      <c r="NQL37" s="562"/>
      <c r="NQM37" s="562"/>
      <c r="NQN37" s="562"/>
      <c r="NQO37" s="562"/>
      <c r="NQP37" s="562"/>
      <c r="NQQ37" s="562"/>
      <c r="NQR37" s="562"/>
      <c r="NQS37" s="562"/>
      <c r="NQT37" s="562"/>
      <c r="NQU37" s="562"/>
      <c r="NQV37" s="562"/>
      <c r="NQW37" s="562"/>
      <c r="NQX37" s="562"/>
      <c r="NQY37" s="562"/>
      <c r="NQZ37" s="562"/>
      <c r="NRA37" s="562"/>
      <c r="NRB37" s="562"/>
      <c r="NRC37" s="562"/>
      <c r="NRD37" s="562"/>
      <c r="NRE37" s="562"/>
      <c r="NRF37" s="562"/>
      <c r="NRG37" s="562"/>
      <c r="NRH37" s="562"/>
      <c r="NRI37" s="562"/>
      <c r="NRJ37" s="562"/>
      <c r="NRK37" s="562"/>
      <c r="NRL37" s="562"/>
      <c r="NRM37" s="562"/>
      <c r="NRN37" s="562"/>
      <c r="NRO37" s="562"/>
      <c r="NRP37" s="562"/>
      <c r="NRQ37" s="562"/>
      <c r="NRR37" s="562"/>
      <c r="NRS37" s="562"/>
      <c r="NRT37" s="562"/>
      <c r="NRU37" s="562"/>
      <c r="NRV37" s="562"/>
      <c r="NRW37" s="562"/>
      <c r="NRX37" s="562"/>
      <c r="NRY37" s="562"/>
      <c r="NRZ37" s="562"/>
      <c r="NSA37" s="562"/>
      <c r="NSB37" s="562"/>
      <c r="NSC37" s="562"/>
      <c r="NSD37" s="562"/>
      <c r="NSE37" s="562"/>
      <c r="NSF37" s="562"/>
      <c r="NSG37" s="562"/>
      <c r="NSH37" s="562"/>
      <c r="NSI37" s="562"/>
      <c r="NSJ37" s="562"/>
      <c r="NSK37" s="562"/>
      <c r="NSL37" s="562"/>
      <c r="NSM37" s="562"/>
      <c r="NSN37" s="562"/>
      <c r="NSO37" s="562"/>
      <c r="NSP37" s="562"/>
      <c r="NSQ37" s="562"/>
      <c r="NSR37" s="562"/>
      <c r="NSS37" s="562"/>
      <c r="NST37" s="562"/>
      <c r="NSU37" s="562"/>
      <c r="NSV37" s="562"/>
      <c r="NSW37" s="562"/>
      <c r="NSX37" s="562"/>
      <c r="NSY37" s="562"/>
      <c r="NSZ37" s="562"/>
      <c r="NTA37" s="562"/>
      <c r="NTB37" s="562"/>
      <c r="NTC37" s="562"/>
      <c r="NTD37" s="562"/>
      <c r="NTE37" s="562"/>
      <c r="NTF37" s="562"/>
      <c r="NTG37" s="562"/>
      <c r="NTH37" s="562"/>
      <c r="NTI37" s="562"/>
      <c r="NTJ37" s="562"/>
      <c r="NTK37" s="562"/>
      <c r="NTL37" s="562"/>
      <c r="NTM37" s="562"/>
      <c r="NTN37" s="562"/>
      <c r="NTO37" s="562"/>
      <c r="NTP37" s="562"/>
      <c r="NTQ37" s="562"/>
      <c r="NTR37" s="562"/>
      <c r="NTS37" s="562"/>
      <c r="NTT37" s="562"/>
      <c r="NTU37" s="562"/>
      <c r="NTV37" s="562"/>
      <c r="NTW37" s="562"/>
      <c r="NTX37" s="562"/>
      <c r="NTY37" s="562"/>
      <c r="NTZ37" s="562"/>
      <c r="NUA37" s="562"/>
      <c r="NUB37" s="562"/>
      <c r="NUC37" s="562"/>
      <c r="NUD37" s="562"/>
      <c r="NUE37" s="562"/>
      <c r="NUF37" s="562"/>
      <c r="NUG37" s="562"/>
      <c r="NUH37" s="562"/>
      <c r="NUI37" s="562"/>
      <c r="NUJ37" s="562"/>
      <c r="NUK37" s="562"/>
      <c r="NUL37" s="562"/>
      <c r="NUM37" s="562"/>
      <c r="NUN37" s="562"/>
      <c r="NUO37" s="562"/>
      <c r="NUP37" s="562"/>
      <c r="NUQ37" s="562"/>
      <c r="NUR37" s="562"/>
      <c r="NUS37" s="562"/>
      <c r="NUT37" s="562"/>
      <c r="NUU37" s="562"/>
      <c r="NUV37" s="562"/>
      <c r="NUW37" s="562"/>
      <c r="NUX37" s="562"/>
      <c r="NUY37" s="562"/>
      <c r="NUZ37" s="562"/>
      <c r="NVA37" s="562"/>
      <c r="NVB37" s="562"/>
      <c r="NVC37" s="562"/>
      <c r="NVD37" s="562"/>
      <c r="NVE37" s="562"/>
      <c r="NVF37" s="562"/>
      <c r="NVG37" s="562"/>
      <c r="NVH37" s="562"/>
      <c r="NVI37" s="562"/>
      <c r="NVJ37" s="562"/>
      <c r="NVK37" s="562"/>
      <c r="NVL37" s="562"/>
      <c r="NVM37" s="562"/>
      <c r="NVN37" s="562"/>
      <c r="NVO37" s="562"/>
      <c r="NVP37" s="562"/>
      <c r="NVQ37" s="562"/>
      <c r="NVR37" s="562"/>
      <c r="NVS37" s="562"/>
      <c r="NVT37" s="562"/>
      <c r="NVU37" s="562"/>
      <c r="NVV37" s="562"/>
      <c r="NVW37" s="562"/>
      <c r="NVX37" s="562"/>
      <c r="NVY37" s="562"/>
      <c r="NVZ37" s="562"/>
      <c r="NWA37" s="562"/>
      <c r="NWB37" s="562"/>
      <c r="NWC37" s="562"/>
      <c r="NWD37" s="562"/>
      <c r="NWE37" s="562"/>
      <c r="NWF37" s="562"/>
      <c r="NWG37" s="562"/>
      <c r="NWH37" s="562"/>
      <c r="NWI37" s="562"/>
      <c r="NWJ37" s="562"/>
      <c r="NWK37" s="562"/>
      <c r="NWL37" s="562"/>
      <c r="NWM37" s="562"/>
      <c r="NWN37" s="562"/>
      <c r="NWO37" s="562"/>
      <c r="NWP37" s="562"/>
      <c r="NWQ37" s="562"/>
      <c r="NWR37" s="562"/>
      <c r="NWS37" s="562"/>
      <c r="NWT37" s="562"/>
      <c r="NWU37" s="562"/>
      <c r="NWV37" s="562"/>
      <c r="NWW37" s="562"/>
      <c r="NWX37" s="562"/>
      <c r="NWY37" s="562"/>
      <c r="NWZ37" s="562"/>
      <c r="NXA37" s="562"/>
      <c r="NXB37" s="562"/>
      <c r="NXC37" s="562"/>
      <c r="NXD37" s="562"/>
      <c r="NXE37" s="562"/>
      <c r="NXF37" s="562"/>
      <c r="NXG37" s="562"/>
      <c r="NXH37" s="562"/>
      <c r="NXI37" s="562"/>
      <c r="NXJ37" s="562"/>
      <c r="NXK37" s="562"/>
      <c r="NXL37" s="562"/>
      <c r="NXM37" s="562"/>
      <c r="NXN37" s="562"/>
      <c r="NXO37" s="562"/>
      <c r="NXP37" s="562"/>
      <c r="NXQ37" s="562"/>
      <c r="NXR37" s="562"/>
      <c r="NXS37" s="562"/>
      <c r="NXT37" s="562"/>
      <c r="NXU37" s="562"/>
      <c r="NXV37" s="562"/>
      <c r="NXW37" s="562"/>
      <c r="NXX37" s="562"/>
      <c r="NXY37" s="562"/>
      <c r="NXZ37" s="562"/>
      <c r="NYA37" s="562"/>
      <c r="NYB37" s="562"/>
      <c r="NYC37" s="562"/>
      <c r="NYD37" s="562"/>
      <c r="NYE37" s="562"/>
      <c r="NYF37" s="562"/>
      <c r="NYG37" s="562"/>
      <c r="NYH37" s="562"/>
      <c r="NYI37" s="562"/>
      <c r="NYJ37" s="562"/>
      <c r="NYK37" s="562"/>
      <c r="NYL37" s="562"/>
      <c r="NYM37" s="562"/>
      <c r="NYN37" s="562"/>
      <c r="NYO37" s="562"/>
      <c r="NYP37" s="562"/>
      <c r="NYQ37" s="562"/>
      <c r="NYR37" s="562"/>
      <c r="NYS37" s="562"/>
      <c r="NYT37" s="562"/>
      <c r="NYU37" s="562"/>
      <c r="NYV37" s="562"/>
      <c r="NYW37" s="562"/>
      <c r="NYX37" s="562"/>
      <c r="NYY37" s="562"/>
      <c r="NYZ37" s="562"/>
      <c r="NZA37" s="562"/>
      <c r="NZB37" s="562"/>
      <c r="NZC37" s="562"/>
      <c r="NZD37" s="562"/>
      <c r="NZE37" s="562"/>
      <c r="NZF37" s="562"/>
      <c r="NZG37" s="562"/>
      <c r="NZH37" s="562"/>
      <c r="NZI37" s="562"/>
      <c r="NZJ37" s="562"/>
      <c r="NZK37" s="562"/>
      <c r="NZL37" s="562"/>
      <c r="NZM37" s="562"/>
      <c r="NZN37" s="562"/>
      <c r="NZO37" s="562"/>
      <c r="NZP37" s="562"/>
      <c r="NZQ37" s="562"/>
      <c r="NZR37" s="562"/>
      <c r="NZS37" s="562"/>
      <c r="NZT37" s="562"/>
      <c r="NZU37" s="562"/>
      <c r="NZV37" s="562"/>
      <c r="NZW37" s="562"/>
      <c r="NZX37" s="562"/>
      <c r="NZY37" s="562"/>
      <c r="NZZ37" s="562"/>
      <c r="OAA37" s="562"/>
      <c r="OAB37" s="562"/>
      <c r="OAC37" s="562"/>
      <c r="OAD37" s="562"/>
      <c r="OAE37" s="562"/>
      <c r="OAF37" s="562"/>
      <c r="OAG37" s="562"/>
      <c r="OAH37" s="562"/>
      <c r="OAI37" s="562"/>
      <c r="OAJ37" s="562"/>
      <c r="OAK37" s="562"/>
      <c r="OAL37" s="562"/>
      <c r="OAM37" s="562"/>
      <c r="OAN37" s="562"/>
      <c r="OAO37" s="562"/>
      <c r="OAP37" s="562"/>
      <c r="OAQ37" s="562"/>
      <c r="OAR37" s="562"/>
      <c r="OAS37" s="562"/>
      <c r="OAT37" s="562"/>
      <c r="OAU37" s="562"/>
      <c r="OAV37" s="562"/>
      <c r="OAW37" s="562"/>
      <c r="OAX37" s="562"/>
      <c r="OAY37" s="562"/>
      <c r="OAZ37" s="562"/>
      <c r="OBA37" s="562"/>
      <c r="OBB37" s="562"/>
      <c r="OBC37" s="562"/>
      <c r="OBD37" s="562"/>
      <c r="OBE37" s="562"/>
      <c r="OBF37" s="562"/>
      <c r="OBG37" s="562"/>
      <c r="OBH37" s="562"/>
      <c r="OBI37" s="562"/>
      <c r="OBJ37" s="562"/>
      <c r="OBK37" s="562"/>
      <c r="OBL37" s="562"/>
      <c r="OBM37" s="562"/>
      <c r="OBN37" s="562"/>
      <c r="OBO37" s="562"/>
      <c r="OBP37" s="562"/>
      <c r="OBQ37" s="562"/>
      <c r="OBR37" s="562"/>
      <c r="OBS37" s="562"/>
      <c r="OBT37" s="562"/>
      <c r="OBU37" s="562"/>
      <c r="OBV37" s="562"/>
      <c r="OBW37" s="562"/>
      <c r="OBX37" s="562"/>
      <c r="OBY37" s="562"/>
      <c r="OBZ37" s="562"/>
      <c r="OCA37" s="562"/>
      <c r="OCB37" s="562"/>
      <c r="OCC37" s="562"/>
      <c r="OCD37" s="562"/>
      <c r="OCE37" s="562"/>
      <c r="OCF37" s="562"/>
      <c r="OCG37" s="562"/>
      <c r="OCH37" s="562"/>
      <c r="OCI37" s="562"/>
      <c r="OCJ37" s="562"/>
      <c r="OCK37" s="562"/>
      <c r="OCL37" s="562"/>
      <c r="OCM37" s="562"/>
      <c r="OCN37" s="562"/>
      <c r="OCO37" s="562"/>
      <c r="OCP37" s="562"/>
      <c r="OCQ37" s="562"/>
      <c r="OCR37" s="562"/>
      <c r="OCS37" s="562"/>
      <c r="OCT37" s="562"/>
      <c r="OCU37" s="562"/>
      <c r="OCV37" s="562"/>
      <c r="OCW37" s="562"/>
      <c r="OCX37" s="562"/>
      <c r="OCY37" s="562"/>
      <c r="OCZ37" s="562"/>
      <c r="ODA37" s="562"/>
      <c r="ODB37" s="562"/>
      <c r="ODC37" s="562"/>
      <c r="ODD37" s="562"/>
      <c r="ODE37" s="562"/>
      <c r="ODF37" s="562"/>
      <c r="ODG37" s="562"/>
      <c r="ODH37" s="562"/>
      <c r="ODI37" s="562"/>
      <c r="ODJ37" s="562"/>
      <c r="ODK37" s="562"/>
      <c r="ODL37" s="562"/>
      <c r="ODM37" s="562"/>
      <c r="ODN37" s="562"/>
      <c r="ODO37" s="562"/>
      <c r="ODP37" s="562"/>
      <c r="ODQ37" s="562"/>
      <c r="ODR37" s="562"/>
      <c r="ODS37" s="562"/>
      <c r="ODT37" s="562"/>
      <c r="ODU37" s="562"/>
      <c r="ODV37" s="562"/>
      <c r="ODW37" s="562"/>
      <c r="ODX37" s="562"/>
      <c r="ODY37" s="562"/>
      <c r="ODZ37" s="562"/>
      <c r="OEA37" s="562"/>
      <c r="OEB37" s="562"/>
      <c r="OEC37" s="562"/>
      <c r="OED37" s="562"/>
      <c r="OEE37" s="562"/>
      <c r="OEF37" s="562"/>
      <c r="OEG37" s="562"/>
      <c r="OEH37" s="562"/>
      <c r="OEI37" s="562"/>
      <c r="OEJ37" s="562"/>
      <c r="OEK37" s="562"/>
      <c r="OEL37" s="562"/>
      <c r="OEM37" s="562"/>
      <c r="OEN37" s="562"/>
      <c r="OEO37" s="562"/>
      <c r="OEP37" s="562"/>
      <c r="OEQ37" s="562"/>
      <c r="OER37" s="562"/>
      <c r="OES37" s="562"/>
      <c r="OET37" s="562"/>
      <c r="OEU37" s="562"/>
      <c r="OEV37" s="562"/>
      <c r="OEW37" s="562"/>
      <c r="OEX37" s="562"/>
      <c r="OEY37" s="562"/>
      <c r="OEZ37" s="562"/>
      <c r="OFA37" s="562"/>
      <c r="OFB37" s="562"/>
      <c r="OFC37" s="562"/>
      <c r="OFD37" s="562"/>
      <c r="OFE37" s="562"/>
      <c r="OFF37" s="562"/>
      <c r="OFG37" s="562"/>
      <c r="OFH37" s="562"/>
      <c r="OFI37" s="562"/>
      <c r="OFJ37" s="562"/>
      <c r="OFK37" s="562"/>
      <c r="OFL37" s="562"/>
      <c r="OFM37" s="562"/>
      <c r="OFN37" s="562"/>
      <c r="OFO37" s="562"/>
      <c r="OFP37" s="562"/>
      <c r="OFQ37" s="562"/>
      <c r="OFR37" s="562"/>
      <c r="OFS37" s="562"/>
      <c r="OFT37" s="562"/>
      <c r="OFU37" s="562"/>
      <c r="OFV37" s="562"/>
      <c r="OFW37" s="562"/>
      <c r="OFX37" s="562"/>
      <c r="OFY37" s="562"/>
      <c r="OFZ37" s="562"/>
      <c r="OGA37" s="562"/>
      <c r="OGB37" s="562"/>
      <c r="OGC37" s="562"/>
      <c r="OGD37" s="562"/>
      <c r="OGE37" s="562"/>
      <c r="OGF37" s="562"/>
      <c r="OGG37" s="562"/>
      <c r="OGH37" s="562"/>
      <c r="OGI37" s="562"/>
      <c r="OGJ37" s="562"/>
      <c r="OGK37" s="562"/>
      <c r="OGL37" s="562"/>
      <c r="OGM37" s="562"/>
      <c r="OGN37" s="562"/>
      <c r="OGO37" s="562"/>
      <c r="OGP37" s="562"/>
      <c r="OGQ37" s="562"/>
      <c r="OGR37" s="562"/>
      <c r="OGS37" s="562"/>
      <c r="OGT37" s="562"/>
      <c r="OGU37" s="562"/>
      <c r="OGV37" s="562"/>
      <c r="OGW37" s="562"/>
      <c r="OGX37" s="562"/>
      <c r="OGY37" s="562"/>
      <c r="OGZ37" s="562"/>
      <c r="OHA37" s="562"/>
      <c r="OHB37" s="562"/>
      <c r="OHC37" s="562"/>
      <c r="OHD37" s="562"/>
      <c r="OHE37" s="562"/>
      <c r="OHF37" s="562"/>
      <c r="OHG37" s="562"/>
      <c r="OHH37" s="562"/>
      <c r="OHI37" s="562"/>
      <c r="OHJ37" s="562"/>
      <c r="OHK37" s="562"/>
      <c r="OHL37" s="562"/>
      <c r="OHM37" s="562"/>
      <c r="OHN37" s="562"/>
      <c r="OHO37" s="562"/>
      <c r="OHP37" s="562"/>
      <c r="OHQ37" s="562"/>
      <c r="OHR37" s="562"/>
      <c r="OHS37" s="562"/>
      <c r="OHT37" s="562"/>
      <c r="OHU37" s="562"/>
      <c r="OHV37" s="562"/>
      <c r="OHW37" s="562"/>
      <c r="OHX37" s="562"/>
      <c r="OHY37" s="562"/>
      <c r="OHZ37" s="562"/>
      <c r="OIA37" s="562"/>
      <c r="OIB37" s="562"/>
      <c r="OIC37" s="562"/>
      <c r="OID37" s="562"/>
      <c r="OIE37" s="562"/>
      <c r="OIF37" s="562"/>
      <c r="OIG37" s="562"/>
      <c r="OIH37" s="562"/>
      <c r="OII37" s="562"/>
      <c r="OIJ37" s="562"/>
      <c r="OIK37" s="562"/>
      <c r="OIL37" s="562"/>
      <c r="OIM37" s="562"/>
      <c r="OIN37" s="562"/>
      <c r="OIO37" s="562"/>
      <c r="OIP37" s="562"/>
      <c r="OIQ37" s="562"/>
      <c r="OIR37" s="562"/>
      <c r="OIS37" s="562"/>
      <c r="OIT37" s="562"/>
      <c r="OIU37" s="562"/>
      <c r="OIV37" s="562"/>
      <c r="OIW37" s="562"/>
      <c r="OIX37" s="562"/>
      <c r="OIY37" s="562"/>
      <c r="OIZ37" s="562"/>
      <c r="OJA37" s="562"/>
      <c r="OJB37" s="562"/>
      <c r="OJC37" s="562"/>
      <c r="OJD37" s="562"/>
      <c r="OJE37" s="562"/>
      <c r="OJF37" s="562"/>
      <c r="OJG37" s="562"/>
      <c r="OJH37" s="562"/>
      <c r="OJI37" s="562"/>
      <c r="OJJ37" s="562"/>
      <c r="OJK37" s="562"/>
      <c r="OJL37" s="562"/>
      <c r="OJM37" s="562"/>
      <c r="OJN37" s="562"/>
      <c r="OJO37" s="562"/>
      <c r="OJP37" s="562"/>
      <c r="OJQ37" s="562"/>
      <c r="OJR37" s="562"/>
      <c r="OJS37" s="562"/>
      <c r="OJT37" s="562"/>
      <c r="OJU37" s="562"/>
      <c r="OJV37" s="562"/>
      <c r="OJW37" s="562"/>
      <c r="OJX37" s="562"/>
      <c r="OJY37" s="562"/>
      <c r="OJZ37" s="562"/>
      <c r="OKA37" s="562"/>
      <c r="OKB37" s="562"/>
      <c r="OKC37" s="562"/>
      <c r="OKD37" s="562"/>
      <c r="OKE37" s="562"/>
      <c r="OKF37" s="562"/>
      <c r="OKG37" s="562"/>
      <c r="OKH37" s="562"/>
      <c r="OKI37" s="562"/>
      <c r="OKJ37" s="562"/>
      <c r="OKK37" s="562"/>
      <c r="OKL37" s="562"/>
      <c r="OKM37" s="562"/>
      <c r="OKN37" s="562"/>
      <c r="OKO37" s="562"/>
      <c r="OKP37" s="562"/>
      <c r="OKQ37" s="562"/>
      <c r="OKR37" s="562"/>
      <c r="OKS37" s="562"/>
      <c r="OKT37" s="562"/>
      <c r="OKU37" s="562"/>
      <c r="OKV37" s="562"/>
      <c r="OKW37" s="562"/>
      <c r="OKX37" s="562"/>
      <c r="OKY37" s="562"/>
      <c r="OKZ37" s="562"/>
      <c r="OLA37" s="562"/>
      <c r="OLB37" s="562"/>
      <c r="OLC37" s="562"/>
      <c r="OLD37" s="562"/>
      <c r="OLE37" s="562"/>
      <c r="OLF37" s="562"/>
      <c r="OLG37" s="562"/>
      <c r="OLH37" s="562"/>
      <c r="OLI37" s="562"/>
      <c r="OLJ37" s="562"/>
      <c r="OLK37" s="562"/>
      <c r="OLL37" s="562"/>
      <c r="OLM37" s="562"/>
      <c r="OLN37" s="562"/>
      <c r="OLO37" s="562"/>
      <c r="OLP37" s="562"/>
      <c r="OLQ37" s="562"/>
      <c r="OLR37" s="562"/>
      <c r="OLS37" s="562"/>
      <c r="OLT37" s="562"/>
      <c r="OLU37" s="562"/>
      <c r="OLV37" s="562"/>
      <c r="OLW37" s="562"/>
      <c r="OLX37" s="562"/>
      <c r="OLY37" s="562"/>
      <c r="OLZ37" s="562"/>
      <c r="OMA37" s="562"/>
      <c r="OMB37" s="562"/>
      <c r="OMC37" s="562"/>
      <c r="OMD37" s="562"/>
      <c r="OME37" s="562"/>
      <c r="OMF37" s="562"/>
      <c r="OMG37" s="562"/>
      <c r="OMH37" s="562"/>
      <c r="OMI37" s="562"/>
      <c r="OMJ37" s="562"/>
      <c r="OMK37" s="562"/>
      <c r="OML37" s="562"/>
      <c r="OMM37" s="562"/>
      <c r="OMN37" s="562"/>
      <c r="OMO37" s="562"/>
      <c r="OMP37" s="562"/>
      <c r="OMQ37" s="562"/>
      <c r="OMR37" s="562"/>
      <c r="OMS37" s="562"/>
      <c r="OMT37" s="562"/>
      <c r="OMU37" s="562"/>
      <c r="OMV37" s="562"/>
      <c r="OMW37" s="562"/>
      <c r="OMX37" s="562"/>
      <c r="OMY37" s="562"/>
      <c r="OMZ37" s="562"/>
      <c r="ONA37" s="562"/>
      <c r="ONB37" s="562"/>
      <c r="ONC37" s="562"/>
      <c r="OND37" s="562"/>
      <c r="ONE37" s="562"/>
      <c r="ONF37" s="562"/>
      <c r="ONG37" s="562"/>
      <c r="ONH37" s="562"/>
      <c r="ONI37" s="562"/>
      <c r="ONJ37" s="562"/>
      <c r="ONK37" s="562"/>
      <c r="ONL37" s="562"/>
      <c r="ONM37" s="562"/>
      <c r="ONN37" s="562"/>
      <c r="ONO37" s="562"/>
      <c r="ONP37" s="562"/>
      <c r="ONQ37" s="562"/>
      <c r="ONR37" s="562"/>
      <c r="ONS37" s="562"/>
      <c r="ONT37" s="562"/>
      <c r="ONU37" s="562"/>
      <c r="ONV37" s="562"/>
      <c r="ONW37" s="562"/>
      <c r="ONX37" s="562"/>
      <c r="ONY37" s="562"/>
      <c r="ONZ37" s="562"/>
      <c r="OOA37" s="562"/>
      <c r="OOB37" s="562"/>
      <c r="OOC37" s="562"/>
      <c r="OOD37" s="562"/>
      <c r="OOE37" s="562"/>
      <c r="OOF37" s="562"/>
      <c r="OOG37" s="562"/>
      <c r="OOH37" s="562"/>
      <c r="OOI37" s="562"/>
      <c r="OOJ37" s="562"/>
      <c r="OOK37" s="562"/>
      <c r="OOL37" s="562"/>
      <c r="OOM37" s="562"/>
      <c r="OON37" s="562"/>
      <c r="OOO37" s="562"/>
      <c r="OOP37" s="562"/>
      <c r="OOQ37" s="562"/>
      <c r="OOR37" s="562"/>
      <c r="OOS37" s="562"/>
      <c r="OOT37" s="562"/>
      <c r="OOU37" s="562"/>
      <c r="OOV37" s="562"/>
      <c r="OOW37" s="562"/>
      <c r="OOX37" s="562"/>
      <c r="OOY37" s="562"/>
      <c r="OOZ37" s="562"/>
      <c r="OPA37" s="562"/>
      <c r="OPB37" s="562"/>
      <c r="OPC37" s="562"/>
      <c r="OPD37" s="562"/>
      <c r="OPE37" s="562"/>
      <c r="OPF37" s="562"/>
      <c r="OPG37" s="562"/>
      <c r="OPH37" s="562"/>
      <c r="OPI37" s="562"/>
      <c r="OPJ37" s="562"/>
      <c r="OPK37" s="562"/>
      <c r="OPL37" s="562"/>
      <c r="OPM37" s="562"/>
      <c r="OPN37" s="562"/>
      <c r="OPO37" s="562"/>
      <c r="OPP37" s="562"/>
      <c r="OPQ37" s="562"/>
      <c r="OPR37" s="562"/>
      <c r="OPS37" s="562"/>
      <c r="OPT37" s="562"/>
      <c r="OPU37" s="562"/>
      <c r="OPV37" s="562"/>
      <c r="OPW37" s="562"/>
      <c r="OPX37" s="562"/>
      <c r="OPY37" s="562"/>
      <c r="OPZ37" s="562"/>
      <c r="OQA37" s="562"/>
      <c r="OQB37" s="562"/>
      <c r="OQC37" s="562"/>
      <c r="OQD37" s="562"/>
      <c r="OQE37" s="562"/>
      <c r="OQF37" s="562"/>
      <c r="OQG37" s="562"/>
      <c r="OQH37" s="562"/>
      <c r="OQI37" s="562"/>
      <c r="OQJ37" s="562"/>
      <c r="OQK37" s="562"/>
      <c r="OQL37" s="562"/>
      <c r="OQM37" s="562"/>
      <c r="OQN37" s="562"/>
      <c r="OQO37" s="562"/>
      <c r="OQP37" s="562"/>
      <c r="OQQ37" s="562"/>
      <c r="OQR37" s="562"/>
      <c r="OQS37" s="562"/>
      <c r="OQT37" s="562"/>
      <c r="OQU37" s="562"/>
      <c r="OQV37" s="562"/>
      <c r="OQW37" s="562"/>
      <c r="OQX37" s="562"/>
      <c r="OQY37" s="562"/>
      <c r="OQZ37" s="562"/>
      <c r="ORA37" s="562"/>
      <c r="ORB37" s="562"/>
      <c r="ORC37" s="562"/>
      <c r="ORD37" s="562"/>
      <c r="ORE37" s="562"/>
      <c r="ORF37" s="562"/>
      <c r="ORG37" s="562"/>
      <c r="ORH37" s="562"/>
      <c r="ORI37" s="562"/>
      <c r="ORJ37" s="562"/>
      <c r="ORK37" s="562"/>
      <c r="ORL37" s="562"/>
      <c r="ORM37" s="562"/>
      <c r="ORN37" s="562"/>
      <c r="ORO37" s="562"/>
      <c r="ORP37" s="562"/>
      <c r="ORQ37" s="562"/>
      <c r="ORR37" s="562"/>
      <c r="ORS37" s="562"/>
      <c r="ORT37" s="562"/>
      <c r="ORU37" s="562"/>
      <c r="ORV37" s="562"/>
      <c r="ORW37" s="562"/>
      <c r="ORX37" s="562"/>
      <c r="ORY37" s="562"/>
      <c r="ORZ37" s="562"/>
      <c r="OSA37" s="562"/>
      <c r="OSB37" s="562"/>
      <c r="OSC37" s="562"/>
      <c r="OSD37" s="562"/>
      <c r="OSE37" s="562"/>
      <c r="OSF37" s="562"/>
      <c r="OSG37" s="562"/>
      <c r="OSH37" s="562"/>
      <c r="OSI37" s="562"/>
      <c r="OSJ37" s="562"/>
      <c r="OSK37" s="562"/>
      <c r="OSL37" s="562"/>
      <c r="OSM37" s="562"/>
      <c r="OSN37" s="562"/>
      <c r="OSO37" s="562"/>
      <c r="OSP37" s="562"/>
      <c r="OSQ37" s="562"/>
      <c r="OSR37" s="562"/>
      <c r="OSS37" s="562"/>
      <c r="OST37" s="562"/>
      <c r="OSU37" s="562"/>
      <c r="OSV37" s="562"/>
      <c r="OSW37" s="562"/>
      <c r="OSX37" s="562"/>
      <c r="OSY37" s="562"/>
      <c r="OSZ37" s="562"/>
      <c r="OTA37" s="562"/>
      <c r="OTB37" s="562"/>
      <c r="OTC37" s="562"/>
      <c r="OTD37" s="562"/>
      <c r="OTE37" s="562"/>
      <c r="OTF37" s="562"/>
      <c r="OTG37" s="562"/>
      <c r="OTH37" s="562"/>
      <c r="OTI37" s="562"/>
      <c r="OTJ37" s="562"/>
      <c r="OTK37" s="562"/>
      <c r="OTL37" s="562"/>
      <c r="OTM37" s="562"/>
      <c r="OTN37" s="562"/>
      <c r="OTO37" s="562"/>
      <c r="OTP37" s="562"/>
      <c r="OTQ37" s="562"/>
      <c r="OTR37" s="562"/>
      <c r="OTS37" s="562"/>
      <c r="OTT37" s="562"/>
      <c r="OTU37" s="562"/>
      <c r="OTV37" s="562"/>
      <c r="OTW37" s="562"/>
      <c r="OTX37" s="562"/>
      <c r="OTY37" s="562"/>
      <c r="OTZ37" s="562"/>
      <c r="OUA37" s="562"/>
      <c r="OUB37" s="562"/>
      <c r="OUC37" s="562"/>
      <c r="OUD37" s="562"/>
      <c r="OUE37" s="562"/>
      <c r="OUF37" s="562"/>
      <c r="OUG37" s="562"/>
      <c r="OUH37" s="562"/>
      <c r="OUI37" s="562"/>
      <c r="OUJ37" s="562"/>
      <c r="OUK37" s="562"/>
      <c r="OUL37" s="562"/>
      <c r="OUM37" s="562"/>
      <c r="OUN37" s="562"/>
      <c r="OUO37" s="562"/>
      <c r="OUP37" s="562"/>
      <c r="OUQ37" s="562"/>
      <c r="OUR37" s="562"/>
      <c r="OUS37" s="562"/>
      <c r="OUT37" s="562"/>
      <c r="OUU37" s="562"/>
      <c r="OUV37" s="562"/>
      <c r="OUW37" s="562"/>
      <c r="OUX37" s="562"/>
      <c r="OUY37" s="562"/>
      <c r="OUZ37" s="562"/>
      <c r="OVA37" s="562"/>
      <c r="OVB37" s="562"/>
      <c r="OVC37" s="562"/>
      <c r="OVD37" s="562"/>
      <c r="OVE37" s="562"/>
      <c r="OVF37" s="562"/>
      <c r="OVG37" s="562"/>
      <c r="OVH37" s="562"/>
      <c r="OVI37" s="562"/>
      <c r="OVJ37" s="562"/>
      <c r="OVK37" s="562"/>
      <c r="OVL37" s="562"/>
      <c r="OVM37" s="562"/>
      <c r="OVN37" s="562"/>
      <c r="OVO37" s="562"/>
      <c r="OVP37" s="562"/>
      <c r="OVQ37" s="562"/>
      <c r="OVR37" s="562"/>
      <c r="OVS37" s="562"/>
      <c r="OVT37" s="562"/>
      <c r="OVU37" s="562"/>
      <c r="OVV37" s="562"/>
      <c r="OVW37" s="562"/>
      <c r="OVX37" s="562"/>
      <c r="OVY37" s="562"/>
      <c r="OVZ37" s="562"/>
      <c r="OWA37" s="562"/>
      <c r="OWB37" s="562"/>
      <c r="OWC37" s="562"/>
      <c r="OWD37" s="562"/>
      <c r="OWE37" s="562"/>
      <c r="OWF37" s="562"/>
      <c r="OWG37" s="562"/>
      <c r="OWH37" s="562"/>
      <c r="OWI37" s="562"/>
      <c r="OWJ37" s="562"/>
      <c r="OWK37" s="562"/>
      <c r="OWL37" s="562"/>
      <c r="OWM37" s="562"/>
      <c r="OWN37" s="562"/>
      <c r="OWO37" s="562"/>
      <c r="OWP37" s="562"/>
      <c r="OWQ37" s="562"/>
      <c r="OWR37" s="562"/>
      <c r="OWS37" s="562"/>
      <c r="OWT37" s="562"/>
      <c r="OWU37" s="562"/>
      <c r="OWV37" s="562"/>
      <c r="OWW37" s="562"/>
      <c r="OWX37" s="562"/>
      <c r="OWY37" s="562"/>
      <c r="OWZ37" s="562"/>
      <c r="OXA37" s="562"/>
      <c r="OXB37" s="562"/>
      <c r="OXC37" s="562"/>
      <c r="OXD37" s="562"/>
      <c r="OXE37" s="562"/>
      <c r="OXF37" s="562"/>
      <c r="OXG37" s="562"/>
      <c r="OXH37" s="562"/>
      <c r="OXI37" s="562"/>
      <c r="OXJ37" s="562"/>
      <c r="OXK37" s="562"/>
      <c r="OXL37" s="562"/>
      <c r="OXM37" s="562"/>
      <c r="OXN37" s="562"/>
      <c r="OXO37" s="562"/>
      <c r="OXP37" s="562"/>
      <c r="OXQ37" s="562"/>
      <c r="OXR37" s="562"/>
      <c r="OXS37" s="562"/>
      <c r="OXT37" s="562"/>
      <c r="OXU37" s="562"/>
      <c r="OXV37" s="562"/>
      <c r="OXW37" s="562"/>
      <c r="OXX37" s="562"/>
      <c r="OXY37" s="562"/>
      <c r="OXZ37" s="562"/>
      <c r="OYA37" s="562"/>
      <c r="OYB37" s="562"/>
      <c r="OYC37" s="562"/>
      <c r="OYD37" s="562"/>
      <c r="OYE37" s="562"/>
      <c r="OYF37" s="562"/>
      <c r="OYG37" s="562"/>
      <c r="OYH37" s="562"/>
      <c r="OYI37" s="562"/>
      <c r="OYJ37" s="562"/>
      <c r="OYK37" s="562"/>
      <c r="OYL37" s="562"/>
      <c r="OYM37" s="562"/>
      <c r="OYN37" s="562"/>
      <c r="OYO37" s="562"/>
      <c r="OYP37" s="562"/>
      <c r="OYQ37" s="562"/>
      <c r="OYR37" s="562"/>
      <c r="OYS37" s="562"/>
      <c r="OYT37" s="562"/>
      <c r="OYU37" s="562"/>
      <c r="OYV37" s="562"/>
      <c r="OYW37" s="562"/>
      <c r="OYX37" s="562"/>
      <c r="OYY37" s="562"/>
      <c r="OYZ37" s="562"/>
      <c r="OZA37" s="562"/>
      <c r="OZB37" s="562"/>
      <c r="OZC37" s="562"/>
      <c r="OZD37" s="562"/>
      <c r="OZE37" s="562"/>
      <c r="OZF37" s="562"/>
      <c r="OZG37" s="562"/>
      <c r="OZH37" s="562"/>
      <c r="OZI37" s="562"/>
      <c r="OZJ37" s="562"/>
      <c r="OZK37" s="562"/>
      <c r="OZL37" s="562"/>
      <c r="OZM37" s="562"/>
      <c r="OZN37" s="562"/>
      <c r="OZO37" s="562"/>
      <c r="OZP37" s="562"/>
      <c r="OZQ37" s="562"/>
      <c r="OZR37" s="562"/>
      <c r="OZS37" s="562"/>
      <c r="OZT37" s="562"/>
      <c r="OZU37" s="562"/>
      <c r="OZV37" s="562"/>
      <c r="OZW37" s="562"/>
      <c r="OZX37" s="562"/>
      <c r="OZY37" s="562"/>
      <c r="OZZ37" s="562"/>
      <c r="PAA37" s="562"/>
      <c r="PAB37" s="562"/>
      <c r="PAC37" s="562"/>
      <c r="PAD37" s="562"/>
      <c r="PAE37" s="562"/>
      <c r="PAF37" s="562"/>
      <c r="PAG37" s="562"/>
      <c r="PAH37" s="562"/>
      <c r="PAI37" s="562"/>
      <c r="PAJ37" s="562"/>
      <c r="PAK37" s="562"/>
      <c r="PAL37" s="562"/>
      <c r="PAM37" s="562"/>
      <c r="PAN37" s="562"/>
      <c r="PAO37" s="562"/>
      <c r="PAP37" s="562"/>
      <c r="PAQ37" s="562"/>
      <c r="PAR37" s="562"/>
      <c r="PAS37" s="562"/>
      <c r="PAT37" s="562"/>
      <c r="PAU37" s="562"/>
      <c r="PAV37" s="562"/>
      <c r="PAW37" s="562"/>
      <c r="PAX37" s="562"/>
      <c r="PAY37" s="562"/>
      <c r="PAZ37" s="562"/>
      <c r="PBA37" s="562"/>
      <c r="PBB37" s="562"/>
      <c r="PBC37" s="562"/>
      <c r="PBD37" s="562"/>
      <c r="PBE37" s="562"/>
      <c r="PBF37" s="562"/>
      <c r="PBG37" s="562"/>
      <c r="PBH37" s="562"/>
      <c r="PBI37" s="562"/>
      <c r="PBJ37" s="562"/>
      <c r="PBK37" s="562"/>
      <c r="PBL37" s="562"/>
      <c r="PBM37" s="562"/>
      <c r="PBN37" s="562"/>
      <c r="PBO37" s="562"/>
      <c r="PBP37" s="562"/>
      <c r="PBQ37" s="562"/>
      <c r="PBR37" s="562"/>
      <c r="PBS37" s="562"/>
      <c r="PBT37" s="562"/>
      <c r="PBU37" s="562"/>
      <c r="PBV37" s="562"/>
      <c r="PBW37" s="562"/>
      <c r="PBX37" s="562"/>
      <c r="PBY37" s="562"/>
      <c r="PBZ37" s="562"/>
      <c r="PCA37" s="562"/>
      <c r="PCB37" s="562"/>
      <c r="PCC37" s="562"/>
      <c r="PCD37" s="562"/>
      <c r="PCE37" s="562"/>
      <c r="PCF37" s="562"/>
      <c r="PCG37" s="562"/>
      <c r="PCH37" s="562"/>
      <c r="PCI37" s="562"/>
      <c r="PCJ37" s="562"/>
      <c r="PCK37" s="562"/>
      <c r="PCL37" s="562"/>
      <c r="PCM37" s="562"/>
      <c r="PCN37" s="562"/>
      <c r="PCO37" s="562"/>
      <c r="PCP37" s="562"/>
      <c r="PCQ37" s="562"/>
      <c r="PCR37" s="562"/>
      <c r="PCS37" s="562"/>
      <c r="PCT37" s="562"/>
      <c r="PCU37" s="562"/>
      <c r="PCV37" s="562"/>
      <c r="PCW37" s="562"/>
      <c r="PCX37" s="562"/>
      <c r="PCY37" s="562"/>
      <c r="PCZ37" s="562"/>
      <c r="PDA37" s="562"/>
      <c r="PDB37" s="562"/>
      <c r="PDC37" s="562"/>
      <c r="PDD37" s="562"/>
      <c r="PDE37" s="562"/>
      <c r="PDF37" s="562"/>
      <c r="PDG37" s="562"/>
      <c r="PDH37" s="562"/>
      <c r="PDI37" s="562"/>
      <c r="PDJ37" s="562"/>
      <c r="PDK37" s="562"/>
      <c r="PDL37" s="562"/>
      <c r="PDM37" s="562"/>
      <c r="PDN37" s="562"/>
      <c r="PDO37" s="562"/>
      <c r="PDP37" s="562"/>
      <c r="PDQ37" s="562"/>
      <c r="PDR37" s="562"/>
      <c r="PDS37" s="562"/>
      <c r="PDT37" s="562"/>
      <c r="PDU37" s="562"/>
      <c r="PDV37" s="562"/>
      <c r="PDW37" s="562"/>
      <c r="PDX37" s="562"/>
      <c r="PDY37" s="562"/>
      <c r="PDZ37" s="562"/>
      <c r="PEA37" s="562"/>
      <c r="PEB37" s="562"/>
      <c r="PEC37" s="562"/>
      <c r="PED37" s="562"/>
      <c r="PEE37" s="562"/>
      <c r="PEF37" s="562"/>
      <c r="PEG37" s="562"/>
      <c r="PEH37" s="562"/>
      <c r="PEI37" s="562"/>
      <c r="PEJ37" s="562"/>
      <c r="PEK37" s="562"/>
      <c r="PEL37" s="562"/>
      <c r="PEM37" s="562"/>
      <c r="PEN37" s="562"/>
      <c r="PEO37" s="562"/>
      <c r="PEP37" s="562"/>
      <c r="PEQ37" s="562"/>
      <c r="PER37" s="562"/>
      <c r="PES37" s="562"/>
      <c r="PET37" s="562"/>
      <c r="PEU37" s="562"/>
      <c r="PEV37" s="562"/>
      <c r="PEW37" s="562"/>
      <c r="PEX37" s="562"/>
      <c r="PEY37" s="562"/>
      <c r="PEZ37" s="562"/>
      <c r="PFA37" s="562"/>
      <c r="PFB37" s="562"/>
      <c r="PFC37" s="562"/>
      <c r="PFD37" s="562"/>
      <c r="PFE37" s="562"/>
      <c r="PFF37" s="562"/>
      <c r="PFG37" s="562"/>
      <c r="PFH37" s="562"/>
      <c r="PFI37" s="562"/>
      <c r="PFJ37" s="562"/>
      <c r="PFK37" s="562"/>
      <c r="PFL37" s="562"/>
      <c r="PFM37" s="562"/>
      <c r="PFN37" s="562"/>
      <c r="PFO37" s="562"/>
      <c r="PFP37" s="562"/>
      <c r="PFQ37" s="562"/>
      <c r="PFR37" s="562"/>
      <c r="PFS37" s="562"/>
      <c r="PFT37" s="562"/>
      <c r="PFU37" s="562"/>
      <c r="PFV37" s="562"/>
      <c r="PFW37" s="562"/>
      <c r="PFX37" s="562"/>
      <c r="PFY37" s="562"/>
      <c r="PFZ37" s="562"/>
      <c r="PGA37" s="562"/>
      <c r="PGB37" s="562"/>
      <c r="PGC37" s="562"/>
      <c r="PGD37" s="562"/>
      <c r="PGE37" s="562"/>
      <c r="PGF37" s="562"/>
      <c r="PGG37" s="562"/>
      <c r="PGH37" s="562"/>
      <c r="PGI37" s="562"/>
      <c r="PGJ37" s="562"/>
      <c r="PGK37" s="562"/>
      <c r="PGL37" s="562"/>
      <c r="PGM37" s="562"/>
      <c r="PGN37" s="562"/>
      <c r="PGO37" s="562"/>
      <c r="PGP37" s="562"/>
      <c r="PGQ37" s="562"/>
      <c r="PGR37" s="562"/>
      <c r="PGS37" s="562"/>
      <c r="PGT37" s="562"/>
      <c r="PGU37" s="562"/>
      <c r="PGV37" s="562"/>
      <c r="PGW37" s="562"/>
      <c r="PGX37" s="562"/>
      <c r="PGY37" s="562"/>
      <c r="PGZ37" s="562"/>
      <c r="PHA37" s="562"/>
      <c r="PHB37" s="562"/>
      <c r="PHC37" s="562"/>
      <c r="PHD37" s="562"/>
      <c r="PHE37" s="562"/>
      <c r="PHF37" s="562"/>
      <c r="PHG37" s="562"/>
      <c r="PHH37" s="562"/>
      <c r="PHI37" s="562"/>
      <c r="PHJ37" s="562"/>
      <c r="PHK37" s="562"/>
      <c r="PHL37" s="562"/>
      <c r="PHM37" s="562"/>
      <c r="PHN37" s="562"/>
      <c r="PHO37" s="562"/>
      <c r="PHP37" s="562"/>
      <c r="PHQ37" s="562"/>
      <c r="PHR37" s="562"/>
      <c r="PHS37" s="562"/>
      <c r="PHT37" s="562"/>
      <c r="PHU37" s="562"/>
      <c r="PHV37" s="562"/>
      <c r="PHW37" s="562"/>
      <c r="PHX37" s="562"/>
      <c r="PHY37" s="562"/>
      <c r="PHZ37" s="562"/>
      <c r="PIA37" s="562"/>
      <c r="PIB37" s="562"/>
      <c r="PIC37" s="562"/>
      <c r="PID37" s="562"/>
      <c r="PIE37" s="562"/>
      <c r="PIF37" s="562"/>
      <c r="PIG37" s="562"/>
      <c r="PIH37" s="562"/>
      <c r="PII37" s="562"/>
      <c r="PIJ37" s="562"/>
      <c r="PIK37" s="562"/>
      <c r="PIL37" s="562"/>
      <c r="PIM37" s="562"/>
      <c r="PIN37" s="562"/>
      <c r="PIO37" s="562"/>
      <c r="PIP37" s="562"/>
      <c r="PIQ37" s="562"/>
      <c r="PIR37" s="562"/>
      <c r="PIS37" s="562"/>
      <c r="PIT37" s="562"/>
      <c r="PIU37" s="562"/>
      <c r="PIV37" s="562"/>
      <c r="PIW37" s="562"/>
      <c r="PIX37" s="562"/>
      <c r="PIY37" s="562"/>
      <c r="PIZ37" s="562"/>
      <c r="PJA37" s="562"/>
      <c r="PJB37" s="562"/>
      <c r="PJC37" s="562"/>
      <c r="PJD37" s="562"/>
      <c r="PJE37" s="562"/>
      <c r="PJF37" s="562"/>
      <c r="PJG37" s="562"/>
      <c r="PJH37" s="562"/>
      <c r="PJI37" s="562"/>
      <c r="PJJ37" s="562"/>
      <c r="PJK37" s="562"/>
      <c r="PJL37" s="562"/>
      <c r="PJM37" s="562"/>
      <c r="PJN37" s="562"/>
      <c r="PJO37" s="562"/>
      <c r="PJP37" s="562"/>
      <c r="PJQ37" s="562"/>
      <c r="PJR37" s="562"/>
      <c r="PJS37" s="562"/>
      <c r="PJT37" s="562"/>
      <c r="PJU37" s="562"/>
      <c r="PJV37" s="562"/>
      <c r="PJW37" s="562"/>
      <c r="PJX37" s="562"/>
      <c r="PJY37" s="562"/>
      <c r="PJZ37" s="562"/>
      <c r="PKA37" s="562"/>
      <c r="PKB37" s="562"/>
      <c r="PKC37" s="562"/>
      <c r="PKD37" s="562"/>
      <c r="PKE37" s="562"/>
      <c r="PKF37" s="562"/>
      <c r="PKG37" s="562"/>
      <c r="PKH37" s="562"/>
      <c r="PKI37" s="562"/>
      <c r="PKJ37" s="562"/>
      <c r="PKK37" s="562"/>
      <c r="PKL37" s="562"/>
      <c r="PKM37" s="562"/>
      <c r="PKN37" s="562"/>
      <c r="PKO37" s="562"/>
      <c r="PKP37" s="562"/>
      <c r="PKQ37" s="562"/>
      <c r="PKR37" s="562"/>
      <c r="PKS37" s="562"/>
      <c r="PKT37" s="562"/>
      <c r="PKU37" s="562"/>
      <c r="PKV37" s="562"/>
      <c r="PKW37" s="562"/>
      <c r="PKX37" s="562"/>
      <c r="PKY37" s="562"/>
      <c r="PKZ37" s="562"/>
      <c r="PLA37" s="562"/>
      <c r="PLB37" s="562"/>
      <c r="PLC37" s="562"/>
      <c r="PLD37" s="562"/>
      <c r="PLE37" s="562"/>
      <c r="PLF37" s="562"/>
      <c r="PLG37" s="562"/>
      <c r="PLH37" s="562"/>
      <c r="PLI37" s="562"/>
      <c r="PLJ37" s="562"/>
      <c r="PLK37" s="562"/>
      <c r="PLL37" s="562"/>
      <c r="PLM37" s="562"/>
      <c r="PLN37" s="562"/>
      <c r="PLO37" s="562"/>
      <c r="PLP37" s="562"/>
      <c r="PLQ37" s="562"/>
      <c r="PLR37" s="562"/>
      <c r="PLS37" s="562"/>
      <c r="PLT37" s="562"/>
      <c r="PLU37" s="562"/>
      <c r="PLV37" s="562"/>
      <c r="PLW37" s="562"/>
      <c r="PLX37" s="562"/>
      <c r="PLY37" s="562"/>
      <c r="PLZ37" s="562"/>
      <c r="PMA37" s="562"/>
      <c r="PMB37" s="562"/>
      <c r="PMC37" s="562"/>
      <c r="PMD37" s="562"/>
      <c r="PME37" s="562"/>
      <c r="PMF37" s="562"/>
      <c r="PMG37" s="562"/>
      <c r="PMH37" s="562"/>
      <c r="PMI37" s="562"/>
      <c r="PMJ37" s="562"/>
      <c r="PMK37" s="562"/>
      <c r="PML37" s="562"/>
      <c r="PMM37" s="562"/>
      <c r="PMN37" s="562"/>
      <c r="PMO37" s="562"/>
      <c r="PMP37" s="562"/>
      <c r="PMQ37" s="562"/>
      <c r="PMR37" s="562"/>
      <c r="PMS37" s="562"/>
      <c r="PMT37" s="562"/>
      <c r="PMU37" s="562"/>
      <c r="PMV37" s="562"/>
      <c r="PMW37" s="562"/>
      <c r="PMX37" s="562"/>
      <c r="PMY37" s="562"/>
      <c r="PMZ37" s="562"/>
      <c r="PNA37" s="562"/>
      <c r="PNB37" s="562"/>
      <c r="PNC37" s="562"/>
      <c r="PND37" s="562"/>
      <c r="PNE37" s="562"/>
      <c r="PNF37" s="562"/>
      <c r="PNG37" s="562"/>
      <c r="PNH37" s="562"/>
      <c r="PNI37" s="562"/>
      <c r="PNJ37" s="562"/>
      <c r="PNK37" s="562"/>
      <c r="PNL37" s="562"/>
      <c r="PNM37" s="562"/>
      <c r="PNN37" s="562"/>
      <c r="PNO37" s="562"/>
      <c r="PNP37" s="562"/>
      <c r="PNQ37" s="562"/>
      <c r="PNR37" s="562"/>
      <c r="PNS37" s="562"/>
      <c r="PNT37" s="562"/>
      <c r="PNU37" s="562"/>
      <c r="PNV37" s="562"/>
      <c r="PNW37" s="562"/>
      <c r="PNX37" s="562"/>
      <c r="PNY37" s="562"/>
      <c r="PNZ37" s="562"/>
      <c r="POA37" s="562"/>
      <c r="POB37" s="562"/>
      <c r="POC37" s="562"/>
      <c r="POD37" s="562"/>
      <c r="POE37" s="562"/>
      <c r="POF37" s="562"/>
      <c r="POG37" s="562"/>
      <c r="POH37" s="562"/>
      <c r="POI37" s="562"/>
      <c r="POJ37" s="562"/>
      <c r="POK37" s="562"/>
      <c r="POL37" s="562"/>
      <c r="POM37" s="562"/>
      <c r="PON37" s="562"/>
      <c r="POO37" s="562"/>
      <c r="POP37" s="562"/>
      <c r="POQ37" s="562"/>
      <c r="POR37" s="562"/>
      <c r="POS37" s="562"/>
      <c r="POT37" s="562"/>
      <c r="POU37" s="562"/>
      <c r="POV37" s="562"/>
      <c r="POW37" s="562"/>
      <c r="POX37" s="562"/>
      <c r="POY37" s="562"/>
      <c r="POZ37" s="562"/>
      <c r="PPA37" s="562"/>
      <c r="PPB37" s="562"/>
      <c r="PPC37" s="562"/>
      <c r="PPD37" s="562"/>
      <c r="PPE37" s="562"/>
      <c r="PPF37" s="562"/>
      <c r="PPG37" s="562"/>
      <c r="PPH37" s="562"/>
      <c r="PPI37" s="562"/>
      <c r="PPJ37" s="562"/>
      <c r="PPK37" s="562"/>
      <c r="PPL37" s="562"/>
      <c r="PPM37" s="562"/>
      <c r="PPN37" s="562"/>
      <c r="PPO37" s="562"/>
      <c r="PPP37" s="562"/>
      <c r="PPQ37" s="562"/>
      <c r="PPR37" s="562"/>
      <c r="PPS37" s="562"/>
      <c r="PPT37" s="562"/>
      <c r="PPU37" s="562"/>
      <c r="PPV37" s="562"/>
      <c r="PPW37" s="562"/>
      <c r="PPX37" s="562"/>
      <c r="PPY37" s="562"/>
      <c r="PPZ37" s="562"/>
      <c r="PQA37" s="562"/>
      <c r="PQB37" s="562"/>
      <c r="PQC37" s="562"/>
      <c r="PQD37" s="562"/>
      <c r="PQE37" s="562"/>
      <c r="PQF37" s="562"/>
      <c r="PQG37" s="562"/>
      <c r="PQH37" s="562"/>
      <c r="PQI37" s="562"/>
      <c r="PQJ37" s="562"/>
      <c r="PQK37" s="562"/>
      <c r="PQL37" s="562"/>
      <c r="PQM37" s="562"/>
      <c r="PQN37" s="562"/>
      <c r="PQO37" s="562"/>
      <c r="PQP37" s="562"/>
      <c r="PQQ37" s="562"/>
      <c r="PQR37" s="562"/>
      <c r="PQS37" s="562"/>
      <c r="PQT37" s="562"/>
      <c r="PQU37" s="562"/>
      <c r="PQV37" s="562"/>
      <c r="PQW37" s="562"/>
      <c r="PQX37" s="562"/>
      <c r="PQY37" s="562"/>
      <c r="PQZ37" s="562"/>
      <c r="PRA37" s="562"/>
      <c r="PRB37" s="562"/>
      <c r="PRC37" s="562"/>
      <c r="PRD37" s="562"/>
      <c r="PRE37" s="562"/>
      <c r="PRF37" s="562"/>
      <c r="PRG37" s="562"/>
      <c r="PRH37" s="562"/>
      <c r="PRI37" s="562"/>
      <c r="PRJ37" s="562"/>
      <c r="PRK37" s="562"/>
      <c r="PRL37" s="562"/>
      <c r="PRM37" s="562"/>
      <c r="PRN37" s="562"/>
      <c r="PRO37" s="562"/>
      <c r="PRP37" s="562"/>
      <c r="PRQ37" s="562"/>
      <c r="PRR37" s="562"/>
      <c r="PRS37" s="562"/>
      <c r="PRT37" s="562"/>
      <c r="PRU37" s="562"/>
      <c r="PRV37" s="562"/>
      <c r="PRW37" s="562"/>
      <c r="PRX37" s="562"/>
      <c r="PRY37" s="562"/>
      <c r="PRZ37" s="562"/>
      <c r="PSA37" s="562"/>
      <c r="PSB37" s="562"/>
      <c r="PSC37" s="562"/>
      <c r="PSD37" s="562"/>
      <c r="PSE37" s="562"/>
      <c r="PSF37" s="562"/>
      <c r="PSG37" s="562"/>
      <c r="PSH37" s="562"/>
      <c r="PSI37" s="562"/>
      <c r="PSJ37" s="562"/>
      <c r="PSK37" s="562"/>
      <c r="PSL37" s="562"/>
      <c r="PSM37" s="562"/>
      <c r="PSN37" s="562"/>
      <c r="PSO37" s="562"/>
      <c r="PSP37" s="562"/>
      <c r="PSQ37" s="562"/>
      <c r="PSR37" s="562"/>
      <c r="PSS37" s="562"/>
      <c r="PST37" s="562"/>
      <c r="PSU37" s="562"/>
      <c r="PSV37" s="562"/>
      <c r="PSW37" s="562"/>
      <c r="PSX37" s="562"/>
      <c r="PSY37" s="562"/>
      <c r="PSZ37" s="562"/>
      <c r="PTA37" s="562"/>
      <c r="PTB37" s="562"/>
      <c r="PTC37" s="562"/>
      <c r="PTD37" s="562"/>
      <c r="PTE37" s="562"/>
      <c r="PTF37" s="562"/>
      <c r="PTG37" s="562"/>
      <c r="PTH37" s="562"/>
      <c r="PTI37" s="562"/>
      <c r="PTJ37" s="562"/>
      <c r="PTK37" s="562"/>
      <c r="PTL37" s="562"/>
      <c r="PTM37" s="562"/>
      <c r="PTN37" s="562"/>
      <c r="PTO37" s="562"/>
      <c r="PTP37" s="562"/>
      <c r="PTQ37" s="562"/>
      <c r="PTR37" s="562"/>
      <c r="PTS37" s="562"/>
      <c r="PTT37" s="562"/>
      <c r="PTU37" s="562"/>
      <c r="PTV37" s="562"/>
      <c r="PTW37" s="562"/>
      <c r="PTX37" s="562"/>
      <c r="PTY37" s="562"/>
      <c r="PTZ37" s="562"/>
      <c r="PUA37" s="562"/>
      <c r="PUB37" s="562"/>
      <c r="PUC37" s="562"/>
      <c r="PUD37" s="562"/>
      <c r="PUE37" s="562"/>
      <c r="PUF37" s="562"/>
      <c r="PUG37" s="562"/>
      <c r="PUH37" s="562"/>
      <c r="PUI37" s="562"/>
      <c r="PUJ37" s="562"/>
      <c r="PUK37" s="562"/>
      <c r="PUL37" s="562"/>
      <c r="PUM37" s="562"/>
      <c r="PUN37" s="562"/>
      <c r="PUO37" s="562"/>
      <c r="PUP37" s="562"/>
      <c r="PUQ37" s="562"/>
      <c r="PUR37" s="562"/>
      <c r="PUS37" s="562"/>
      <c r="PUT37" s="562"/>
      <c r="PUU37" s="562"/>
      <c r="PUV37" s="562"/>
      <c r="PUW37" s="562"/>
      <c r="PUX37" s="562"/>
      <c r="PUY37" s="562"/>
      <c r="PUZ37" s="562"/>
      <c r="PVA37" s="562"/>
      <c r="PVB37" s="562"/>
      <c r="PVC37" s="562"/>
      <c r="PVD37" s="562"/>
      <c r="PVE37" s="562"/>
      <c r="PVF37" s="562"/>
      <c r="PVG37" s="562"/>
      <c r="PVH37" s="562"/>
      <c r="PVI37" s="562"/>
      <c r="PVJ37" s="562"/>
      <c r="PVK37" s="562"/>
      <c r="PVL37" s="562"/>
      <c r="PVM37" s="562"/>
      <c r="PVN37" s="562"/>
      <c r="PVO37" s="562"/>
      <c r="PVP37" s="562"/>
      <c r="PVQ37" s="562"/>
      <c r="PVR37" s="562"/>
      <c r="PVS37" s="562"/>
      <c r="PVT37" s="562"/>
      <c r="PVU37" s="562"/>
      <c r="PVV37" s="562"/>
      <c r="PVW37" s="562"/>
      <c r="PVX37" s="562"/>
      <c r="PVY37" s="562"/>
      <c r="PVZ37" s="562"/>
      <c r="PWA37" s="562"/>
      <c r="PWB37" s="562"/>
      <c r="PWC37" s="562"/>
      <c r="PWD37" s="562"/>
      <c r="PWE37" s="562"/>
      <c r="PWF37" s="562"/>
      <c r="PWG37" s="562"/>
      <c r="PWH37" s="562"/>
      <c r="PWI37" s="562"/>
      <c r="PWJ37" s="562"/>
      <c r="PWK37" s="562"/>
      <c r="PWL37" s="562"/>
      <c r="PWM37" s="562"/>
      <c r="PWN37" s="562"/>
      <c r="PWO37" s="562"/>
      <c r="PWP37" s="562"/>
      <c r="PWQ37" s="562"/>
      <c r="PWR37" s="562"/>
      <c r="PWS37" s="562"/>
      <c r="PWT37" s="562"/>
      <c r="PWU37" s="562"/>
      <c r="PWV37" s="562"/>
      <c r="PWW37" s="562"/>
      <c r="PWX37" s="562"/>
      <c r="PWY37" s="562"/>
      <c r="PWZ37" s="562"/>
      <c r="PXA37" s="562"/>
      <c r="PXB37" s="562"/>
      <c r="PXC37" s="562"/>
      <c r="PXD37" s="562"/>
      <c r="PXE37" s="562"/>
      <c r="PXF37" s="562"/>
      <c r="PXG37" s="562"/>
      <c r="PXH37" s="562"/>
      <c r="PXI37" s="562"/>
      <c r="PXJ37" s="562"/>
      <c r="PXK37" s="562"/>
      <c r="PXL37" s="562"/>
      <c r="PXM37" s="562"/>
      <c r="PXN37" s="562"/>
      <c r="PXO37" s="562"/>
      <c r="PXP37" s="562"/>
      <c r="PXQ37" s="562"/>
      <c r="PXR37" s="562"/>
      <c r="PXS37" s="562"/>
      <c r="PXT37" s="562"/>
      <c r="PXU37" s="562"/>
      <c r="PXV37" s="562"/>
      <c r="PXW37" s="562"/>
      <c r="PXX37" s="562"/>
      <c r="PXY37" s="562"/>
      <c r="PXZ37" s="562"/>
      <c r="PYA37" s="562"/>
      <c r="PYB37" s="562"/>
      <c r="PYC37" s="562"/>
      <c r="PYD37" s="562"/>
      <c r="PYE37" s="562"/>
      <c r="PYF37" s="562"/>
      <c r="PYG37" s="562"/>
      <c r="PYH37" s="562"/>
      <c r="PYI37" s="562"/>
      <c r="PYJ37" s="562"/>
      <c r="PYK37" s="562"/>
      <c r="PYL37" s="562"/>
      <c r="PYM37" s="562"/>
      <c r="PYN37" s="562"/>
      <c r="PYO37" s="562"/>
      <c r="PYP37" s="562"/>
      <c r="PYQ37" s="562"/>
      <c r="PYR37" s="562"/>
      <c r="PYS37" s="562"/>
      <c r="PYT37" s="562"/>
      <c r="PYU37" s="562"/>
      <c r="PYV37" s="562"/>
      <c r="PYW37" s="562"/>
      <c r="PYX37" s="562"/>
      <c r="PYY37" s="562"/>
      <c r="PYZ37" s="562"/>
      <c r="PZA37" s="562"/>
      <c r="PZB37" s="562"/>
      <c r="PZC37" s="562"/>
      <c r="PZD37" s="562"/>
      <c r="PZE37" s="562"/>
      <c r="PZF37" s="562"/>
      <c r="PZG37" s="562"/>
      <c r="PZH37" s="562"/>
      <c r="PZI37" s="562"/>
      <c r="PZJ37" s="562"/>
      <c r="PZK37" s="562"/>
      <c r="PZL37" s="562"/>
      <c r="PZM37" s="562"/>
      <c r="PZN37" s="562"/>
      <c r="PZO37" s="562"/>
      <c r="PZP37" s="562"/>
      <c r="PZQ37" s="562"/>
      <c r="PZR37" s="562"/>
      <c r="PZS37" s="562"/>
      <c r="PZT37" s="562"/>
      <c r="PZU37" s="562"/>
      <c r="PZV37" s="562"/>
      <c r="PZW37" s="562"/>
      <c r="PZX37" s="562"/>
      <c r="PZY37" s="562"/>
      <c r="PZZ37" s="562"/>
      <c r="QAA37" s="562"/>
      <c r="QAB37" s="562"/>
      <c r="QAC37" s="562"/>
      <c r="QAD37" s="562"/>
      <c r="QAE37" s="562"/>
      <c r="QAF37" s="562"/>
      <c r="QAG37" s="562"/>
      <c r="QAH37" s="562"/>
      <c r="QAI37" s="562"/>
      <c r="QAJ37" s="562"/>
      <c r="QAK37" s="562"/>
      <c r="QAL37" s="562"/>
      <c r="QAM37" s="562"/>
      <c r="QAN37" s="562"/>
      <c r="QAO37" s="562"/>
      <c r="QAP37" s="562"/>
      <c r="QAQ37" s="562"/>
      <c r="QAR37" s="562"/>
      <c r="QAS37" s="562"/>
      <c r="QAT37" s="562"/>
      <c r="QAU37" s="562"/>
      <c r="QAV37" s="562"/>
      <c r="QAW37" s="562"/>
      <c r="QAX37" s="562"/>
      <c r="QAY37" s="562"/>
      <c r="QAZ37" s="562"/>
      <c r="QBA37" s="562"/>
      <c r="QBB37" s="562"/>
      <c r="QBC37" s="562"/>
      <c r="QBD37" s="562"/>
      <c r="QBE37" s="562"/>
      <c r="QBF37" s="562"/>
      <c r="QBG37" s="562"/>
      <c r="QBH37" s="562"/>
      <c r="QBI37" s="562"/>
      <c r="QBJ37" s="562"/>
      <c r="QBK37" s="562"/>
      <c r="QBL37" s="562"/>
      <c r="QBM37" s="562"/>
      <c r="QBN37" s="562"/>
      <c r="QBO37" s="562"/>
      <c r="QBP37" s="562"/>
      <c r="QBQ37" s="562"/>
      <c r="QBR37" s="562"/>
      <c r="QBS37" s="562"/>
      <c r="QBT37" s="562"/>
      <c r="QBU37" s="562"/>
      <c r="QBV37" s="562"/>
      <c r="QBW37" s="562"/>
      <c r="QBX37" s="562"/>
      <c r="QBY37" s="562"/>
      <c r="QBZ37" s="562"/>
      <c r="QCA37" s="562"/>
      <c r="QCB37" s="562"/>
      <c r="QCC37" s="562"/>
      <c r="QCD37" s="562"/>
      <c r="QCE37" s="562"/>
      <c r="QCF37" s="562"/>
      <c r="QCG37" s="562"/>
      <c r="QCH37" s="562"/>
      <c r="QCI37" s="562"/>
      <c r="QCJ37" s="562"/>
      <c r="QCK37" s="562"/>
      <c r="QCL37" s="562"/>
      <c r="QCM37" s="562"/>
      <c r="QCN37" s="562"/>
      <c r="QCO37" s="562"/>
      <c r="QCP37" s="562"/>
      <c r="QCQ37" s="562"/>
      <c r="QCR37" s="562"/>
      <c r="QCS37" s="562"/>
      <c r="QCT37" s="562"/>
      <c r="QCU37" s="562"/>
      <c r="QCV37" s="562"/>
      <c r="QCW37" s="562"/>
      <c r="QCX37" s="562"/>
      <c r="QCY37" s="562"/>
      <c r="QCZ37" s="562"/>
      <c r="QDA37" s="562"/>
      <c r="QDB37" s="562"/>
      <c r="QDC37" s="562"/>
      <c r="QDD37" s="562"/>
      <c r="QDE37" s="562"/>
      <c r="QDF37" s="562"/>
      <c r="QDG37" s="562"/>
      <c r="QDH37" s="562"/>
      <c r="QDI37" s="562"/>
      <c r="QDJ37" s="562"/>
      <c r="QDK37" s="562"/>
      <c r="QDL37" s="562"/>
      <c r="QDM37" s="562"/>
      <c r="QDN37" s="562"/>
      <c r="QDO37" s="562"/>
      <c r="QDP37" s="562"/>
      <c r="QDQ37" s="562"/>
      <c r="QDR37" s="562"/>
      <c r="QDS37" s="562"/>
      <c r="QDT37" s="562"/>
      <c r="QDU37" s="562"/>
      <c r="QDV37" s="562"/>
      <c r="QDW37" s="562"/>
      <c r="QDX37" s="562"/>
      <c r="QDY37" s="562"/>
      <c r="QDZ37" s="562"/>
      <c r="QEA37" s="562"/>
      <c r="QEB37" s="562"/>
      <c r="QEC37" s="562"/>
      <c r="QED37" s="562"/>
      <c r="QEE37" s="562"/>
      <c r="QEF37" s="562"/>
      <c r="QEG37" s="562"/>
      <c r="QEH37" s="562"/>
      <c r="QEI37" s="562"/>
      <c r="QEJ37" s="562"/>
      <c r="QEK37" s="562"/>
      <c r="QEL37" s="562"/>
      <c r="QEM37" s="562"/>
      <c r="QEN37" s="562"/>
      <c r="QEO37" s="562"/>
      <c r="QEP37" s="562"/>
      <c r="QEQ37" s="562"/>
      <c r="QER37" s="562"/>
      <c r="QES37" s="562"/>
      <c r="QET37" s="562"/>
      <c r="QEU37" s="562"/>
      <c r="QEV37" s="562"/>
      <c r="QEW37" s="562"/>
      <c r="QEX37" s="562"/>
      <c r="QEY37" s="562"/>
      <c r="QEZ37" s="562"/>
      <c r="QFA37" s="562"/>
      <c r="QFB37" s="562"/>
      <c r="QFC37" s="562"/>
      <c r="QFD37" s="562"/>
      <c r="QFE37" s="562"/>
      <c r="QFF37" s="562"/>
      <c r="QFG37" s="562"/>
      <c r="QFH37" s="562"/>
      <c r="QFI37" s="562"/>
      <c r="QFJ37" s="562"/>
      <c r="QFK37" s="562"/>
      <c r="QFL37" s="562"/>
      <c r="QFM37" s="562"/>
      <c r="QFN37" s="562"/>
      <c r="QFO37" s="562"/>
      <c r="QFP37" s="562"/>
      <c r="QFQ37" s="562"/>
      <c r="QFR37" s="562"/>
      <c r="QFS37" s="562"/>
      <c r="QFT37" s="562"/>
      <c r="QFU37" s="562"/>
      <c r="QFV37" s="562"/>
      <c r="QFW37" s="562"/>
      <c r="QFX37" s="562"/>
      <c r="QFY37" s="562"/>
      <c r="QFZ37" s="562"/>
      <c r="QGA37" s="562"/>
      <c r="QGB37" s="562"/>
      <c r="QGC37" s="562"/>
      <c r="QGD37" s="562"/>
      <c r="QGE37" s="562"/>
      <c r="QGF37" s="562"/>
      <c r="QGG37" s="562"/>
      <c r="QGH37" s="562"/>
      <c r="QGI37" s="562"/>
      <c r="QGJ37" s="562"/>
      <c r="QGK37" s="562"/>
      <c r="QGL37" s="562"/>
      <c r="QGM37" s="562"/>
      <c r="QGN37" s="562"/>
      <c r="QGO37" s="562"/>
      <c r="QGP37" s="562"/>
      <c r="QGQ37" s="562"/>
      <c r="QGR37" s="562"/>
      <c r="QGS37" s="562"/>
      <c r="QGT37" s="562"/>
      <c r="QGU37" s="562"/>
      <c r="QGV37" s="562"/>
      <c r="QGW37" s="562"/>
      <c r="QGX37" s="562"/>
      <c r="QGY37" s="562"/>
      <c r="QGZ37" s="562"/>
      <c r="QHA37" s="562"/>
      <c r="QHB37" s="562"/>
      <c r="QHC37" s="562"/>
      <c r="QHD37" s="562"/>
      <c r="QHE37" s="562"/>
      <c r="QHF37" s="562"/>
      <c r="QHG37" s="562"/>
      <c r="QHH37" s="562"/>
      <c r="QHI37" s="562"/>
      <c r="QHJ37" s="562"/>
      <c r="QHK37" s="562"/>
      <c r="QHL37" s="562"/>
      <c r="QHM37" s="562"/>
      <c r="QHN37" s="562"/>
      <c r="QHO37" s="562"/>
      <c r="QHP37" s="562"/>
      <c r="QHQ37" s="562"/>
      <c r="QHR37" s="562"/>
      <c r="QHS37" s="562"/>
      <c r="QHT37" s="562"/>
      <c r="QHU37" s="562"/>
      <c r="QHV37" s="562"/>
      <c r="QHW37" s="562"/>
      <c r="QHX37" s="562"/>
      <c r="QHY37" s="562"/>
      <c r="QHZ37" s="562"/>
      <c r="QIA37" s="562"/>
      <c r="QIB37" s="562"/>
      <c r="QIC37" s="562"/>
      <c r="QID37" s="562"/>
      <c r="QIE37" s="562"/>
      <c r="QIF37" s="562"/>
      <c r="QIG37" s="562"/>
      <c r="QIH37" s="562"/>
      <c r="QII37" s="562"/>
      <c r="QIJ37" s="562"/>
      <c r="QIK37" s="562"/>
      <c r="QIL37" s="562"/>
      <c r="QIM37" s="562"/>
      <c r="QIN37" s="562"/>
      <c r="QIO37" s="562"/>
      <c r="QIP37" s="562"/>
      <c r="QIQ37" s="562"/>
      <c r="QIR37" s="562"/>
      <c r="QIS37" s="562"/>
      <c r="QIT37" s="562"/>
      <c r="QIU37" s="562"/>
      <c r="QIV37" s="562"/>
      <c r="QIW37" s="562"/>
      <c r="QIX37" s="562"/>
      <c r="QIY37" s="562"/>
      <c r="QIZ37" s="562"/>
      <c r="QJA37" s="562"/>
      <c r="QJB37" s="562"/>
      <c r="QJC37" s="562"/>
      <c r="QJD37" s="562"/>
      <c r="QJE37" s="562"/>
      <c r="QJF37" s="562"/>
      <c r="QJG37" s="562"/>
      <c r="QJH37" s="562"/>
      <c r="QJI37" s="562"/>
      <c r="QJJ37" s="562"/>
      <c r="QJK37" s="562"/>
      <c r="QJL37" s="562"/>
      <c r="QJM37" s="562"/>
      <c r="QJN37" s="562"/>
      <c r="QJO37" s="562"/>
      <c r="QJP37" s="562"/>
      <c r="QJQ37" s="562"/>
      <c r="QJR37" s="562"/>
      <c r="QJS37" s="562"/>
      <c r="QJT37" s="562"/>
      <c r="QJU37" s="562"/>
      <c r="QJV37" s="562"/>
      <c r="QJW37" s="562"/>
      <c r="QJX37" s="562"/>
      <c r="QJY37" s="562"/>
      <c r="QJZ37" s="562"/>
      <c r="QKA37" s="562"/>
      <c r="QKB37" s="562"/>
      <c r="QKC37" s="562"/>
      <c r="QKD37" s="562"/>
      <c r="QKE37" s="562"/>
      <c r="QKF37" s="562"/>
      <c r="QKG37" s="562"/>
      <c r="QKH37" s="562"/>
      <c r="QKI37" s="562"/>
      <c r="QKJ37" s="562"/>
      <c r="QKK37" s="562"/>
      <c r="QKL37" s="562"/>
      <c r="QKM37" s="562"/>
      <c r="QKN37" s="562"/>
      <c r="QKO37" s="562"/>
      <c r="QKP37" s="562"/>
      <c r="QKQ37" s="562"/>
      <c r="QKR37" s="562"/>
      <c r="QKS37" s="562"/>
      <c r="QKT37" s="562"/>
      <c r="QKU37" s="562"/>
      <c r="QKV37" s="562"/>
      <c r="QKW37" s="562"/>
      <c r="QKX37" s="562"/>
      <c r="QKY37" s="562"/>
      <c r="QKZ37" s="562"/>
      <c r="QLA37" s="562"/>
      <c r="QLB37" s="562"/>
      <c r="QLC37" s="562"/>
      <c r="QLD37" s="562"/>
      <c r="QLE37" s="562"/>
      <c r="QLF37" s="562"/>
      <c r="QLG37" s="562"/>
      <c r="QLH37" s="562"/>
      <c r="QLI37" s="562"/>
      <c r="QLJ37" s="562"/>
      <c r="QLK37" s="562"/>
      <c r="QLL37" s="562"/>
      <c r="QLM37" s="562"/>
      <c r="QLN37" s="562"/>
      <c r="QLO37" s="562"/>
      <c r="QLP37" s="562"/>
      <c r="QLQ37" s="562"/>
      <c r="QLR37" s="562"/>
      <c r="QLS37" s="562"/>
      <c r="QLT37" s="562"/>
      <c r="QLU37" s="562"/>
      <c r="QLV37" s="562"/>
      <c r="QLW37" s="562"/>
      <c r="QLX37" s="562"/>
      <c r="QLY37" s="562"/>
      <c r="QLZ37" s="562"/>
      <c r="QMA37" s="562"/>
      <c r="QMB37" s="562"/>
      <c r="QMC37" s="562"/>
      <c r="QMD37" s="562"/>
      <c r="QME37" s="562"/>
      <c r="QMF37" s="562"/>
      <c r="QMG37" s="562"/>
      <c r="QMH37" s="562"/>
      <c r="QMI37" s="562"/>
      <c r="QMJ37" s="562"/>
      <c r="QMK37" s="562"/>
      <c r="QML37" s="562"/>
      <c r="QMM37" s="562"/>
      <c r="QMN37" s="562"/>
      <c r="QMO37" s="562"/>
      <c r="QMP37" s="562"/>
      <c r="QMQ37" s="562"/>
      <c r="QMR37" s="562"/>
      <c r="QMS37" s="562"/>
      <c r="QMT37" s="562"/>
      <c r="QMU37" s="562"/>
      <c r="QMV37" s="562"/>
      <c r="QMW37" s="562"/>
      <c r="QMX37" s="562"/>
      <c r="QMY37" s="562"/>
      <c r="QMZ37" s="562"/>
      <c r="QNA37" s="562"/>
      <c r="QNB37" s="562"/>
      <c r="QNC37" s="562"/>
      <c r="QND37" s="562"/>
      <c r="QNE37" s="562"/>
      <c r="QNF37" s="562"/>
      <c r="QNG37" s="562"/>
      <c r="QNH37" s="562"/>
      <c r="QNI37" s="562"/>
      <c r="QNJ37" s="562"/>
      <c r="QNK37" s="562"/>
      <c r="QNL37" s="562"/>
      <c r="QNM37" s="562"/>
      <c r="QNN37" s="562"/>
      <c r="QNO37" s="562"/>
      <c r="QNP37" s="562"/>
      <c r="QNQ37" s="562"/>
      <c r="QNR37" s="562"/>
      <c r="QNS37" s="562"/>
      <c r="QNT37" s="562"/>
      <c r="QNU37" s="562"/>
      <c r="QNV37" s="562"/>
      <c r="QNW37" s="562"/>
      <c r="QNX37" s="562"/>
      <c r="QNY37" s="562"/>
      <c r="QNZ37" s="562"/>
      <c r="QOA37" s="562"/>
      <c r="QOB37" s="562"/>
      <c r="QOC37" s="562"/>
      <c r="QOD37" s="562"/>
      <c r="QOE37" s="562"/>
      <c r="QOF37" s="562"/>
      <c r="QOG37" s="562"/>
      <c r="QOH37" s="562"/>
      <c r="QOI37" s="562"/>
      <c r="QOJ37" s="562"/>
      <c r="QOK37" s="562"/>
      <c r="QOL37" s="562"/>
      <c r="QOM37" s="562"/>
      <c r="QON37" s="562"/>
      <c r="QOO37" s="562"/>
      <c r="QOP37" s="562"/>
      <c r="QOQ37" s="562"/>
      <c r="QOR37" s="562"/>
      <c r="QOS37" s="562"/>
      <c r="QOT37" s="562"/>
      <c r="QOU37" s="562"/>
      <c r="QOV37" s="562"/>
      <c r="QOW37" s="562"/>
      <c r="QOX37" s="562"/>
      <c r="QOY37" s="562"/>
      <c r="QOZ37" s="562"/>
      <c r="QPA37" s="562"/>
      <c r="QPB37" s="562"/>
      <c r="QPC37" s="562"/>
      <c r="QPD37" s="562"/>
      <c r="QPE37" s="562"/>
      <c r="QPF37" s="562"/>
      <c r="QPG37" s="562"/>
      <c r="QPH37" s="562"/>
      <c r="QPI37" s="562"/>
      <c r="QPJ37" s="562"/>
      <c r="QPK37" s="562"/>
      <c r="QPL37" s="562"/>
      <c r="QPM37" s="562"/>
      <c r="QPN37" s="562"/>
      <c r="QPO37" s="562"/>
      <c r="QPP37" s="562"/>
      <c r="QPQ37" s="562"/>
      <c r="QPR37" s="562"/>
      <c r="QPS37" s="562"/>
      <c r="QPT37" s="562"/>
      <c r="QPU37" s="562"/>
      <c r="QPV37" s="562"/>
      <c r="QPW37" s="562"/>
      <c r="QPX37" s="562"/>
      <c r="QPY37" s="562"/>
      <c r="QPZ37" s="562"/>
      <c r="QQA37" s="562"/>
      <c r="QQB37" s="562"/>
      <c r="QQC37" s="562"/>
      <c r="QQD37" s="562"/>
      <c r="QQE37" s="562"/>
      <c r="QQF37" s="562"/>
      <c r="QQG37" s="562"/>
      <c r="QQH37" s="562"/>
      <c r="QQI37" s="562"/>
      <c r="QQJ37" s="562"/>
      <c r="QQK37" s="562"/>
      <c r="QQL37" s="562"/>
      <c r="QQM37" s="562"/>
      <c r="QQN37" s="562"/>
      <c r="QQO37" s="562"/>
      <c r="QQP37" s="562"/>
      <c r="QQQ37" s="562"/>
      <c r="QQR37" s="562"/>
      <c r="QQS37" s="562"/>
      <c r="QQT37" s="562"/>
      <c r="QQU37" s="562"/>
      <c r="QQV37" s="562"/>
      <c r="QQW37" s="562"/>
      <c r="QQX37" s="562"/>
      <c r="QQY37" s="562"/>
      <c r="QQZ37" s="562"/>
      <c r="QRA37" s="562"/>
      <c r="QRB37" s="562"/>
      <c r="QRC37" s="562"/>
      <c r="QRD37" s="562"/>
      <c r="QRE37" s="562"/>
      <c r="QRF37" s="562"/>
      <c r="QRG37" s="562"/>
      <c r="QRH37" s="562"/>
      <c r="QRI37" s="562"/>
      <c r="QRJ37" s="562"/>
      <c r="QRK37" s="562"/>
      <c r="QRL37" s="562"/>
      <c r="QRM37" s="562"/>
      <c r="QRN37" s="562"/>
      <c r="QRO37" s="562"/>
      <c r="QRP37" s="562"/>
      <c r="QRQ37" s="562"/>
      <c r="QRR37" s="562"/>
      <c r="QRS37" s="562"/>
      <c r="QRT37" s="562"/>
      <c r="QRU37" s="562"/>
      <c r="QRV37" s="562"/>
      <c r="QRW37" s="562"/>
      <c r="QRX37" s="562"/>
      <c r="QRY37" s="562"/>
      <c r="QRZ37" s="562"/>
      <c r="QSA37" s="562"/>
      <c r="QSB37" s="562"/>
      <c r="QSC37" s="562"/>
      <c r="QSD37" s="562"/>
      <c r="QSE37" s="562"/>
      <c r="QSF37" s="562"/>
      <c r="QSG37" s="562"/>
      <c r="QSH37" s="562"/>
      <c r="QSI37" s="562"/>
      <c r="QSJ37" s="562"/>
      <c r="QSK37" s="562"/>
      <c r="QSL37" s="562"/>
      <c r="QSM37" s="562"/>
      <c r="QSN37" s="562"/>
      <c r="QSO37" s="562"/>
      <c r="QSP37" s="562"/>
      <c r="QSQ37" s="562"/>
      <c r="QSR37" s="562"/>
      <c r="QSS37" s="562"/>
      <c r="QST37" s="562"/>
      <c r="QSU37" s="562"/>
      <c r="QSV37" s="562"/>
      <c r="QSW37" s="562"/>
      <c r="QSX37" s="562"/>
      <c r="QSY37" s="562"/>
      <c r="QSZ37" s="562"/>
      <c r="QTA37" s="562"/>
      <c r="QTB37" s="562"/>
      <c r="QTC37" s="562"/>
      <c r="QTD37" s="562"/>
      <c r="QTE37" s="562"/>
      <c r="QTF37" s="562"/>
      <c r="QTG37" s="562"/>
      <c r="QTH37" s="562"/>
      <c r="QTI37" s="562"/>
      <c r="QTJ37" s="562"/>
      <c r="QTK37" s="562"/>
      <c r="QTL37" s="562"/>
      <c r="QTM37" s="562"/>
      <c r="QTN37" s="562"/>
      <c r="QTO37" s="562"/>
      <c r="QTP37" s="562"/>
      <c r="QTQ37" s="562"/>
      <c r="QTR37" s="562"/>
      <c r="QTS37" s="562"/>
      <c r="QTT37" s="562"/>
      <c r="QTU37" s="562"/>
      <c r="QTV37" s="562"/>
      <c r="QTW37" s="562"/>
      <c r="QTX37" s="562"/>
      <c r="QTY37" s="562"/>
      <c r="QTZ37" s="562"/>
      <c r="QUA37" s="562"/>
      <c r="QUB37" s="562"/>
      <c r="QUC37" s="562"/>
      <c r="QUD37" s="562"/>
      <c r="QUE37" s="562"/>
      <c r="QUF37" s="562"/>
      <c r="QUG37" s="562"/>
      <c r="QUH37" s="562"/>
      <c r="QUI37" s="562"/>
      <c r="QUJ37" s="562"/>
      <c r="QUK37" s="562"/>
      <c r="QUL37" s="562"/>
      <c r="QUM37" s="562"/>
      <c r="QUN37" s="562"/>
      <c r="QUO37" s="562"/>
      <c r="QUP37" s="562"/>
      <c r="QUQ37" s="562"/>
      <c r="QUR37" s="562"/>
      <c r="QUS37" s="562"/>
      <c r="QUT37" s="562"/>
      <c r="QUU37" s="562"/>
      <c r="QUV37" s="562"/>
      <c r="QUW37" s="562"/>
      <c r="QUX37" s="562"/>
      <c r="QUY37" s="562"/>
      <c r="QUZ37" s="562"/>
      <c r="QVA37" s="562"/>
      <c r="QVB37" s="562"/>
      <c r="QVC37" s="562"/>
      <c r="QVD37" s="562"/>
      <c r="QVE37" s="562"/>
      <c r="QVF37" s="562"/>
      <c r="QVG37" s="562"/>
      <c r="QVH37" s="562"/>
      <c r="QVI37" s="562"/>
      <c r="QVJ37" s="562"/>
      <c r="QVK37" s="562"/>
      <c r="QVL37" s="562"/>
      <c r="QVM37" s="562"/>
      <c r="QVN37" s="562"/>
      <c r="QVO37" s="562"/>
      <c r="QVP37" s="562"/>
      <c r="QVQ37" s="562"/>
      <c r="QVR37" s="562"/>
      <c r="QVS37" s="562"/>
      <c r="QVT37" s="562"/>
      <c r="QVU37" s="562"/>
      <c r="QVV37" s="562"/>
      <c r="QVW37" s="562"/>
      <c r="QVX37" s="562"/>
      <c r="QVY37" s="562"/>
      <c r="QVZ37" s="562"/>
      <c r="QWA37" s="562"/>
      <c r="QWB37" s="562"/>
      <c r="QWC37" s="562"/>
      <c r="QWD37" s="562"/>
      <c r="QWE37" s="562"/>
      <c r="QWF37" s="562"/>
      <c r="QWG37" s="562"/>
      <c r="QWH37" s="562"/>
      <c r="QWI37" s="562"/>
      <c r="QWJ37" s="562"/>
      <c r="QWK37" s="562"/>
      <c r="QWL37" s="562"/>
      <c r="QWM37" s="562"/>
      <c r="QWN37" s="562"/>
      <c r="QWO37" s="562"/>
      <c r="QWP37" s="562"/>
      <c r="QWQ37" s="562"/>
      <c r="QWR37" s="562"/>
      <c r="QWS37" s="562"/>
      <c r="QWT37" s="562"/>
      <c r="QWU37" s="562"/>
      <c r="QWV37" s="562"/>
      <c r="QWW37" s="562"/>
      <c r="QWX37" s="562"/>
      <c r="QWY37" s="562"/>
      <c r="QWZ37" s="562"/>
      <c r="QXA37" s="562"/>
      <c r="QXB37" s="562"/>
      <c r="QXC37" s="562"/>
      <c r="QXD37" s="562"/>
      <c r="QXE37" s="562"/>
      <c r="QXF37" s="562"/>
      <c r="QXG37" s="562"/>
      <c r="QXH37" s="562"/>
      <c r="QXI37" s="562"/>
      <c r="QXJ37" s="562"/>
      <c r="QXK37" s="562"/>
      <c r="QXL37" s="562"/>
      <c r="QXM37" s="562"/>
      <c r="QXN37" s="562"/>
      <c r="QXO37" s="562"/>
      <c r="QXP37" s="562"/>
      <c r="QXQ37" s="562"/>
      <c r="QXR37" s="562"/>
      <c r="QXS37" s="562"/>
      <c r="QXT37" s="562"/>
      <c r="QXU37" s="562"/>
      <c r="QXV37" s="562"/>
      <c r="QXW37" s="562"/>
      <c r="QXX37" s="562"/>
      <c r="QXY37" s="562"/>
      <c r="QXZ37" s="562"/>
      <c r="QYA37" s="562"/>
      <c r="QYB37" s="562"/>
      <c r="QYC37" s="562"/>
      <c r="QYD37" s="562"/>
      <c r="QYE37" s="562"/>
      <c r="QYF37" s="562"/>
      <c r="QYG37" s="562"/>
      <c r="QYH37" s="562"/>
      <c r="QYI37" s="562"/>
      <c r="QYJ37" s="562"/>
      <c r="QYK37" s="562"/>
      <c r="QYL37" s="562"/>
      <c r="QYM37" s="562"/>
      <c r="QYN37" s="562"/>
      <c r="QYO37" s="562"/>
      <c r="QYP37" s="562"/>
      <c r="QYQ37" s="562"/>
      <c r="QYR37" s="562"/>
      <c r="QYS37" s="562"/>
      <c r="QYT37" s="562"/>
      <c r="QYU37" s="562"/>
      <c r="QYV37" s="562"/>
      <c r="QYW37" s="562"/>
      <c r="QYX37" s="562"/>
      <c r="QYY37" s="562"/>
      <c r="QYZ37" s="562"/>
      <c r="QZA37" s="562"/>
      <c r="QZB37" s="562"/>
      <c r="QZC37" s="562"/>
      <c r="QZD37" s="562"/>
      <c r="QZE37" s="562"/>
      <c r="QZF37" s="562"/>
      <c r="QZG37" s="562"/>
      <c r="QZH37" s="562"/>
      <c r="QZI37" s="562"/>
      <c r="QZJ37" s="562"/>
      <c r="QZK37" s="562"/>
      <c r="QZL37" s="562"/>
      <c r="QZM37" s="562"/>
      <c r="QZN37" s="562"/>
      <c r="QZO37" s="562"/>
      <c r="QZP37" s="562"/>
      <c r="QZQ37" s="562"/>
      <c r="QZR37" s="562"/>
      <c r="QZS37" s="562"/>
      <c r="QZT37" s="562"/>
      <c r="QZU37" s="562"/>
      <c r="QZV37" s="562"/>
      <c r="QZW37" s="562"/>
      <c r="QZX37" s="562"/>
      <c r="QZY37" s="562"/>
      <c r="QZZ37" s="562"/>
      <c r="RAA37" s="562"/>
      <c r="RAB37" s="562"/>
      <c r="RAC37" s="562"/>
      <c r="RAD37" s="562"/>
      <c r="RAE37" s="562"/>
      <c r="RAF37" s="562"/>
      <c r="RAG37" s="562"/>
      <c r="RAH37" s="562"/>
      <c r="RAI37" s="562"/>
      <c r="RAJ37" s="562"/>
      <c r="RAK37" s="562"/>
      <c r="RAL37" s="562"/>
      <c r="RAM37" s="562"/>
      <c r="RAN37" s="562"/>
      <c r="RAO37" s="562"/>
      <c r="RAP37" s="562"/>
      <c r="RAQ37" s="562"/>
      <c r="RAR37" s="562"/>
      <c r="RAS37" s="562"/>
      <c r="RAT37" s="562"/>
      <c r="RAU37" s="562"/>
      <c r="RAV37" s="562"/>
      <c r="RAW37" s="562"/>
      <c r="RAX37" s="562"/>
      <c r="RAY37" s="562"/>
      <c r="RAZ37" s="562"/>
      <c r="RBA37" s="562"/>
      <c r="RBB37" s="562"/>
      <c r="RBC37" s="562"/>
      <c r="RBD37" s="562"/>
      <c r="RBE37" s="562"/>
      <c r="RBF37" s="562"/>
      <c r="RBG37" s="562"/>
      <c r="RBH37" s="562"/>
      <c r="RBI37" s="562"/>
      <c r="RBJ37" s="562"/>
      <c r="RBK37" s="562"/>
      <c r="RBL37" s="562"/>
      <c r="RBM37" s="562"/>
      <c r="RBN37" s="562"/>
      <c r="RBO37" s="562"/>
      <c r="RBP37" s="562"/>
      <c r="RBQ37" s="562"/>
      <c r="RBR37" s="562"/>
      <c r="RBS37" s="562"/>
      <c r="RBT37" s="562"/>
      <c r="RBU37" s="562"/>
      <c r="RBV37" s="562"/>
      <c r="RBW37" s="562"/>
      <c r="RBX37" s="562"/>
      <c r="RBY37" s="562"/>
      <c r="RBZ37" s="562"/>
      <c r="RCA37" s="562"/>
      <c r="RCB37" s="562"/>
      <c r="RCC37" s="562"/>
      <c r="RCD37" s="562"/>
      <c r="RCE37" s="562"/>
      <c r="RCF37" s="562"/>
      <c r="RCG37" s="562"/>
      <c r="RCH37" s="562"/>
      <c r="RCI37" s="562"/>
      <c r="RCJ37" s="562"/>
      <c r="RCK37" s="562"/>
      <c r="RCL37" s="562"/>
      <c r="RCM37" s="562"/>
      <c r="RCN37" s="562"/>
      <c r="RCO37" s="562"/>
      <c r="RCP37" s="562"/>
      <c r="RCQ37" s="562"/>
      <c r="RCR37" s="562"/>
      <c r="RCS37" s="562"/>
      <c r="RCT37" s="562"/>
      <c r="RCU37" s="562"/>
      <c r="RCV37" s="562"/>
      <c r="RCW37" s="562"/>
      <c r="RCX37" s="562"/>
      <c r="RCY37" s="562"/>
      <c r="RCZ37" s="562"/>
      <c r="RDA37" s="562"/>
      <c r="RDB37" s="562"/>
      <c r="RDC37" s="562"/>
      <c r="RDD37" s="562"/>
      <c r="RDE37" s="562"/>
      <c r="RDF37" s="562"/>
      <c r="RDG37" s="562"/>
      <c r="RDH37" s="562"/>
      <c r="RDI37" s="562"/>
      <c r="RDJ37" s="562"/>
      <c r="RDK37" s="562"/>
      <c r="RDL37" s="562"/>
      <c r="RDM37" s="562"/>
      <c r="RDN37" s="562"/>
      <c r="RDO37" s="562"/>
      <c r="RDP37" s="562"/>
      <c r="RDQ37" s="562"/>
      <c r="RDR37" s="562"/>
      <c r="RDS37" s="562"/>
      <c r="RDT37" s="562"/>
      <c r="RDU37" s="562"/>
      <c r="RDV37" s="562"/>
      <c r="RDW37" s="562"/>
      <c r="RDX37" s="562"/>
      <c r="RDY37" s="562"/>
      <c r="RDZ37" s="562"/>
      <c r="REA37" s="562"/>
      <c r="REB37" s="562"/>
      <c r="REC37" s="562"/>
      <c r="RED37" s="562"/>
      <c r="REE37" s="562"/>
      <c r="REF37" s="562"/>
      <c r="REG37" s="562"/>
      <c r="REH37" s="562"/>
      <c r="REI37" s="562"/>
      <c r="REJ37" s="562"/>
      <c r="REK37" s="562"/>
      <c r="REL37" s="562"/>
      <c r="REM37" s="562"/>
      <c r="REN37" s="562"/>
      <c r="REO37" s="562"/>
      <c r="REP37" s="562"/>
      <c r="REQ37" s="562"/>
      <c r="RER37" s="562"/>
      <c r="RES37" s="562"/>
      <c r="RET37" s="562"/>
      <c r="REU37" s="562"/>
      <c r="REV37" s="562"/>
      <c r="REW37" s="562"/>
      <c r="REX37" s="562"/>
      <c r="REY37" s="562"/>
      <c r="REZ37" s="562"/>
      <c r="RFA37" s="562"/>
      <c r="RFB37" s="562"/>
      <c r="RFC37" s="562"/>
      <c r="RFD37" s="562"/>
      <c r="RFE37" s="562"/>
      <c r="RFF37" s="562"/>
      <c r="RFG37" s="562"/>
      <c r="RFH37" s="562"/>
      <c r="RFI37" s="562"/>
      <c r="RFJ37" s="562"/>
      <c r="RFK37" s="562"/>
      <c r="RFL37" s="562"/>
      <c r="RFM37" s="562"/>
      <c r="RFN37" s="562"/>
      <c r="RFO37" s="562"/>
      <c r="RFP37" s="562"/>
      <c r="RFQ37" s="562"/>
      <c r="RFR37" s="562"/>
      <c r="RFS37" s="562"/>
      <c r="RFT37" s="562"/>
      <c r="RFU37" s="562"/>
      <c r="RFV37" s="562"/>
      <c r="RFW37" s="562"/>
      <c r="RFX37" s="562"/>
      <c r="RFY37" s="562"/>
      <c r="RFZ37" s="562"/>
      <c r="RGA37" s="562"/>
      <c r="RGB37" s="562"/>
      <c r="RGC37" s="562"/>
      <c r="RGD37" s="562"/>
      <c r="RGE37" s="562"/>
      <c r="RGF37" s="562"/>
      <c r="RGG37" s="562"/>
      <c r="RGH37" s="562"/>
      <c r="RGI37" s="562"/>
      <c r="RGJ37" s="562"/>
      <c r="RGK37" s="562"/>
      <c r="RGL37" s="562"/>
      <c r="RGM37" s="562"/>
      <c r="RGN37" s="562"/>
      <c r="RGO37" s="562"/>
      <c r="RGP37" s="562"/>
      <c r="RGQ37" s="562"/>
      <c r="RGR37" s="562"/>
      <c r="RGS37" s="562"/>
      <c r="RGT37" s="562"/>
      <c r="RGU37" s="562"/>
      <c r="RGV37" s="562"/>
      <c r="RGW37" s="562"/>
      <c r="RGX37" s="562"/>
      <c r="RGY37" s="562"/>
      <c r="RGZ37" s="562"/>
      <c r="RHA37" s="562"/>
      <c r="RHB37" s="562"/>
      <c r="RHC37" s="562"/>
      <c r="RHD37" s="562"/>
      <c r="RHE37" s="562"/>
      <c r="RHF37" s="562"/>
      <c r="RHG37" s="562"/>
      <c r="RHH37" s="562"/>
      <c r="RHI37" s="562"/>
      <c r="RHJ37" s="562"/>
      <c r="RHK37" s="562"/>
      <c r="RHL37" s="562"/>
      <c r="RHM37" s="562"/>
      <c r="RHN37" s="562"/>
      <c r="RHO37" s="562"/>
      <c r="RHP37" s="562"/>
      <c r="RHQ37" s="562"/>
      <c r="RHR37" s="562"/>
      <c r="RHS37" s="562"/>
      <c r="RHT37" s="562"/>
      <c r="RHU37" s="562"/>
      <c r="RHV37" s="562"/>
      <c r="RHW37" s="562"/>
      <c r="RHX37" s="562"/>
      <c r="RHY37" s="562"/>
      <c r="RHZ37" s="562"/>
      <c r="RIA37" s="562"/>
      <c r="RIB37" s="562"/>
      <c r="RIC37" s="562"/>
      <c r="RID37" s="562"/>
      <c r="RIE37" s="562"/>
      <c r="RIF37" s="562"/>
      <c r="RIG37" s="562"/>
      <c r="RIH37" s="562"/>
      <c r="RII37" s="562"/>
      <c r="RIJ37" s="562"/>
      <c r="RIK37" s="562"/>
      <c r="RIL37" s="562"/>
      <c r="RIM37" s="562"/>
      <c r="RIN37" s="562"/>
      <c r="RIO37" s="562"/>
      <c r="RIP37" s="562"/>
      <c r="RIQ37" s="562"/>
      <c r="RIR37" s="562"/>
      <c r="RIS37" s="562"/>
      <c r="RIT37" s="562"/>
      <c r="RIU37" s="562"/>
      <c r="RIV37" s="562"/>
      <c r="RIW37" s="562"/>
      <c r="RIX37" s="562"/>
      <c r="RIY37" s="562"/>
      <c r="RIZ37" s="562"/>
      <c r="RJA37" s="562"/>
      <c r="RJB37" s="562"/>
      <c r="RJC37" s="562"/>
      <c r="RJD37" s="562"/>
      <c r="RJE37" s="562"/>
      <c r="RJF37" s="562"/>
      <c r="RJG37" s="562"/>
      <c r="RJH37" s="562"/>
      <c r="RJI37" s="562"/>
      <c r="RJJ37" s="562"/>
      <c r="RJK37" s="562"/>
      <c r="RJL37" s="562"/>
      <c r="RJM37" s="562"/>
      <c r="RJN37" s="562"/>
      <c r="RJO37" s="562"/>
      <c r="RJP37" s="562"/>
      <c r="RJQ37" s="562"/>
      <c r="RJR37" s="562"/>
      <c r="RJS37" s="562"/>
      <c r="RJT37" s="562"/>
      <c r="RJU37" s="562"/>
      <c r="RJV37" s="562"/>
      <c r="RJW37" s="562"/>
      <c r="RJX37" s="562"/>
      <c r="RJY37" s="562"/>
      <c r="RJZ37" s="562"/>
      <c r="RKA37" s="562"/>
      <c r="RKB37" s="562"/>
      <c r="RKC37" s="562"/>
      <c r="RKD37" s="562"/>
      <c r="RKE37" s="562"/>
      <c r="RKF37" s="562"/>
      <c r="RKG37" s="562"/>
      <c r="RKH37" s="562"/>
      <c r="RKI37" s="562"/>
      <c r="RKJ37" s="562"/>
      <c r="RKK37" s="562"/>
      <c r="RKL37" s="562"/>
      <c r="RKM37" s="562"/>
      <c r="RKN37" s="562"/>
      <c r="RKO37" s="562"/>
      <c r="RKP37" s="562"/>
      <c r="RKQ37" s="562"/>
      <c r="RKR37" s="562"/>
      <c r="RKS37" s="562"/>
      <c r="RKT37" s="562"/>
      <c r="RKU37" s="562"/>
      <c r="RKV37" s="562"/>
      <c r="RKW37" s="562"/>
      <c r="RKX37" s="562"/>
      <c r="RKY37" s="562"/>
      <c r="RKZ37" s="562"/>
      <c r="RLA37" s="562"/>
      <c r="RLB37" s="562"/>
      <c r="RLC37" s="562"/>
      <c r="RLD37" s="562"/>
      <c r="RLE37" s="562"/>
      <c r="RLF37" s="562"/>
      <c r="RLG37" s="562"/>
      <c r="RLH37" s="562"/>
      <c r="RLI37" s="562"/>
      <c r="RLJ37" s="562"/>
      <c r="RLK37" s="562"/>
      <c r="RLL37" s="562"/>
      <c r="RLM37" s="562"/>
      <c r="RLN37" s="562"/>
      <c r="RLO37" s="562"/>
      <c r="RLP37" s="562"/>
      <c r="RLQ37" s="562"/>
      <c r="RLR37" s="562"/>
      <c r="RLS37" s="562"/>
      <c r="RLT37" s="562"/>
      <c r="RLU37" s="562"/>
      <c r="RLV37" s="562"/>
      <c r="RLW37" s="562"/>
      <c r="RLX37" s="562"/>
      <c r="RLY37" s="562"/>
      <c r="RLZ37" s="562"/>
      <c r="RMA37" s="562"/>
      <c r="RMB37" s="562"/>
      <c r="RMC37" s="562"/>
      <c r="RMD37" s="562"/>
      <c r="RME37" s="562"/>
      <c r="RMF37" s="562"/>
      <c r="RMG37" s="562"/>
      <c r="RMH37" s="562"/>
      <c r="RMI37" s="562"/>
      <c r="RMJ37" s="562"/>
      <c r="RMK37" s="562"/>
      <c r="RML37" s="562"/>
      <c r="RMM37" s="562"/>
      <c r="RMN37" s="562"/>
      <c r="RMO37" s="562"/>
      <c r="RMP37" s="562"/>
      <c r="RMQ37" s="562"/>
      <c r="RMR37" s="562"/>
      <c r="RMS37" s="562"/>
      <c r="RMT37" s="562"/>
      <c r="RMU37" s="562"/>
      <c r="RMV37" s="562"/>
      <c r="RMW37" s="562"/>
      <c r="RMX37" s="562"/>
      <c r="RMY37" s="562"/>
      <c r="RMZ37" s="562"/>
      <c r="RNA37" s="562"/>
      <c r="RNB37" s="562"/>
      <c r="RNC37" s="562"/>
      <c r="RND37" s="562"/>
      <c r="RNE37" s="562"/>
      <c r="RNF37" s="562"/>
      <c r="RNG37" s="562"/>
      <c r="RNH37" s="562"/>
      <c r="RNI37" s="562"/>
      <c r="RNJ37" s="562"/>
      <c r="RNK37" s="562"/>
      <c r="RNL37" s="562"/>
      <c r="RNM37" s="562"/>
      <c r="RNN37" s="562"/>
      <c r="RNO37" s="562"/>
      <c r="RNP37" s="562"/>
      <c r="RNQ37" s="562"/>
      <c r="RNR37" s="562"/>
      <c r="RNS37" s="562"/>
      <c r="RNT37" s="562"/>
      <c r="RNU37" s="562"/>
      <c r="RNV37" s="562"/>
      <c r="RNW37" s="562"/>
      <c r="RNX37" s="562"/>
      <c r="RNY37" s="562"/>
      <c r="RNZ37" s="562"/>
      <c r="ROA37" s="562"/>
      <c r="ROB37" s="562"/>
      <c r="ROC37" s="562"/>
      <c r="ROD37" s="562"/>
      <c r="ROE37" s="562"/>
      <c r="ROF37" s="562"/>
      <c r="ROG37" s="562"/>
      <c r="ROH37" s="562"/>
      <c r="ROI37" s="562"/>
      <c r="ROJ37" s="562"/>
      <c r="ROK37" s="562"/>
      <c r="ROL37" s="562"/>
      <c r="ROM37" s="562"/>
      <c r="RON37" s="562"/>
      <c r="ROO37" s="562"/>
      <c r="ROP37" s="562"/>
      <c r="ROQ37" s="562"/>
      <c r="ROR37" s="562"/>
      <c r="ROS37" s="562"/>
      <c r="ROT37" s="562"/>
      <c r="ROU37" s="562"/>
      <c r="ROV37" s="562"/>
      <c r="ROW37" s="562"/>
      <c r="ROX37" s="562"/>
      <c r="ROY37" s="562"/>
      <c r="ROZ37" s="562"/>
      <c r="RPA37" s="562"/>
      <c r="RPB37" s="562"/>
      <c r="RPC37" s="562"/>
      <c r="RPD37" s="562"/>
      <c r="RPE37" s="562"/>
      <c r="RPF37" s="562"/>
      <c r="RPG37" s="562"/>
      <c r="RPH37" s="562"/>
      <c r="RPI37" s="562"/>
      <c r="RPJ37" s="562"/>
      <c r="RPK37" s="562"/>
      <c r="RPL37" s="562"/>
      <c r="RPM37" s="562"/>
      <c r="RPN37" s="562"/>
      <c r="RPO37" s="562"/>
      <c r="RPP37" s="562"/>
      <c r="RPQ37" s="562"/>
      <c r="RPR37" s="562"/>
      <c r="RPS37" s="562"/>
      <c r="RPT37" s="562"/>
      <c r="RPU37" s="562"/>
      <c r="RPV37" s="562"/>
      <c r="RPW37" s="562"/>
      <c r="RPX37" s="562"/>
      <c r="RPY37" s="562"/>
      <c r="RPZ37" s="562"/>
      <c r="RQA37" s="562"/>
      <c r="RQB37" s="562"/>
      <c r="RQC37" s="562"/>
      <c r="RQD37" s="562"/>
      <c r="RQE37" s="562"/>
      <c r="RQF37" s="562"/>
      <c r="RQG37" s="562"/>
      <c r="RQH37" s="562"/>
      <c r="RQI37" s="562"/>
      <c r="RQJ37" s="562"/>
      <c r="RQK37" s="562"/>
      <c r="RQL37" s="562"/>
      <c r="RQM37" s="562"/>
      <c r="RQN37" s="562"/>
      <c r="RQO37" s="562"/>
      <c r="RQP37" s="562"/>
      <c r="RQQ37" s="562"/>
      <c r="RQR37" s="562"/>
      <c r="RQS37" s="562"/>
      <c r="RQT37" s="562"/>
      <c r="RQU37" s="562"/>
      <c r="RQV37" s="562"/>
      <c r="RQW37" s="562"/>
      <c r="RQX37" s="562"/>
      <c r="RQY37" s="562"/>
      <c r="RQZ37" s="562"/>
      <c r="RRA37" s="562"/>
      <c r="RRB37" s="562"/>
      <c r="RRC37" s="562"/>
      <c r="RRD37" s="562"/>
      <c r="RRE37" s="562"/>
      <c r="RRF37" s="562"/>
      <c r="RRG37" s="562"/>
      <c r="RRH37" s="562"/>
      <c r="RRI37" s="562"/>
      <c r="RRJ37" s="562"/>
      <c r="RRK37" s="562"/>
      <c r="RRL37" s="562"/>
      <c r="RRM37" s="562"/>
      <c r="RRN37" s="562"/>
      <c r="RRO37" s="562"/>
      <c r="RRP37" s="562"/>
      <c r="RRQ37" s="562"/>
      <c r="RRR37" s="562"/>
      <c r="RRS37" s="562"/>
      <c r="RRT37" s="562"/>
      <c r="RRU37" s="562"/>
      <c r="RRV37" s="562"/>
      <c r="RRW37" s="562"/>
      <c r="RRX37" s="562"/>
      <c r="RRY37" s="562"/>
      <c r="RRZ37" s="562"/>
      <c r="RSA37" s="562"/>
      <c r="RSB37" s="562"/>
      <c r="RSC37" s="562"/>
      <c r="RSD37" s="562"/>
      <c r="RSE37" s="562"/>
      <c r="RSF37" s="562"/>
      <c r="RSG37" s="562"/>
      <c r="RSH37" s="562"/>
      <c r="RSI37" s="562"/>
      <c r="RSJ37" s="562"/>
      <c r="RSK37" s="562"/>
      <c r="RSL37" s="562"/>
      <c r="RSM37" s="562"/>
      <c r="RSN37" s="562"/>
      <c r="RSO37" s="562"/>
      <c r="RSP37" s="562"/>
      <c r="RSQ37" s="562"/>
      <c r="RSR37" s="562"/>
      <c r="RSS37" s="562"/>
      <c r="RST37" s="562"/>
      <c r="RSU37" s="562"/>
      <c r="RSV37" s="562"/>
      <c r="RSW37" s="562"/>
      <c r="RSX37" s="562"/>
      <c r="RSY37" s="562"/>
      <c r="RSZ37" s="562"/>
      <c r="RTA37" s="562"/>
      <c r="RTB37" s="562"/>
      <c r="RTC37" s="562"/>
      <c r="RTD37" s="562"/>
      <c r="RTE37" s="562"/>
      <c r="RTF37" s="562"/>
      <c r="RTG37" s="562"/>
      <c r="RTH37" s="562"/>
      <c r="RTI37" s="562"/>
      <c r="RTJ37" s="562"/>
      <c r="RTK37" s="562"/>
      <c r="RTL37" s="562"/>
      <c r="RTM37" s="562"/>
      <c r="RTN37" s="562"/>
      <c r="RTO37" s="562"/>
      <c r="RTP37" s="562"/>
      <c r="RTQ37" s="562"/>
      <c r="RTR37" s="562"/>
      <c r="RTS37" s="562"/>
      <c r="RTT37" s="562"/>
      <c r="RTU37" s="562"/>
      <c r="RTV37" s="562"/>
      <c r="RTW37" s="562"/>
      <c r="RTX37" s="562"/>
      <c r="RTY37" s="562"/>
      <c r="RTZ37" s="562"/>
      <c r="RUA37" s="562"/>
      <c r="RUB37" s="562"/>
      <c r="RUC37" s="562"/>
      <c r="RUD37" s="562"/>
      <c r="RUE37" s="562"/>
      <c r="RUF37" s="562"/>
      <c r="RUG37" s="562"/>
      <c r="RUH37" s="562"/>
      <c r="RUI37" s="562"/>
      <c r="RUJ37" s="562"/>
      <c r="RUK37" s="562"/>
      <c r="RUL37" s="562"/>
      <c r="RUM37" s="562"/>
      <c r="RUN37" s="562"/>
      <c r="RUO37" s="562"/>
      <c r="RUP37" s="562"/>
      <c r="RUQ37" s="562"/>
      <c r="RUR37" s="562"/>
      <c r="RUS37" s="562"/>
      <c r="RUT37" s="562"/>
      <c r="RUU37" s="562"/>
      <c r="RUV37" s="562"/>
      <c r="RUW37" s="562"/>
      <c r="RUX37" s="562"/>
      <c r="RUY37" s="562"/>
      <c r="RUZ37" s="562"/>
      <c r="RVA37" s="562"/>
      <c r="RVB37" s="562"/>
      <c r="RVC37" s="562"/>
      <c r="RVD37" s="562"/>
      <c r="RVE37" s="562"/>
      <c r="RVF37" s="562"/>
      <c r="RVG37" s="562"/>
      <c r="RVH37" s="562"/>
      <c r="RVI37" s="562"/>
      <c r="RVJ37" s="562"/>
      <c r="RVK37" s="562"/>
      <c r="RVL37" s="562"/>
      <c r="RVM37" s="562"/>
      <c r="RVN37" s="562"/>
      <c r="RVO37" s="562"/>
      <c r="RVP37" s="562"/>
      <c r="RVQ37" s="562"/>
      <c r="RVR37" s="562"/>
      <c r="RVS37" s="562"/>
      <c r="RVT37" s="562"/>
      <c r="RVU37" s="562"/>
      <c r="RVV37" s="562"/>
      <c r="RVW37" s="562"/>
      <c r="RVX37" s="562"/>
      <c r="RVY37" s="562"/>
      <c r="RVZ37" s="562"/>
      <c r="RWA37" s="562"/>
      <c r="RWB37" s="562"/>
      <c r="RWC37" s="562"/>
      <c r="RWD37" s="562"/>
      <c r="RWE37" s="562"/>
      <c r="RWF37" s="562"/>
      <c r="RWG37" s="562"/>
      <c r="RWH37" s="562"/>
      <c r="RWI37" s="562"/>
      <c r="RWJ37" s="562"/>
      <c r="RWK37" s="562"/>
      <c r="RWL37" s="562"/>
      <c r="RWM37" s="562"/>
      <c r="RWN37" s="562"/>
      <c r="RWO37" s="562"/>
      <c r="RWP37" s="562"/>
      <c r="RWQ37" s="562"/>
      <c r="RWR37" s="562"/>
      <c r="RWS37" s="562"/>
      <c r="RWT37" s="562"/>
      <c r="RWU37" s="562"/>
      <c r="RWV37" s="562"/>
      <c r="RWW37" s="562"/>
      <c r="RWX37" s="562"/>
      <c r="RWY37" s="562"/>
      <c r="RWZ37" s="562"/>
      <c r="RXA37" s="562"/>
      <c r="RXB37" s="562"/>
      <c r="RXC37" s="562"/>
      <c r="RXD37" s="562"/>
      <c r="RXE37" s="562"/>
      <c r="RXF37" s="562"/>
      <c r="RXG37" s="562"/>
      <c r="RXH37" s="562"/>
      <c r="RXI37" s="562"/>
      <c r="RXJ37" s="562"/>
      <c r="RXK37" s="562"/>
      <c r="RXL37" s="562"/>
      <c r="RXM37" s="562"/>
      <c r="RXN37" s="562"/>
      <c r="RXO37" s="562"/>
      <c r="RXP37" s="562"/>
      <c r="RXQ37" s="562"/>
      <c r="RXR37" s="562"/>
      <c r="RXS37" s="562"/>
      <c r="RXT37" s="562"/>
      <c r="RXU37" s="562"/>
      <c r="RXV37" s="562"/>
      <c r="RXW37" s="562"/>
      <c r="RXX37" s="562"/>
      <c r="RXY37" s="562"/>
      <c r="RXZ37" s="562"/>
      <c r="RYA37" s="562"/>
      <c r="RYB37" s="562"/>
      <c r="RYC37" s="562"/>
      <c r="RYD37" s="562"/>
      <c r="RYE37" s="562"/>
      <c r="RYF37" s="562"/>
      <c r="RYG37" s="562"/>
      <c r="RYH37" s="562"/>
      <c r="RYI37" s="562"/>
      <c r="RYJ37" s="562"/>
      <c r="RYK37" s="562"/>
      <c r="RYL37" s="562"/>
      <c r="RYM37" s="562"/>
      <c r="RYN37" s="562"/>
      <c r="RYO37" s="562"/>
      <c r="RYP37" s="562"/>
      <c r="RYQ37" s="562"/>
      <c r="RYR37" s="562"/>
      <c r="RYS37" s="562"/>
      <c r="RYT37" s="562"/>
      <c r="RYU37" s="562"/>
      <c r="RYV37" s="562"/>
      <c r="RYW37" s="562"/>
      <c r="RYX37" s="562"/>
      <c r="RYY37" s="562"/>
      <c r="RYZ37" s="562"/>
      <c r="RZA37" s="562"/>
      <c r="RZB37" s="562"/>
      <c r="RZC37" s="562"/>
      <c r="RZD37" s="562"/>
      <c r="RZE37" s="562"/>
      <c r="RZF37" s="562"/>
      <c r="RZG37" s="562"/>
      <c r="RZH37" s="562"/>
      <c r="RZI37" s="562"/>
      <c r="RZJ37" s="562"/>
      <c r="RZK37" s="562"/>
      <c r="RZL37" s="562"/>
      <c r="RZM37" s="562"/>
      <c r="RZN37" s="562"/>
      <c r="RZO37" s="562"/>
      <c r="RZP37" s="562"/>
      <c r="RZQ37" s="562"/>
      <c r="RZR37" s="562"/>
      <c r="RZS37" s="562"/>
      <c r="RZT37" s="562"/>
      <c r="RZU37" s="562"/>
      <c r="RZV37" s="562"/>
      <c r="RZW37" s="562"/>
      <c r="RZX37" s="562"/>
      <c r="RZY37" s="562"/>
      <c r="RZZ37" s="562"/>
      <c r="SAA37" s="562"/>
      <c r="SAB37" s="562"/>
      <c r="SAC37" s="562"/>
      <c r="SAD37" s="562"/>
      <c r="SAE37" s="562"/>
      <c r="SAF37" s="562"/>
      <c r="SAG37" s="562"/>
      <c r="SAH37" s="562"/>
      <c r="SAI37" s="562"/>
      <c r="SAJ37" s="562"/>
      <c r="SAK37" s="562"/>
      <c r="SAL37" s="562"/>
      <c r="SAM37" s="562"/>
      <c r="SAN37" s="562"/>
      <c r="SAO37" s="562"/>
      <c r="SAP37" s="562"/>
      <c r="SAQ37" s="562"/>
      <c r="SAR37" s="562"/>
      <c r="SAS37" s="562"/>
      <c r="SAT37" s="562"/>
      <c r="SAU37" s="562"/>
      <c r="SAV37" s="562"/>
      <c r="SAW37" s="562"/>
      <c r="SAX37" s="562"/>
      <c r="SAY37" s="562"/>
      <c r="SAZ37" s="562"/>
      <c r="SBA37" s="562"/>
      <c r="SBB37" s="562"/>
      <c r="SBC37" s="562"/>
      <c r="SBD37" s="562"/>
      <c r="SBE37" s="562"/>
      <c r="SBF37" s="562"/>
      <c r="SBG37" s="562"/>
      <c r="SBH37" s="562"/>
      <c r="SBI37" s="562"/>
      <c r="SBJ37" s="562"/>
      <c r="SBK37" s="562"/>
      <c r="SBL37" s="562"/>
      <c r="SBM37" s="562"/>
      <c r="SBN37" s="562"/>
      <c r="SBO37" s="562"/>
      <c r="SBP37" s="562"/>
      <c r="SBQ37" s="562"/>
      <c r="SBR37" s="562"/>
      <c r="SBS37" s="562"/>
      <c r="SBT37" s="562"/>
      <c r="SBU37" s="562"/>
      <c r="SBV37" s="562"/>
      <c r="SBW37" s="562"/>
      <c r="SBX37" s="562"/>
      <c r="SBY37" s="562"/>
      <c r="SBZ37" s="562"/>
      <c r="SCA37" s="562"/>
      <c r="SCB37" s="562"/>
      <c r="SCC37" s="562"/>
      <c r="SCD37" s="562"/>
      <c r="SCE37" s="562"/>
      <c r="SCF37" s="562"/>
      <c r="SCG37" s="562"/>
      <c r="SCH37" s="562"/>
      <c r="SCI37" s="562"/>
      <c r="SCJ37" s="562"/>
      <c r="SCK37" s="562"/>
      <c r="SCL37" s="562"/>
      <c r="SCM37" s="562"/>
      <c r="SCN37" s="562"/>
      <c r="SCO37" s="562"/>
      <c r="SCP37" s="562"/>
      <c r="SCQ37" s="562"/>
      <c r="SCR37" s="562"/>
      <c r="SCS37" s="562"/>
      <c r="SCT37" s="562"/>
      <c r="SCU37" s="562"/>
      <c r="SCV37" s="562"/>
      <c r="SCW37" s="562"/>
      <c r="SCX37" s="562"/>
      <c r="SCY37" s="562"/>
      <c r="SCZ37" s="562"/>
      <c r="SDA37" s="562"/>
      <c r="SDB37" s="562"/>
      <c r="SDC37" s="562"/>
      <c r="SDD37" s="562"/>
      <c r="SDE37" s="562"/>
      <c r="SDF37" s="562"/>
      <c r="SDG37" s="562"/>
      <c r="SDH37" s="562"/>
      <c r="SDI37" s="562"/>
      <c r="SDJ37" s="562"/>
      <c r="SDK37" s="562"/>
      <c r="SDL37" s="562"/>
      <c r="SDM37" s="562"/>
      <c r="SDN37" s="562"/>
      <c r="SDO37" s="562"/>
      <c r="SDP37" s="562"/>
      <c r="SDQ37" s="562"/>
      <c r="SDR37" s="562"/>
      <c r="SDS37" s="562"/>
      <c r="SDT37" s="562"/>
      <c r="SDU37" s="562"/>
      <c r="SDV37" s="562"/>
      <c r="SDW37" s="562"/>
      <c r="SDX37" s="562"/>
      <c r="SDY37" s="562"/>
      <c r="SDZ37" s="562"/>
      <c r="SEA37" s="562"/>
      <c r="SEB37" s="562"/>
      <c r="SEC37" s="562"/>
      <c r="SED37" s="562"/>
      <c r="SEE37" s="562"/>
      <c r="SEF37" s="562"/>
      <c r="SEG37" s="562"/>
      <c r="SEH37" s="562"/>
      <c r="SEI37" s="562"/>
      <c r="SEJ37" s="562"/>
      <c r="SEK37" s="562"/>
      <c r="SEL37" s="562"/>
      <c r="SEM37" s="562"/>
      <c r="SEN37" s="562"/>
      <c r="SEO37" s="562"/>
      <c r="SEP37" s="562"/>
      <c r="SEQ37" s="562"/>
      <c r="SER37" s="562"/>
      <c r="SES37" s="562"/>
      <c r="SET37" s="562"/>
      <c r="SEU37" s="562"/>
      <c r="SEV37" s="562"/>
      <c r="SEW37" s="562"/>
      <c r="SEX37" s="562"/>
      <c r="SEY37" s="562"/>
      <c r="SEZ37" s="562"/>
      <c r="SFA37" s="562"/>
      <c r="SFB37" s="562"/>
      <c r="SFC37" s="562"/>
      <c r="SFD37" s="562"/>
      <c r="SFE37" s="562"/>
      <c r="SFF37" s="562"/>
      <c r="SFG37" s="562"/>
      <c r="SFH37" s="562"/>
      <c r="SFI37" s="562"/>
      <c r="SFJ37" s="562"/>
      <c r="SFK37" s="562"/>
      <c r="SFL37" s="562"/>
      <c r="SFM37" s="562"/>
      <c r="SFN37" s="562"/>
      <c r="SFO37" s="562"/>
      <c r="SFP37" s="562"/>
      <c r="SFQ37" s="562"/>
      <c r="SFR37" s="562"/>
      <c r="SFS37" s="562"/>
      <c r="SFT37" s="562"/>
      <c r="SFU37" s="562"/>
      <c r="SFV37" s="562"/>
      <c r="SFW37" s="562"/>
      <c r="SFX37" s="562"/>
      <c r="SFY37" s="562"/>
      <c r="SFZ37" s="562"/>
      <c r="SGA37" s="562"/>
      <c r="SGB37" s="562"/>
      <c r="SGC37" s="562"/>
      <c r="SGD37" s="562"/>
      <c r="SGE37" s="562"/>
      <c r="SGF37" s="562"/>
      <c r="SGG37" s="562"/>
      <c r="SGH37" s="562"/>
      <c r="SGI37" s="562"/>
      <c r="SGJ37" s="562"/>
      <c r="SGK37" s="562"/>
      <c r="SGL37" s="562"/>
      <c r="SGM37" s="562"/>
      <c r="SGN37" s="562"/>
      <c r="SGO37" s="562"/>
      <c r="SGP37" s="562"/>
      <c r="SGQ37" s="562"/>
      <c r="SGR37" s="562"/>
      <c r="SGS37" s="562"/>
      <c r="SGT37" s="562"/>
      <c r="SGU37" s="562"/>
      <c r="SGV37" s="562"/>
      <c r="SGW37" s="562"/>
      <c r="SGX37" s="562"/>
      <c r="SGY37" s="562"/>
      <c r="SGZ37" s="562"/>
      <c r="SHA37" s="562"/>
      <c r="SHB37" s="562"/>
      <c r="SHC37" s="562"/>
      <c r="SHD37" s="562"/>
      <c r="SHE37" s="562"/>
      <c r="SHF37" s="562"/>
      <c r="SHG37" s="562"/>
      <c r="SHH37" s="562"/>
      <c r="SHI37" s="562"/>
      <c r="SHJ37" s="562"/>
      <c r="SHK37" s="562"/>
      <c r="SHL37" s="562"/>
      <c r="SHM37" s="562"/>
      <c r="SHN37" s="562"/>
      <c r="SHO37" s="562"/>
      <c r="SHP37" s="562"/>
      <c r="SHQ37" s="562"/>
      <c r="SHR37" s="562"/>
      <c r="SHS37" s="562"/>
      <c r="SHT37" s="562"/>
      <c r="SHU37" s="562"/>
      <c r="SHV37" s="562"/>
      <c r="SHW37" s="562"/>
      <c r="SHX37" s="562"/>
      <c r="SHY37" s="562"/>
      <c r="SHZ37" s="562"/>
      <c r="SIA37" s="562"/>
      <c r="SIB37" s="562"/>
      <c r="SIC37" s="562"/>
      <c r="SID37" s="562"/>
      <c r="SIE37" s="562"/>
      <c r="SIF37" s="562"/>
      <c r="SIG37" s="562"/>
      <c r="SIH37" s="562"/>
      <c r="SII37" s="562"/>
      <c r="SIJ37" s="562"/>
      <c r="SIK37" s="562"/>
      <c r="SIL37" s="562"/>
      <c r="SIM37" s="562"/>
      <c r="SIN37" s="562"/>
      <c r="SIO37" s="562"/>
      <c r="SIP37" s="562"/>
      <c r="SIQ37" s="562"/>
      <c r="SIR37" s="562"/>
      <c r="SIS37" s="562"/>
      <c r="SIT37" s="562"/>
      <c r="SIU37" s="562"/>
      <c r="SIV37" s="562"/>
      <c r="SIW37" s="562"/>
      <c r="SIX37" s="562"/>
      <c r="SIY37" s="562"/>
      <c r="SIZ37" s="562"/>
      <c r="SJA37" s="562"/>
      <c r="SJB37" s="562"/>
      <c r="SJC37" s="562"/>
      <c r="SJD37" s="562"/>
      <c r="SJE37" s="562"/>
      <c r="SJF37" s="562"/>
      <c r="SJG37" s="562"/>
      <c r="SJH37" s="562"/>
      <c r="SJI37" s="562"/>
      <c r="SJJ37" s="562"/>
      <c r="SJK37" s="562"/>
      <c r="SJL37" s="562"/>
      <c r="SJM37" s="562"/>
      <c r="SJN37" s="562"/>
      <c r="SJO37" s="562"/>
      <c r="SJP37" s="562"/>
      <c r="SJQ37" s="562"/>
      <c r="SJR37" s="562"/>
      <c r="SJS37" s="562"/>
      <c r="SJT37" s="562"/>
      <c r="SJU37" s="562"/>
      <c r="SJV37" s="562"/>
      <c r="SJW37" s="562"/>
      <c r="SJX37" s="562"/>
      <c r="SJY37" s="562"/>
      <c r="SJZ37" s="562"/>
      <c r="SKA37" s="562"/>
      <c r="SKB37" s="562"/>
      <c r="SKC37" s="562"/>
      <c r="SKD37" s="562"/>
      <c r="SKE37" s="562"/>
      <c r="SKF37" s="562"/>
      <c r="SKG37" s="562"/>
      <c r="SKH37" s="562"/>
      <c r="SKI37" s="562"/>
      <c r="SKJ37" s="562"/>
      <c r="SKK37" s="562"/>
      <c r="SKL37" s="562"/>
      <c r="SKM37" s="562"/>
      <c r="SKN37" s="562"/>
      <c r="SKO37" s="562"/>
      <c r="SKP37" s="562"/>
      <c r="SKQ37" s="562"/>
      <c r="SKR37" s="562"/>
      <c r="SKS37" s="562"/>
      <c r="SKT37" s="562"/>
      <c r="SKU37" s="562"/>
      <c r="SKV37" s="562"/>
      <c r="SKW37" s="562"/>
      <c r="SKX37" s="562"/>
      <c r="SKY37" s="562"/>
      <c r="SKZ37" s="562"/>
      <c r="SLA37" s="562"/>
      <c r="SLB37" s="562"/>
      <c r="SLC37" s="562"/>
      <c r="SLD37" s="562"/>
      <c r="SLE37" s="562"/>
      <c r="SLF37" s="562"/>
      <c r="SLG37" s="562"/>
      <c r="SLH37" s="562"/>
      <c r="SLI37" s="562"/>
      <c r="SLJ37" s="562"/>
      <c r="SLK37" s="562"/>
      <c r="SLL37" s="562"/>
      <c r="SLM37" s="562"/>
      <c r="SLN37" s="562"/>
      <c r="SLO37" s="562"/>
      <c r="SLP37" s="562"/>
      <c r="SLQ37" s="562"/>
      <c r="SLR37" s="562"/>
      <c r="SLS37" s="562"/>
      <c r="SLT37" s="562"/>
      <c r="SLU37" s="562"/>
      <c r="SLV37" s="562"/>
      <c r="SLW37" s="562"/>
      <c r="SLX37" s="562"/>
      <c r="SLY37" s="562"/>
      <c r="SLZ37" s="562"/>
      <c r="SMA37" s="562"/>
      <c r="SMB37" s="562"/>
      <c r="SMC37" s="562"/>
      <c r="SMD37" s="562"/>
      <c r="SME37" s="562"/>
      <c r="SMF37" s="562"/>
      <c r="SMG37" s="562"/>
      <c r="SMH37" s="562"/>
      <c r="SMI37" s="562"/>
      <c r="SMJ37" s="562"/>
      <c r="SMK37" s="562"/>
      <c r="SML37" s="562"/>
      <c r="SMM37" s="562"/>
      <c r="SMN37" s="562"/>
      <c r="SMO37" s="562"/>
      <c r="SMP37" s="562"/>
      <c r="SMQ37" s="562"/>
      <c r="SMR37" s="562"/>
      <c r="SMS37" s="562"/>
      <c r="SMT37" s="562"/>
      <c r="SMU37" s="562"/>
      <c r="SMV37" s="562"/>
      <c r="SMW37" s="562"/>
      <c r="SMX37" s="562"/>
      <c r="SMY37" s="562"/>
      <c r="SMZ37" s="562"/>
      <c r="SNA37" s="562"/>
      <c r="SNB37" s="562"/>
      <c r="SNC37" s="562"/>
      <c r="SND37" s="562"/>
      <c r="SNE37" s="562"/>
      <c r="SNF37" s="562"/>
      <c r="SNG37" s="562"/>
      <c r="SNH37" s="562"/>
      <c r="SNI37" s="562"/>
      <c r="SNJ37" s="562"/>
      <c r="SNK37" s="562"/>
      <c r="SNL37" s="562"/>
      <c r="SNM37" s="562"/>
      <c r="SNN37" s="562"/>
      <c r="SNO37" s="562"/>
      <c r="SNP37" s="562"/>
      <c r="SNQ37" s="562"/>
      <c r="SNR37" s="562"/>
      <c r="SNS37" s="562"/>
      <c r="SNT37" s="562"/>
      <c r="SNU37" s="562"/>
      <c r="SNV37" s="562"/>
      <c r="SNW37" s="562"/>
      <c r="SNX37" s="562"/>
      <c r="SNY37" s="562"/>
      <c r="SNZ37" s="562"/>
      <c r="SOA37" s="562"/>
      <c r="SOB37" s="562"/>
      <c r="SOC37" s="562"/>
      <c r="SOD37" s="562"/>
      <c r="SOE37" s="562"/>
      <c r="SOF37" s="562"/>
      <c r="SOG37" s="562"/>
      <c r="SOH37" s="562"/>
      <c r="SOI37" s="562"/>
      <c r="SOJ37" s="562"/>
      <c r="SOK37" s="562"/>
      <c r="SOL37" s="562"/>
      <c r="SOM37" s="562"/>
      <c r="SON37" s="562"/>
      <c r="SOO37" s="562"/>
      <c r="SOP37" s="562"/>
      <c r="SOQ37" s="562"/>
      <c r="SOR37" s="562"/>
      <c r="SOS37" s="562"/>
      <c r="SOT37" s="562"/>
      <c r="SOU37" s="562"/>
      <c r="SOV37" s="562"/>
      <c r="SOW37" s="562"/>
      <c r="SOX37" s="562"/>
      <c r="SOY37" s="562"/>
      <c r="SOZ37" s="562"/>
      <c r="SPA37" s="562"/>
      <c r="SPB37" s="562"/>
      <c r="SPC37" s="562"/>
      <c r="SPD37" s="562"/>
      <c r="SPE37" s="562"/>
      <c r="SPF37" s="562"/>
      <c r="SPG37" s="562"/>
      <c r="SPH37" s="562"/>
      <c r="SPI37" s="562"/>
      <c r="SPJ37" s="562"/>
      <c r="SPK37" s="562"/>
      <c r="SPL37" s="562"/>
      <c r="SPM37" s="562"/>
      <c r="SPN37" s="562"/>
      <c r="SPO37" s="562"/>
      <c r="SPP37" s="562"/>
      <c r="SPQ37" s="562"/>
      <c r="SPR37" s="562"/>
      <c r="SPS37" s="562"/>
      <c r="SPT37" s="562"/>
      <c r="SPU37" s="562"/>
      <c r="SPV37" s="562"/>
      <c r="SPW37" s="562"/>
      <c r="SPX37" s="562"/>
      <c r="SPY37" s="562"/>
      <c r="SPZ37" s="562"/>
      <c r="SQA37" s="562"/>
      <c r="SQB37" s="562"/>
      <c r="SQC37" s="562"/>
      <c r="SQD37" s="562"/>
      <c r="SQE37" s="562"/>
      <c r="SQF37" s="562"/>
      <c r="SQG37" s="562"/>
      <c r="SQH37" s="562"/>
      <c r="SQI37" s="562"/>
      <c r="SQJ37" s="562"/>
      <c r="SQK37" s="562"/>
      <c r="SQL37" s="562"/>
      <c r="SQM37" s="562"/>
      <c r="SQN37" s="562"/>
      <c r="SQO37" s="562"/>
      <c r="SQP37" s="562"/>
      <c r="SQQ37" s="562"/>
      <c r="SQR37" s="562"/>
      <c r="SQS37" s="562"/>
      <c r="SQT37" s="562"/>
      <c r="SQU37" s="562"/>
      <c r="SQV37" s="562"/>
      <c r="SQW37" s="562"/>
      <c r="SQX37" s="562"/>
      <c r="SQY37" s="562"/>
      <c r="SQZ37" s="562"/>
      <c r="SRA37" s="562"/>
      <c r="SRB37" s="562"/>
      <c r="SRC37" s="562"/>
      <c r="SRD37" s="562"/>
      <c r="SRE37" s="562"/>
      <c r="SRF37" s="562"/>
      <c r="SRG37" s="562"/>
      <c r="SRH37" s="562"/>
      <c r="SRI37" s="562"/>
      <c r="SRJ37" s="562"/>
      <c r="SRK37" s="562"/>
      <c r="SRL37" s="562"/>
      <c r="SRM37" s="562"/>
      <c r="SRN37" s="562"/>
      <c r="SRO37" s="562"/>
      <c r="SRP37" s="562"/>
      <c r="SRQ37" s="562"/>
      <c r="SRR37" s="562"/>
      <c r="SRS37" s="562"/>
      <c r="SRT37" s="562"/>
      <c r="SRU37" s="562"/>
      <c r="SRV37" s="562"/>
      <c r="SRW37" s="562"/>
      <c r="SRX37" s="562"/>
      <c r="SRY37" s="562"/>
      <c r="SRZ37" s="562"/>
      <c r="SSA37" s="562"/>
      <c r="SSB37" s="562"/>
      <c r="SSC37" s="562"/>
      <c r="SSD37" s="562"/>
      <c r="SSE37" s="562"/>
      <c r="SSF37" s="562"/>
      <c r="SSG37" s="562"/>
      <c r="SSH37" s="562"/>
      <c r="SSI37" s="562"/>
      <c r="SSJ37" s="562"/>
      <c r="SSK37" s="562"/>
      <c r="SSL37" s="562"/>
      <c r="SSM37" s="562"/>
      <c r="SSN37" s="562"/>
      <c r="SSO37" s="562"/>
      <c r="SSP37" s="562"/>
      <c r="SSQ37" s="562"/>
      <c r="SSR37" s="562"/>
      <c r="SSS37" s="562"/>
      <c r="SST37" s="562"/>
      <c r="SSU37" s="562"/>
      <c r="SSV37" s="562"/>
      <c r="SSW37" s="562"/>
      <c r="SSX37" s="562"/>
      <c r="SSY37" s="562"/>
      <c r="SSZ37" s="562"/>
      <c r="STA37" s="562"/>
      <c r="STB37" s="562"/>
      <c r="STC37" s="562"/>
      <c r="STD37" s="562"/>
      <c r="STE37" s="562"/>
      <c r="STF37" s="562"/>
      <c r="STG37" s="562"/>
      <c r="STH37" s="562"/>
      <c r="STI37" s="562"/>
      <c r="STJ37" s="562"/>
      <c r="STK37" s="562"/>
      <c r="STL37" s="562"/>
      <c r="STM37" s="562"/>
      <c r="STN37" s="562"/>
      <c r="STO37" s="562"/>
      <c r="STP37" s="562"/>
      <c r="STQ37" s="562"/>
      <c r="STR37" s="562"/>
      <c r="STS37" s="562"/>
      <c r="STT37" s="562"/>
      <c r="STU37" s="562"/>
      <c r="STV37" s="562"/>
      <c r="STW37" s="562"/>
      <c r="STX37" s="562"/>
      <c r="STY37" s="562"/>
      <c r="STZ37" s="562"/>
      <c r="SUA37" s="562"/>
      <c r="SUB37" s="562"/>
      <c r="SUC37" s="562"/>
      <c r="SUD37" s="562"/>
      <c r="SUE37" s="562"/>
      <c r="SUF37" s="562"/>
      <c r="SUG37" s="562"/>
      <c r="SUH37" s="562"/>
      <c r="SUI37" s="562"/>
      <c r="SUJ37" s="562"/>
      <c r="SUK37" s="562"/>
      <c r="SUL37" s="562"/>
      <c r="SUM37" s="562"/>
      <c r="SUN37" s="562"/>
      <c r="SUO37" s="562"/>
      <c r="SUP37" s="562"/>
      <c r="SUQ37" s="562"/>
      <c r="SUR37" s="562"/>
      <c r="SUS37" s="562"/>
      <c r="SUT37" s="562"/>
      <c r="SUU37" s="562"/>
      <c r="SUV37" s="562"/>
      <c r="SUW37" s="562"/>
      <c r="SUX37" s="562"/>
      <c r="SUY37" s="562"/>
      <c r="SUZ37" s="562"/>
      <c r="SVA37" s="562"/>
      <c r="SVB37" s="562"/>
      <c r="SVC37" s="562"/>
      <c r="SVD37" s="562"/>
      <c r="SVE37" s="562"/>
      <c r="SVF37" s="562"/>
      <c r="SVG37" s="562"/>
      <c r="SVH37" s="562"/>
      <c r="SVI37" s="562"/>
      <c r="SVJ37" s="562"/>
      <c r="SVK37" s="562"/>
      <c r="SVL37" s="562"/>
      <c r="SVM37" s="562"/>
      <c r="SVN37" s="562"/>
      <c r="SVO37" s="562"/>
      <c r="SVP37" s="562"/>
      <c r="SVQ37" s="562"/>
      <c r="SVR37" s="562"/>
      <c r="SVS37" s="562"/>
      <c r="SVT37" s="562"/>
      <c r="SVU37" s="562"/>
      <c r="SVV37" s="562"/>
      <c r="SVW37" s="562"/>
      <c r="SVX37" s="562"/>
      <c r="SVY37" s="562"/>
      <c r="SVZ37" s="562"/>
      <c r="SWA37" s="562"/>
      <c r="SWB37" s="562"/>
      <c r="SWC37" s="562"/>
      <c r="SWD37" s="562"/>
      <c r="SWE37" s="562"/>
      <c r="SWF37" s="562"/>
      <c r="SWG37" s="562"/>
      <c r="SWH37" s="562"/>
      <c r="SWI37" s="562"/>
      <c r="SWJ37" s="562"/>
      <c r="SWK37" s="562"/>
      <c r="SWL37" s="562"/>
      <c r="SWM37" s="562"/>
      <c r="SWN37" s="562"/>
      <c r="SWO37" s="562"/>
      <c r="SWP37" s="562"/>
      <c r="SWQ37" s="562"/>
      <c r="SWR37" s="562"/>
      <c r="SWS37" s="562"/>
      <c r="SWT37" s="562"/>
      <c r="SWU37" s="562"/>
      <c r="SWV37" s="562"/>
      <c r="SWW37" s="562"/>
      <c r="SWX37" s="562"/>
      <c r="SWY37" s="562"/>
      <c r="SWZ37" s="562"/>
      <c r="SXA37" s="562"/>
      <c r="SXB37" s="562"/>
      <c r="SXC37" s="562"/>
      <c r="SXD37" s="562"/>
      <c r="SXE37" s="562"/>
      <c r="SXF37" s="562"/>
      <c r="SXG37" s="562"/>
      <c r="SXH37" s="562"/>
      <c r="SXI37" s="562"/>
      <c r="SXJ37" s="562"/>
      <c r="SXK37" s="562"/>
      <c r="SXL37" s="562"/>
      <c r="SXM37" s="562"/>
      <c r="SXN37" s="562"/>
      <c r="SXO37" s="562"/>
      <c r="SXP37" s="562"/>
      <c r="SXQ37" s="562"/>
      <c r="SXR37" s="562"/>
      <c r="SXS37" s="562"/>
      <c r="SXT37" s="562"/>
      <c r="SXU37" s="562"/>
      <c r="SXV37" s="562"/>
      <c r="SXW37" s="562"/>
      <c r="SXX37" s="562"/>
      <c r="SXY37" s="562"/>
      <c r="SXZ37" s="562"/>
      <c r="SYA37" s="562"/>
      <c r="SYB37" s="562"/>
      <c r="SYC37" s="562"/>
      <c r="SYD37" s="562"/>
      <c r="SYE37" s="562"/>
      <c r="SYF37" s="562"/>
      <c r="SYG37" s="562"/>
      <c r="SYH37" s="562"/>
      <c r="SYI37" s="562"/>
      <c r="SYJ37" s="562"/>
      <c r="SYK37" s="562"/>
      <c r="SYL37" s="562"/>
      <c r="SYM37" s="562"/>
      <c r="SYN37" s="562"/>
      <c r="SYO37" s="562"/>
      <c r="SYP37" s="562"/>
      <c r="SYQ37" s="562"/>
      <c r="SYR37" s="562"/>
      <c r="SYS37" s="562"/>
      <c r="SYT37" s="562"/>
      <c r="SYU37" s="562"/>
      <c r="SYV37" s="562"/>
      <c r="SYW37" s="562"/>
      <c r="SYX37" s="562"/>
      <c r="SYY37" s="562"/>
      <c r="SYZ37" s="562"/>
      <c r="SZA37" s="562"/>
      <c r="SZB37" s="562"/>
      <c r="SZC37" s="562"/>
      <c r="SZD37" s="562"/>
      <c r="SZE37" s="562"/>
      <c r="SZF37" s="562"/>
      <c r="SZG37" s="562"/>
      <c r="SZH37" s="562"/>
      <c r="SZI37" s="562"/>
      <c r="SZJ37" s="562"/>
      <c r="SZK37" s="562"/>
      <c r="SZL37" s="562"/>
      <c r="SZM37" s="562"/>
      <c r="SZN37" s="562"/>
      <c r="SZO37" s="562"/>
      <c r="SZP37" s="562"/>
      <c r="SZQ37" s="562"/>
      <c r="SZR37" s="562"/>
      <c r="SZS37" s="562"/>
      <c r="SZT37" s="562"/>
      <c r="SZU37" s="562"/>
      <c r="SZV37" s="562"/>
      <c r="SZW37" s="562"/>
      <c r="SZX37" s="562"/>
      <c r="SZY37" s="562"/>
      <c r="SZZ37" s="562"/>
      <c r="TAA37" s="562"/>
      <c r="TAB37" s="562"/>
      <c r="TAC37" s="562"/>
      <c r="TAD37" s="562"/>
      <c r="TAE37" s="562"/>
      <c r="TAF37" s="562"/>
      <c r="TAG37" s="562"/>
      <c r="TAH37" s="562"/>
      <c r="TAI37" s="562"/>
      <c r="TAJ37" s="562"/>
      <c r="TAK37" s="562"/>
      <c r="TAL37" s="562"/>
      <c r="TAM37" s="562"/>
      <c r="TAN37" s="562"/>
      <c r="TAO37" s="562"/>
      <c r="TAP37" s="562"/>
      <c r="TAQ37" s="562"/>
      <c r="TAR37" s="562"/>
      <c r="TAS37" s="562"/>
      <c r="TAT37" s="562"/>
      <c r="TAU37" s="562"/>
      <c r="TAV37" s="562"/>
      <c r="TAW37" s="562"/>
      <c r="TAX37" s="562"/>
      <c r="TAY37" s="562"/>
      <c r="TAZ37" s="562"/>
      <c r="TBA37" s="562"/>
      <c r="TBB37" s="562"/>
      <c r="TBC37" s="562"/>
      <c r="TBD37" s="562"/>
      <c r="TBE37" s="562"/>
      <c r="TBF37" s="562"/>
      <c r="TBG37" s="562"/>
      <c r="TBH37" s="562"/>
      <c r="TBI37" s="562"/>
      <c r="TBJ37" s="562"/>
      <c r="TBK37" s="562"/>
      <c r="TBL37" s="562"/>
      <c r="TBM37" s="562"/>
      <c r="TBN37" s="562"/>
      <c r="TBO37" s="562"/>
      <c r="TBP37" s="562"/>
      <c r="TBQ37" s="562"/>
      <c r="TBR37" s="562"/>
      <c r="TBS37" s="562"/>
      <c r="TBT37" s="562"/>
      <c r="TBU37" s="562"/>
      <c r="TBV37" s="562"/>
      <c r="TBW37" s="562"/>
      <c r="TBX37" s="562"/>
      <c r="TBY37" s="562"/>
      <c r="TBZ37" s="562"/>
      <c r="TCA37" s="562"/>
      <c r="TCB37" s="562"/>
      <c r="TCC37" s="562"/>
      <c r="TCD37" s="562"/>
      <c r="TCE37" s="562"/>
      <c r="TCF37" s="562"/>
      <c r="TCG37" s="562"/>
      <c r="TCH37" s="562"/>
      <c r="TCI37" s="562"/>
      <c r="TCJ37" s="562"/>
      <c r="TCK37" s="562"/>
      <c r="TCL37" s="562"/>
      <c r="TCM37" s="562"/>
      <c r="TCN37" s="562"/>
      <c r="TCO37" s="562"/>
      <c r="TCP37" s="562"/>
      <c r="TCQ37" s="562"/>
      <c r="TCR37" s="562"/>
      <c r="TCS37" s="562"/>
      <c r="TCT37" s="562"/>
      <c r="TCU37" s="562"/>
      <c r="TCV37" s="562"/>
      <c r="TCW37" s="562"/>
      <c r="TCX37" s="562"/>
      <c r="TCY37" s="562"/>
      <c r="TCZ37" s="562"/>
      <c r="TDA37" s="562"/>
      <c r="TDB37" s="562"/>
      <c r="TDC37" s="562"/>
      <c r="TDD37" s="562"/>
      <c r="TDE37" s="562"/>
      <c r="TDF37" s="562"/>
      <c r="TDG37" s="562"/>
      <c r="TDH37" s="562"/>
      <c r="TDI37" s="562"/>
      <c r="TDJ37" s="562"/>
      <c r="TDK37" s="562"/>
      <c r="TDL37" s="562"/>
      <c r="TDM37" s="562"/>
      <c r="TDN37" s="562"/>
      <c r="TDO37" s="562"/>
      <c r="TDP37" s="562"/>
      <c r="TDQ37" s="562"/>
      <c r="TDR37" s="562"/>
      <c r="TDS37" s="562"/>
      <c r="TDT37" s="562"/>
      <c r="TDU37" s="562"/>
      <c r="TDV37" s="562"/>
      <c r="TDW37" s="562"/>
      <c r="TDX37" s="562"/>
      <c r="TDY37" s="562"/>
      <c r="TDZ37" s="562"/>
      <c r="TEA37" s="562"/>
      <c r="TEB37" s="562"/>
      <c r="TEC37" s="562"/>
      <c r="TED37" s="562"/>
      <c r="TEE37" s="562"/>
      <c r="TEF37" s="562"/>
      <c r="TEG37" s="562"/>
      <c r="TEH37" s="562"/>
      <c r="TEI37" s="562"/>
      <c r="TEJ37" s="562"/>
      <c r="TEK37" s="562"/>
      <c r="TEL37" s="562"/>
      <c r="TEM37" s="562"/>
      <c r="TEN37" s="562"/>
      <c r="TEO37" s="562"/>
      <c r="TEP37" s="562"/>
      <c r="TEQ37" s="562"/>
      <c r="TER37" s="562"/>
      <c r="TES37" s="562"/>
      <c r="TET37" s="562"/>
      <c r="TEU37" s="562"/>
      <c r="TEV37" s="562"/>
      <c r="TEW37" s="562"/>
      <c r="TEX37" s="562"/>
      <c r="TEY37" s="562"/>
      <c r="TEZ37" s="562"/>
      <c r="TFA37" s="562"/>
      <c r="TFB37" s="562"/>
      <c r="TFC37" s="562"/>
      <c r="TFD37" s="562"/>
      <c r="TFE37" s="562"/>
      <c r="TFF37" s="562"/>
      <c r="TFG37" s="562"/>
      <c r="TFH37" s="562"/>
      <c r="TFI37" s="562"/>
      <c r="TFJ37" s="562"/>
      <c r="TFK37" s="562"/>
      <c r="TFL37" s="562"/>
      <c r="TFM37" s="562"/>
      <c r="TFN37" s="562"/>
      <c r="TFO37" s="562"/>
      <c r="TFP37" s="562"/>
      <c r="TFQ37" s="562"/>
      <c r="TFR37" s="562"/>
      <c r="TFS37" s="562"/>
      <c r="TFT37" s="562"/>
      <c r="TFU37" s="562"/>
      <c r="TFV37" s="562"/>
      <c r="TFW37" s="562"/>
      <c r="TFX37" s="562"/>
      <c r="TFY37" s="562"/>
      <c r="TFZ37" s="562"/>
      <c r="TGA37" s="562"/>
      <c r="TGB37" s="562"/>
      <c r="TGC37" s="562"/>
      <c r="TGD37" s="562"/>
      <c r="TGE37" s="562"/>
      <c r="TGF37" s="562"/>
      <c r="TGG37" s="562"/>
      <c r="TGH37" s="562"/>
      <c r="TGI37" s="562"/>
      <c r="TGJ37" s="562"/>
      <c r="TGK37" s="562"/>
      <c r="TGL37" s="562"/>
      <c r="TGM37" s="562"/>
      <c r="TGN37" s="562"/>
      <c r="TGO37" s="562"/>
      <c r="TGP37" s="562"/>
      <c r="TGQ37" s="562"/>
      <c r="TGR37" s="562"/>
      <c r="TGS37" s="562"/>
      <c r="TGT37" s="562"/>
      <c r="TGU37" s="562"/>
      <c r="TGV37" s="562"/>
      <c r="TGW37" s="562"/>
      <c r="TGX37" s="562"/>
      <c r="TGY37" s="562"/>
      <c r="TGZ37" s="562"/>
      <c r="THA37" s="562"/>
      <c r="THB37" s="562"/>
      <c r="THC37" s="562"/>
      <c r="THD37" s="562"/>
      <c r="THE37" s="562"/>
      <c r="THF37" s="562"/>
      <c r="THG37" s="562"/>
      <c r="THH37" s="562"/>
      <c r="THI37" s="562"/>
      <c r="THJ37" s="562"/>
      <c r="THK37" s="562"/>
      <c r="THL37" s="562"/>
      <c r="THM37" s="562"/>
      <c r="THN37" s="562"/>
      <c r="THO37" s="562"/>
      <c r="THP37" s="562"/>
      <c r="THQ37" s="562"/>
      <c r="THR37" s="562"/>
      <c r="THS37" s="562"/>
      <c r="THT37" s="562"/>
      <c r="THU37" s="562"/>
      <c r="THV37" s="562"/>
      <c r="THW37" s="562"/>
      <c r="THX37" s="562"/>
      <c r="THY37" s="562"/>
      <c r="THZ37" s="562"/>
      <c r="TIA37" s="562"/>
      <c r="TIB37" s="562"/>
      <c r="TIC37" s="562"/>
      <c r="TID37" s="562"/>
      <c r="TIE37" s="562"/>
      <c r="TIF37" s="562"/>
      <c r="TIG37" s="562"/>
      <c r="TIH37" s="562"/>
      <c r="TII37" s="562"/>
      <c r="TIJ37" s="562"/>
      <c r="TIK37" s="562"/>
      <c r="TIL37" s="562"/>
      <c r="TIM37" s="562"/>
      <c r="TIN37" s="562"/>
      <c r="TIO37" s="562"/>
      <c r="TIP37" s="562"/>
      <c r="TIQ37" s="562"/>
      <c r="TIR37" s="562"/>
      <c r="TIS37" s="562"/>
      <c r="TIT37" s="562"/>
      <c r="TIU37" s="562"/>
      <c r="TIV37" s="562"/>
      <c r="TIW37" s="562"/>
      <c r="TIX37" s="562"/>
      <c r="TIY37" s="562"/>
      <c r="TIZ37" s="562"/>
      <c r="TJA37" s="562"/>
      <c r="TJB37" s="562"/>
      <c r="TJC37" s="562"/>
      <c r="TJD37" s="562"/>
      <c r="TJE37" s="562"/>
      <c r="TJF37" s="562"/>
      <c r="TJG37" s="562"/>
      <c r="TJH37" s="562"/>
      <c r="TJI37" s="562"/>
      <c r="TJJ37" s="562"/>
      <c r="TJK37" s="562"/>
      <c r="TJL37" s="562"/>
      <c r="TJM37" s="562"/>
      <c r="TJN37" s="562"/>
      <c r="TJO37" s="562"/>
      <c r="TJP37" s="562"/>
      <c r="TJQ37" s="562"/>
      <c r="TJR37" s="562"/>
      <c r="TJS37" s="562"/>
      <c r="TJT37" s="562"/>
      <c r="TJU37" s="562"/>
      <c r="TJV37" s="562"/>
      <c r="TJW37" s="562"/>
      <c r="TJX37" s="562"/>
      <c r="TJY37" s="562"/>
      <c r="TJZ37" s="562"/>
      <c r="TKA37" s="562"/>
      <c r="TKB37" s="562"/>
      <c r="TKC37" s="562"/>
      <c r="TKD37" s="562"/>
      <c r="TKE37" s="562"/>
      <c r="TKF37" s="562"/>
      <c r="TKG37" s="562"/>
      <c r="TKH37" s="562"/>
      <c r="TKI37" s="562"/>
      <c r="TKJ37" s="562"/>
      <c r="TKK37" s="562"/>
      <c r="TKL37" s="562"/>
      <c r="TKM37" s="562"/>
      <c r="TKN37" s="562"/>
      <c r="TKO37" s="562"/>
      <c r="TKP37" s="562"/>
      <c r="TKQ37" s="562"/>
      <c r="TKR37" s="562"/>
      <c r="TKS37" s="562"/>
      <c r="TKT37" s="562"/>
      <c r="TKU37" s="562"/>
      <c r="TKV37" s="562"/>
      <c r="TKW37" s="562"/>
      <c r="TKX37" s="562"/>
      <c r="TKY37" s="562"/>
      <c r="TKZ37" s="562"/>
      <c r="TLA37" s="562"/>
      <c r="TLB37" s="562"/>
      <c r="TLC37" s="562"/>
      <c r="TLD37" s="562"/>
      <c r="TLE37" s="562"/>
      <c r="TLF37" s="562"/>
      <c r="TLG37" s="562"/>
      <c r="TLH37" s="562"/>
      <c r="TLI37" s="562"/>
      <c r="TLJ37" s="562"/>
      <c r="TLK37" s="562"/>
      <c r="TLL37" s="562"/>
      <c r="TLM37" s="562"/>
      <c r="TLN37" s="562"/>
      <c r="TLO37" s="562"/>
      <c r="TLP37" s="562"/>
      <c r="TLQ37" s="562"/>
      <c r="TLR37" s="562"/>
      <c r="TLS37" s="562"/>
      <c r="TLT37" s="562"/>
      <c r="TLU37" s="562"/>
      <c r="TLV37" s="562"/>
      <c r="TLW37" s="562"/>
      <c r="TLX37" s="562"/>
      <c r="TLY37" s="562"/>
      <c r="TLZ37" s="562"/>
      <c r="TMA37" s="562"/>
      <c r="TMB37" s="562"/>
      <c r="TMC37" s="562"/>
      <c r="TMD37" s="562"/>
      <c r="TME37" s="562"/>
      <c r="TMF37" s="562"/>
      <c r="TMG37" s="562"/>
      <c r="TMH37" s="562"/>
      <c r="TMI37" s="562"/>
      <c r="TMJ37" s="562"/>
      <c r="TMK37" s="562"/>
      <c r="TML37" s="562"/>
      <c r="TMM37" s="562"/>
      <c r="TMN37" s="562"/>
      <c r="TMO37" s="562"/>
      <c r="TMP37" s="562"/>
      <c r="TMQ37" s="562"/>
      <c r="TMR37" s="562"/>
      <c r="TMS37" s="562"/>
      <c r="TMT37" s="562"/>
      <c r="TMU37" s="562"/>
      <c r="TMV37" s="562"/>
      <c r="TMW37" s="562"/>
      <c r="TMX37" s="562"/>
      <c r="TMY37" s="562"/>
      <c r="TMZ37" s="562"/>
      <c r="TNA37" s="562"/>
      <c r="TNB37" s="562"/>
      <c r="TNC37" s="562"/>
      <c r="TND37" s="562"/>
      <c r="TNE37" s="562"/>
      <c r="TNF37" s="562"/>
      <c r="TNG37" s="562"/>
      <c r="TNH37" s="562"/>
      <c r="TNI37" s="562"/>
      <c r="TNJ37" s="562"/>
      <c r="TNK37" s="562"/>
      <c r="TNL37" s="562"/>
      <c r="TNM37" s="562"/>
      <c r="TNN37" s="562"/>
      <c r="TNO37" s="562"/>
      <c r="TNP37" s="562"/>
      <c r="TNQ37" s="562"/>
      <c r="TNR37" s="562"/>
      <c r="TNS37" s="562"/>
      <c r="TNT37" s="562"/>
      <c r="TNU37" s="562"/>
      <c r="TNV37" s="562"/>
      <c r="TNW37" s="562"/>
      <c r="TNX37" s="562"/>
      <c r="TNY37" s="562"/>
      <c r="TNZ37" s="562"/>
      <c r="TOA37" s="562"/>
      <c r="TOB37" s="562"/>
      <c r="TOC37" s="562"/>
      <c r="TOD37" s="562"/>
      <c r="TOE37" s="562"/>
      <c r="TOF37" s="562"/>
      <c r="TOG37" s="562"/>
      <c r="TOH37" s="562"/>
      <c r="TOI37" s="562"/>
      <c r="TOJ37" s="562"/>
      <c r="TOK37" s="562"/>
      <c r="TOL37" s="562"/>
      <c r="TOM37" s="562"/>
      <c r="TON37" s="562"/>
      <c r="TOO37" s="562"/>
      <c r="TOP37" s="562"/>
      <c r="TOQ37" s="562"/>
      <c r="TOR37" s="562"/>
      <c r="TOS37" s="562"/>
      <c r="TOT37" s="562"/>
      <c r="TOU37" s="562"/>
      <c r="TOV37" s="562"/>
      <c r="TOW37" s="562"/>
      <c r="TOX37" s="562"/>
      <c r="TOY37" s="562"/>
      <c r="TOZ37" s="562"/>
      <c r="TPA37" s="562"/>
      <c r="TPB37" s="562"/>
      <c r="TPC37" s="562"/>
      <c r="TPD37" s="562"/>
      <c r="TPE37" s="562"/>
      <c r="TPF37" s="562"/>
      <c r="TPG37" s="562"/>
      <c r="TPH37" s="562"/>
      <c r="TPI37" s="562"/>
      <c r="TPJ37" s="562"/>
      <c r="TPK37" s="562"/>
      <c r="TPL37" s="562"/>
      <c r="TPM37" s="562"/>
      <c r="TPN37" s="562"/>
      <c r="TPO37" s="562"/>
      <c r="TPP37" s="562"/>
      <c r="TPQ37" s="562"/>
      <c r="TPR37" s="562"/>
      <c r="TPS37" s="562"/>
      <c r="TPT37" s="562"/>
      <c r="TPU37" s="562"/>
      <c r="TPV37" s="562"/>
      <c r="TPW37" s="562"/>
      <c r="TPX37" s="562"/>
      <c r="TPY37" s="562"/>
      <c r="TPZ37" s="562"/>
      <c r="TQA37" s="562"/>
      <c r="TQB37" s="562"/>
      <c r="TQC37" s="562"/>
      <c r="TQD37" s="562"/>
      <c r="TQE37" s="562"/>
      <c r="TQF37" s="562"/>
      <c r="TQG37" s="562"/>
      <c r="TQH37" s="562"/>
      <c r="TQI37" s="562"/>
      <c r="TQJ37" s="562"/>
      <c r="TQK37" s="562"/>
      <c r="TQL37" s="562"/>
      <c r="TQM37" s="562"/>
      <c r="TQN37" s="562"/>
      <c r="TQO37" s="562"/>
      <c r="TQP37" s="562"/>
      <c r="TQQ37" s="562"/>
      <c r="TQR37" s="562"/>
      <c r="TQS37" s="562"/>
      <c r="TQT37" s="562"/>
      <c r="TQU37" s="562"/>
      <c r="TQV37" s="562"/>
      <c r="TQW37" s="562"/>
      <c r="TQX37" s="562"/>
      <c r="TQY37" s="562"/>
      <c r="TQZ37" s="562"/>
      <c r="TRA37" s="562"/>
      <c r="TRB37" s="562"/>
      <c r="TRC37" s="562"/>
      <c r="TRD37" s="562"/>
      <c r="TRE37" s="562"/>
      <c r="TRF37" s="562"/>
      <c r="TRG37" s="562"/>
      <c r="TRH37" s="562"/>
      <c r="TRI37" s="562"/>
      <c r="TRJ37" s="562"/>
      <c r="TRK37" s="562"/>
      <c r="TRL37" s="562"/>
      <c r="TRM37" s="562"/>
      <c r="TRN37" s="562"/>
      <c r="TRO37" s="562"/>
      <c r="TRP37" s="562"/>
      <c r="TRQ37" s="562"/>
      <c r="TRR37" s="562"/>
      <c r="TRS37" s="562"/>
      <c r="TRT37" s="562"/>
      <c r="TRU37" s="562"/>
      <c r="TRV37" s="562"/>
      <c r="TRW37" s="562"/>
      <c r="TRX37" s="562"/>
      <c r="TRY37" s="562"/>
      <c r="TRZ37" s="562"/>
      <c r="TSA37" s="562"/>
      <c r="TSB37" s="562"/>
      <c r="TSC37" s="562"/>
      <c r="TSD37" s="562"/>
      <c r="TSE37" s="562"/>
      <c r="TSF37" s="562"/>
      <c r="TSG37" s="562"/>
      <c r="TSH37" s="562"/>
      <c r="TSI37" s="562"/>
      <c r="TSJ37" s="562"/>
      <c r="TSK37" s="562"/>
      <c r="TSL37" s="562"/>
      <c r="TSM37" s="562"/>
      <c r="TSN37" s="562"/>
      <c r="TSO37" s="562"/>
      <c r="TSP37" s="562"/>
      <c r="TSQ37" s="562"/>
      <c r="TSR37" s="562"/>
      <c r="TSS37" s="562"/>
      <c r="TST37" s="562"/>
      <c r="TSU37" s="562"/>
      <c r="TSV37" s="562"/>
      <c r="TSW37" s="562"/>
      <c r="TSX37" s="562"/>
      <c r="TSY37" s="562"/>
      <c r="TSZ37" s="562"/>
      <c r="TTA37" s="562"/>
      <c r="TTB37" s="562"/>
      <c r="TTC37" s="562"/>
      <c r="TTD37" s="562"/>
      <c r="TTE37" s="562"/>
      <c r="TTF37" s="562"/>
      <c r="TTG37" s="562"/>
      <c r="TTH37" s="562"/>
      <c r="TTI37" s="562"/>
      <c r="TTJ37" s="562"/>
      <c r="TTK37" s="562"/>
      <c r="TTL37" s="562"/>
      <c r="TTM37" s="562"/>
      <c r="TTN37" s="562"/>
      <c r="TTO37" s="562"/>
      <c r="TTP37" s="562"/>
      <c r="TTQ37" s="562"/>
      <c r="TTR37" s="562"/>
      <c r="TTS37" s="562"/>
      <c r="TTT37" s="562"/>
      <c r="TTU37" s="562"/>
      <c r="TTV37" s="562"/>
      <c r="TTW37" s="562"/>
      <c r="TTX37" s="562"/>
      <c r="TTY37" s="562"/>
      <c r="TTZ37" s="562"/>
      <c r="TUA37" s="562"/>
      <c r="TUB37" s="562"/>
      <c r="TUC37" s="562"/>
      <c r="TUD37" s="562"/>
      <c r="TUE37" s="562"/>
      <c r="TUF37" s="562"/>
      <c r="TUG37" s="562"/>
      <c r="TUH37" s="562"/>
      <c r="TUI37" s="562"/>
      <c r="TUJ37" s="562"/>
      <c r="TUK37" s="562"/>
      <c r="TUL37" s="562"/>
      <c r="TUM37" s="562"/>
      <c r="TUN37" s="562"/>
      <c r="TUO37" s="562"/>
      <c r="TUP37" s="562"/>
      <c r="TUQ37" s="562"/>
      <c r="TUR37" s="562"/>
      <c r="TUS37" s="562"/>
      <c r="TUT37" s="562"/>
      <c r="TUU37" s="562"/>
      <c r="TUV37" s="562"/>
      <c r="TUW37" s="562"/>
      <c r="TUX37" s="562"/>
      <c r="TUY37" s="562"/>
      <c r="TUZ37" s="562"/>
      <c r="TVA37" s="562"/>
      <c r="TVB37" s="562"/>
      <c r="TVC37" s="562"/>
      <c r="TVD37" s="562"/>
      <c r="TVE37" s="562"/>
      <c r="TVF37" s="562"/>
      <c r="TVG37" s="562"/>
      <c r="TVH37" s="562"/>
      <c r="TVI37" s="562"/>
      <c r="TVJ37" s="562"/>
      <c r="TVK37" s="562"/>
      <c r="TVL37" s="562"/>
      <c r="TVM37" s="562"/>
      <c r="TVN37" s="562"/>
      <c r="TVO37" s="562"/>
      <c r="TVP37" s="562"/>
      <c r="TVQ37" s="562"/>
      <c r="TVR37" s="562"/>
      <c r="TVS37" s="562"/>
      <c r="TVT37" s="562"/>
      <c r="TVU37" s="562"/>
      <c r="TVV37" s="562"/>
      <c r="TVW37" s="562"/>
      <c r="TVX37" s="562"/>
      <c r="TVY37" s="562"/>
      <c r="TVZ37" s="562"/>
      <c r="TWA37" s="562"/>
      <c r="TWB37" s="562"/>
      <c r="TWC37" s="562"/>
      <c r="TWD37" s="562"/>
      <c r="TWE37" s="562"/>
      <c r="TWF37" s="562"/>
      <c r="TWG37" s="562"/>
      <c r="TWH37" s="562"/>
      <c r="TWI37" s="562"/>
      <c r="TWJ37" s="562"/>
      <c r="TWK37" s="562"/>
      <c r="TWL37" s="562"/>
      <c r="TWM37" s="562"/>
      <c r="TWN37" s="562"/>
      <c r="TWO37" s="562"/>
      <c r="TWP37" s="562"/>
      <c r="TWQ37" s="562"/>
      <c r="TWR37" s="562"/>
      <c r="TWS37" s="562"/>
      <c r="TWT37" s="562"/>
      <c r="TWU37" s="562"/>
      <c r="TWV37" s="562"/>
      <c r="TWW37" s="562"/>
      <c r="TWX37" s="562"/>
      <c r="TWY37" s="562"/>
      <c r="TWZ37" s="562"/>
      <c r="TXA37" s="562"/>
      <c r="TXB37" s="562"/>
      <c r="TXC37" s="562"/>
      <c r="TXD37" s="562"/>
      <c r="TXE37" s="562"/>
      <c r="TXF37" s="562"/>
      <c r="TXG37" s="562"/>
      <c r="TXH37" s="562"/>
      <c r="TXI37" s="562"/>
      <c r="TXJ37" s="562"/>
      <c r="TXK37" s="562"/>
      <c r="TXL37" s="562"/>
      <c r="TXM37" s="562"/>
      <c r="TXN37" s="562"/>
      <c r="TXO37" s="562"/>
      <c r="TXP37" s="562"/>
      <c r="TXQ37" s="562"/>
      <c r="TXR37" s="562"/>
      <c r="TXS37" s="562"/>
      <c r="TXT37" s="562"/>
      <c r="TXU37" s="562"/>
      <c r="TXV37" s="562"/>
      <c r="TXW37" s="562"/>
      <c r="TXX37" s="562"/>
      <c r="TXY37" s="562"/>
      <c r="TXZ37" s="562"/>
      <c r="TYA37" s="562"/>
      <c r="TYB37" s="562"/>
      <c r="TYC37" s="562"/>
      <c r="TYD37" s="562"/>
      <c r="TYE37" s="562"/>
      <c r="TYF37" s="562"/>
      <c r="TYG37" s="562"/>
      <c r="TYH37" s="562"/>
      <c r="TYI37" s="562"/>
      <c r="TYJ37" s="562"/>
      <c r="TYK37" s="562"/>
      <c r="TYL37" s="562"/>
      <c r="TYM37" s="562"/>
      <c r="TYN37" s="562"/>
      <c r="TYO37" s="562"/>
      <c r="TYP37" s="562"/>
      <c r="TYQ37" s="562"/>
      <c r="TYR37" s="562"/>
      <c r="TYS37" s="562"/>
      <c r="TYT37" s="562"/>
      <c r="TYU37" s="562"/>
      <c r="TYV37" s="562"/>
      <c r="TYW37" s="562"/>
      <c r="TYX37" s="562"/>
      <c r="TYY37" s="562"/>
      <c r="TYZ37" s="562"/>
      <c r="TZA37" s="562"/>
      <c r="TZB37" s="562"/>
      <c r="TZC37" s="562"/>
      <c r="TZD37" s="562"/>
      <c r="TZE37" s="562"/>
      <c r="TZF37" s="562"/>
      <c r="TZG37" s="562"/>
      <c r="TZH37" s="562"/>
      <c r="TZI37" s="562"/>
      <c r="TZJ37" s="562"/>
      <c r="TZK37" s="562"/>
      <c r="TZL37" s="562"/>
      <c r="TZM37" s="562"/>
      <c r="TZN37" s="562"/>
      <c r="TZO37" s="562"/>
      <c r="TZP37" s="562"/>
      <c r="TZQ37" s="562"/>
      <c r="TZR37" s="562"/>
      <c r="TZS37" s="562"/>
      <c r="TZT37" s="562"/>
      <c r="TZU37" s="562"/>
      <c r="TZV37" s="562"/>
      <c r="TZW37" s="562"/>
      <c r="TZX37" s="562"/>
      <c r="TZY37" s="562"/>
      <c r="TZZ37" s="562"/>
      <c r="UAA37" s="562"/>
      <c r="UAB37" s="562"/>
      <c r="UAC37" s="562"/>
      <c r="UAD37" s="562"/>
      <c r="UAE37" s="562"/>
      <c r="UAF37" s="562"/>
      <c r="UAG37" s="562"/>
      <c r="UAH37" s="562"/>
      <c r="UAI37" s="562"/>
      <c r="UAJ37" s="562"/>
      <c r="UAK37" s="562"/>
      <c r="UAL37" s="562"/>
      <c r="UAM37" s="562"/>
      <c r="UAN37" s="562"/>
      <c r="UAO37" s="562"/>
      <c r="UAP37" s="562"/>
      <c r="UAQ37" s="562"/>
      <c r="UAR37" s="562"/>
      <c r="UAS37" s="562"/>
      <c r="UAT37" s="562"/>
      <c r="UAU37" s="562"/>
      <c r="UAV37" s="562"/>
      <c r="UAW37" s="562"/>
      <c r="UAX37" s="562"/>
      <c r="UAY37" s="562"/>
      <c r="UAZ37" s="562"/>
      <c r="UBA37" s="562"/>
      <c r="UBB37" s="562"/>
      <c r="UBC37" s="562"/>
      <c r="UBD37" s="562"/>
      <c r="UBE37" s="562"/>
      <c r="UBF37" s="562"/>
      <c r="UBG37" s="562"/>
      <c r="UBH37" s="562"/>
      <c r="UBI37" s="562"/>
      <c r="UBJ37" s="562"/>
      <c r="UBK37" s="562"/>
      <c r="UBL37" s="562"/>
      <c r="UBM37" s="562"/>
      <c r="UBN37" s="562"/>
      <c r="UBO37" s="562"/>
      <c r="UBP37" s="562"/>
      <c r="UBQ37" s="562"/>
      <c r="UBR37" s="562"/>
      <c r="UBS37" s="562"/>
      <c r="UBT37" s="562"/>
      <c r="UBU37" s="562"/>
      <c r="UBV37" s="562"/>
      <c r="UBW37" s="562"/>
      <c r="UBX37" s="562"/>
      <c r="UBY37" s="562"/>
      <c r="UBZ37" s="562"/>
      <c r="UCA37" s="562"/>
      <c r="UCB37" s="562"/>
      <c r="UCC37" s="562"/>
      <c r="UCD37" s="562"/>
      <c r="UCE37" s="562"/>
      <c r="UCF37" s="562"/>
      <c r="UCG37" s="562"/>
      <c r="UCH37" s="562"/>
      <c r="UCI37" s="562"/>
      <c r="UCJ37" s="562"/>
      <c r="UCK37" s="562"/>
      <c r="UCL37" s="562"/>
      <c r="UCM37" s="562"/>
      <c r="UCN37" s="562"/>
      <c r="UCO37" s="562"/>
      <c r="UCP37" s="562"/>
      <c r="UCQ37" s="562"/>
      <c r="UCR37" s="562"/>
      <c r="UCS37" s="562"/>
      <c r="UCT37" s="562"/>
      <c r="UCU37" s="562"/>
      <c r="UCV37" s="562"/>
      <c r="UCW37" s="562"/>
      <c r="UCX37" s="562"/>
      <c r="UCY37" s="562"/>
      <c r="UCZ37" s="562"/>
      <c r="UDA37" s="562"/>
      <c r="UDB37" s="562"/>
      <c r="UDC37" s="562"/>
      <c r="UDD37" s="562"/>
      <c r="UDE37" s="562"/>
      <c r="UDF37" s="562"/>
      <c r="UDG37" s="562"/>
      <c r="UDH37" s="562"/>
      <c r="UDI37" s="562"/>
      <c r="UDJ37" s="562"/>
      <c r="UDK37" s="562"/>
      <c r="UDL37" s="562"/>
      <c r="UDM37" s="562"/>
      <c r="UDN37" s="562"/>
      <c r="UDO37" s="562"/>
      <c r="UDP37" s="562"/>
      <c r="UDQ37" s="562"/>
      <c r="UDR37" s="562"/>
      <c r="UDS37" s="562"/>
      <c r="UDT37" s="562"/>
      <c r="UDU37" s="562"/>
      <c r="UDV37" s="562"/>
      <c r="UDW37" s="562"/>
      <c r="UDX37" s="562"/>
      <c r="UDY37" s="562"/>
      <c r="UDZ37" s="562"/>
      <c r="UEA37" s="562"/>
      <c r="UEB37" s="562"/>
      <c r="UEC37" s="562"/>
      <c r="UED37" s="562"/>
      <c r="UEE37" s="562"/>
      <c r="UEF37" s="562"/>
      <c r="UEG37" s="562"/>
      <c r="UEH37" s="562"/>
      <c r="UEI37" s="562"/>
      <c r="UEJ37" s="562"/>
      <c r="UEK37" s="562"/>
      <c r="UEL37" s="562"/>
      <c r="UEM37" s="562"/>
      <c r="UEN37" s="562"/>
      <c r="UEO37" s="562"/>
      <c r="UEP37" s="562"/>
      <c r="UEQ37" s="562"/>
      <c r="UER37" s="562"/>
      <c r="UES37" s="562"/>
      <c r="UET37" s="562"/>
      <c r="UEU37" s="562"/>
      <c r="UEV37" s="562"/>
      <c r="UEW37" s="562"/>
      <c r="UEX37" s="562"/>
      <c r="UEY37" s="562"/>
      <c r="UEZ37" s="562"/>
      <c r="UFA37" s="562"/>
      <c r="UFB37" s="562"/>
      <c r="UFC37" s="562"/>
      <c r="UFD37" s="562"/>
      <c r="UFE37" s="562"/>
      <c r="UFF37" s="562"/>
      <c r="UFG37" s="562"/>
      <c r="UFH37" s="562"/>
      <c r="UFI37" s="562"/>
      <c r="UFJ37" s="562"/>
      <c r="UFK37" s="562"/>
      <c r="UFL37" s="562"/>
      <c r="UFM37" s="562"/>
      <c r="UFN37" s="562"/>
      <c r="UFO37" s="562"/>
      <c r="UFP37" s="562"/>
      <c r="UFQ37" s="562"/>
      <c r="UFR37" s="562"/>
      <c r="UFS37" s="562"/>
      <c r="UFT37" s="562"/>
      <c r="UFU37" s="562"/>
      <c r="UFV37" s="562"/>
      <c r="UFW37" s="562"/>
      <c r="UFX37" s="562"/>
      <c r="UFY37" s="562"/>
      <c r="UFZ37" s="562"/>
      <c r="UGA37" s="562"/>
      <c r="UGB37" s="562"/>
      <c r="UGC37" s="562"/>
      <c r="UGD37" s="562"/>
      <c r="UGE37" s="562"/>
      <c r="UGF37" s="562"/>
      <c r="UGG37" s="562"/>
      <c r="UGH37" s="562"/>
      <c r="UGI37" s="562"/>
      <c r="UGJ37" s="562"/>
      <c r="UGK37" s="562"/>
      <c r="UGL37" s="562"/>
      <c r="UGM37" s="562"/>
      <c r="UGN37" s="562"/>
      <c r="UGO37" s="562"/>
      <c r="UGP37" s="562"/>
      <c r="UGQ37" s="562"/>
      <c r="UGR37" s="562"/>
      <c r="UGS37" s="562"/>
      <c r="UGT37" s="562"/>
      <c r="UGU37" s="562"/>
      <c r="UGV37" s="562"/>
      <c r="UGW37" s="562"/>
      <c r="UGX37" s="562"/>
      <c r="UGY37" s="562"/>
      <c r="UGZ37" s="562"/>
      <c r="UHA37" s="562"/>
      <c r="UHB37" s="562"/>
      <c r="UHC37" s="562"/>
      <c r="UHD37" s="562"/>
      <c r="UHE37" s="562"/>
      <c r="UHF37" s="562"/>
      <c r="UHG37" s="562"/>
      <c r="UHH37" s="562"/>
      <c r="UHI37" s="562"/>
      <c r="UHJ37" s="562"/>
      <c r="UHK37" s="562"/>
      <c r="UHL37" s="562"/>
      <c r="UHM37" s="562"/>
      <c r="UHN37" s="562"/>
      <c r="UHO37" s="562"/>
      <c r="UHP37" s="562"/>
      <c r="UHQ37" s="562"/>
      <c r="UHR37" s="562"/>
      <c r="UHS37" s="562"/>
      <c r="UHT37" s="562"/>
      <c r="UHU37" s="562"/>
      <c r="UHV37" s="562"/>
      <c r="UHW37" s="562"/>
      <c r="UHX37" s="562"/>
      <c r="UHY37" s="562"/>
      <c r="UHZ37" s="562"/>
      <c r="UIA37" s="562"/>
      <c r="UIB37" s="562"/>
      <c r="UIC37" s="562"/>
      <c r="UID37" s="562"/>
      <c r="UIE37" s="562"/>
      <c r="UIF37" s="562"/>
      <c r="UIG37" s="562"/>
      <c r="UIH37" s="562"/>
      <c r="UII37" s="562"/>
      <c r="UIJ37" s="562"/>
      <c r="UIK37" s="562"/>
      <c r="UIL37" s="562"/>
      <c r="UIM37" s="562"/>
      <c r="UIN37" s="562"/>
      <c r="UIO37" s="562"/>
      <c r="UIP37" s="562"/>
      <c r="UIQ37" s="562"/>
      <c r="UIR37" s="562"/>
      <c r="UIS37" s="562"/>
      <c r="UIT37" s="562"/>
      <c r="UIU37" s="562"/>
      <c r="UIV37" s="562"/>
      <c r="UIW37" s="562"/>
      <c r="UIX37" s="562"/>
      <c r="UIY37" s="562"/>
      <c r="UIZ37" s="562"/>
      <c r="UJA37" s="562"/>
      <c r="UJB37" s="562"/>
      <c r="UJC37" s="562"/>
      <c r="UJD37" s="562"/>
      <c r="UJE37" s="562"/>
      <c r="UJF37" s="562"/>
      <c r="UJG37" s="562"/>
      <c r="UJH37" s="562"/>
      <c r="UJI37" s="562"/>
      <c r="UJJ37" s="562"/>
      <c r="UJK37" s="562"/>
      <c r="UJL37" s="562"/>
      <c r="UJM37" s="562"/>
      <c r="UJN37" s="562"/>
      <c r="UJO37" s="562"/>
      <c r="UJP37" s="562"/>
      <c r="UJQ37" s="562"/>
      <c r="UJR37" s="562"/>
      <c r="UJS37" s="562"/>
      <c r="UJT37" s="562"/>
      <c r="UJU37" s="562"/>
      <c r="UJV37" s="562"/>
      <c r="UJW37" s="562"/>
      <c r="UJX37" s="562"/>
      <c r="UJY37" s="562"/>
      <c r="UJZ37" s="562"/>
      <c r="UKA37" s="562"/>
      <c r="UKB37" s="562"/>
      <c r="UKC37" s="562"/>
      <c r="UKD37" s="562"/>
      <c r="UKE37" s="562"/>
      <c r="UKF37" s="562"/>
      <c r="UKG37" s="562"/>
      <c r="UKH37" s="562"/>
      <c r="UKI37" s="562"/>
      <c r="UKJ37" s="562"/>
      <c r="UKK37" s="562"/>
      <c r="UKL37" s="562"/>
      <c r="UKM37" s="562"/>
      <c r="UKN37" s="562"/>
      <c r="UKO37" s="562"/>
      <c r="UKP37" s="562"/>
      <c r="UKQ37" s="562"/>
      <c r="UKR37" s="562"/>
      <c r="UKS37" s="562"/>
      <c r="UKT37" s="562"/>
      <c r="UKU37" s="562"/>
      <c r="UKV37" s="562"/>
      <c r="UKW37" s="562"/>
      <c r="UKX37" s="562"/>
      <c r="UKY37" s="562"/>
      <c r="UKZ37" s="562"/>
      <c r="ULA37" s="562"/>
      <c r="ULB37" s="562"/>
      <c r="ULC37" s="562"/>
      <c r="ULD37" s="562"/>
      <c r="ULE37" s="562"/>
      <c r="ULF37" s="562"/>
      <c r="ULG37" s="562"/>
      <c r="ULH37" s="562"/>
      <c r="ULI37" s="562"/>
      <c r="ULJ37" s="562"/>
      <c r="ULK37" s="562"/>
      <c r="ULL37" s="562"/>
      <c r="ULM37" s="562"/>
      <c r="ULN37" s="562"/>
      <c r="ULO37" s="562"/>
      <c r="ULP37" s="562"/>
      <c r="ULQ37" s="562"/>
      <c r="ULR37" s="562"/>
      <c r="ULS37" s="562"/>
      <c r="ULT37" s="562"/>
      <c r="ULU37" s="562"/>
      <c r="ULV37" s="562"/>
      <c r="ULW37" s="562"/>
      <c r="ULX37" s="562"/>
      <c r="ULY37" s="562"/>
      <c r="ULZ37" s="562"/>
      <c r="UMA37" s="562"/>
      <c r="UMB37" s="562"/>
      <c r="UMC37" s="562"/>
      <c r="UMD37" s="562"/>
      <c r="UME37" s="562"/>
      <c r="UMF37" s="562"/>
      <c r="UMG37" s="562"/>
      <c r="UMH37" s="562"/>
      <c r="UMI37" s="562"/>
      <c r="UMJ37" s="562"/>
      <c r="UMK37" s="562"/>
      <c r="UML37" s="562"/>
      <c r="UMM37" s="562"/>
      <c r="UMN37" s="562"/>
      <c r="UMO37" s="562"/>
      <c r="UMP37" s="562"/>
      <c r="UMQ37" s="562"/>
      <c r="UMR37" s="562"/>
      <c r="UMS37" s="562"/>
      <c r="UMT37" s="562"/>
      <c r="UMU37" s="562"/>
      <c r="UMV37" s="562"/>
      <c r="UMW37" s="562"/>
      <c r="UMX37" s="562"/>
      <c r="UMY37" s="562"/>
      <c r="UMZ37" s="562"/>
      <c r="UNA37" s="562"/>
      <c r="UNB37" s="562"/>
      <c r="UNC37" s="562"/>
      <c r="UND37" s="562"/>
      <c r="UNE37" s="562"/>
      <c r="UNF37" s="562"/>
      <c r="UNG37" s="562"/>
      <c r="UNH37" s="562"/>
      <c r="UNI37" s="562"/>
      <c r="UNJ37" s="562"/>
      <c r="UNK37" s="562"/>
      <c r="UNL37" s="562"/>
      <c r="UNM37" s="562"/>
      <c r="UNN37" s="562"/>
      <c r="UNO37" s="562"/>
      <c r="UNP37" s="562"/>
      <c r="UNQ37" s="562"/>
      <c r="UNR37" s="562"/>
      <c r="UNS37" s="562"/>
      <c r="UNT37" s="562"/>
      <c r="UNU37" s="562"/>
      <c r="UNV37" s="562"/>
      <c r="UNW37" s="562"/>
      <c r="UNX37" s="562"/>
      <c r="UNY37" s="562"/>
      <c r="UNZ37" s="562"/>
      <c r="UOA37" s="562"/>
      <c r="UOB37" s="562"/>
      <c r="UOC37" s="562"/>
      <c r="UOD37" s="562"/>
      <c r="UOE37" s="562"/>
      <c r="UOF37" s="562"/>
      <c r="UOG37" s="562"/>
      <c r="UOH37" s="562"/>
      <c r="UOI37" s="562"/>
      <c r="UOJ37" s="562"/>
      <c r="UOK37" s="562"/>
      <c r="UOL37" s="562"/>
      <c r="UOM37" s="562"/>
      <c r="UON37" s="562"/>
      <c r="UOO37" s="562"/>
      <c r="UOP37" s="562"/>
      <c r="UOQ37" s="562"/>
      <c r="UOR37" s="562"/>
      <c r="UOS37" s="562"/>
      <c r="UOT37" s="562"/>
      <c r="UOU37" s="562"/>
      <c r="UOV37" s="562"/>
      <c r="UOW37" s="562"/>
      <c r="UOX37" s="562"/>
      <c r="UOY37" s="562"/>
      <c r="UOZ37" s="562"/>
      <c r="UPA37" s="562"/>
      <c r="UPB37" s="562"/>
      <c r="UPC37" s="562"/>
      <c r="UPD37" s="562"/>
      <c r="UPE37" s="562"/>
      <c r="UPF37" s="562"/>
      <c r="UPG37" s="562"/>
      <c r="UPH37" s="562"/>
      <c r="UPI37" s="562"/>
      <c r="UPJ37" s="562"/>
      <c r="UPK37" s="562"/>
      <c r="UPL37" s="562"/>
      <c r="UPM37" s="562"/>
      <c r="UPN37" s="562"/>
      <c r="UPO37" s="562"/>
      <c r="UPP37" s="562"/>
      <c r="UPQ37" s="562"/>
      <c r="UPR37" s="562"/>
      <c r="UPS37" s="562"/>
      <c r="UPT37" s="562"/>
      <c r="UPU37" s="562"/>
      <c r="UPV37" s="562"/>
      <c r="UPW37" s="562"/>
      <c r="UPX37" s="562"/>
      <c r="UPY37" s="562"/>
      <c r="UPZ37" s="562"/>
      <c r="UQA37" s="562"/>
      <c r="UQB37" s="562"/>
      <c r="UQC37" s="562"/>
      <c r="UQD37" s="562"/>
      <c r="UQE37" s="562"/>
      <c r="UQF37" s="562"/>
      <c r="UQG37" s="562"/>
      <c r="UQH37" s="562"/>
      <c r="UQI37" s="562"/>
      <c r="UQJ37" s="562"/>
      <c r="UQK37" s="562"/>
      <c r="UQL37" s="562"/>
      <c r="UQM37" s="562"/>
      <c r="UQN37" s="562"/>
      <c r="UQO37" s="562"/>
      <c r="UQP37" s="562"/>
      <c r="UQQ37" s="562"/>
      <c r="UQR37" s="562"/>
      <c r="UQS37" s="562"/>
      <c r="UQT37" s="562"/>
      <c r="UQU37" s="562"/>
      <c r="UQV37" s="562"/>
      <c r="UQW37" s="562"/>
      <c r="UQX37" s="562"/>
      <c r="UQY37" s="562"/>
      <c r="UQZ37" s="562"/>
      <c r="URA37" s="562"/>
      <c r="URB37" s="562"/>
      <c r="URC37" s="562"/>
      <c r="URD37" s="562"/>
      <c r="URE37" s="562"/>
      <c r="URF37" s="562"/>
      <c r="URG37" s="562"/>
      <c r="URH37" s="562"/>
      <c r="URI37" s="562"/>
      <c r="URJ37" s="562"/>
      <c r="URK37" s="562"/>
      <c r="URL37" s="562"/>
      <c r="URM37" s="562"/>
      <c r="URN37" s="562"/>
      <c r="URO37" s="562"/>
      <c r="URP37" s="562"/>
      <c r="URQ37" s="562"/>
      <c r="URR37" s="562"/>
      <c r="URS37" s="562"/>
      <c r="URT37" s="562"/>
      <c r="URU37" s="562"/>
      <c r="URV37" s="562"/>
      <c r="URW37" s="562"/>
      <c r="URX37" s="562"/>
      <c r="URY37" s="562"/>
      <c r="URZ37" s="562"/>
      <c r="USA37" s="562"/>
      <c r="USB37" s="562"/>
      <c r="USC37" s="562"/>
      <c r="USD37" s="562"/>
      <c r="USE37" s="562"/>
      <c r="USF37" s="562"/>
      <c r="USG37" s="562"/>
      <c r="USH37" s="562"/>
      <c r="USI37" s="562"/>
      <c r="USJ37" s="562"/>
      <c r="USK37" s="562"/>
      <c r="USL37" s="562"/>
      <c r="USM37" s="562"/>
      <c r="USN37" s="562"/>
      <c r="USO37" s="562"/>
      <c r="USP37" s="562"/>
      <c r="USQ37" s="562"/>
      <c r="USR37" s="562"/>
      <c r="USS37" s="562"/>
      <c r="UST37" s="562"/>
      <c r="USU37" s="562"/>
      <c r="USV37" s="562"/>
      <c r="USW37" s="562"/>
      <c r="USX37" s="562"/>
      <c r="USY37" s="562"/>
      <c r="USZ37" s="562"/>
      <c r="UTA37" s="562"/>
      <c r="UTB37" s="562"/>
      <c r="UTC37" s="562"/>
      <c r="UTD37" s="562"/>
      <c r="UTE37" s="562"/>
      <c r="UTF37" s="562"/>
      <c r="UTG37" s="562"/>
      <c r="UTH37" s="562"/>
      <c r="UTI37" s="562"/>
      <c r="UTJ37" s="562"/>
      <c r="UTK37" s="562"/>
      <c r="UTL37" s="562"/>
      <c r="UTM37" s="562"/>
      <c r="UTN37" s="562"/>
      <c r="UTO37" s="562"/>
      <c r="UTP37" s="562"/>
      <c r="UTQ37" s="562"/>
      <c r="UTR37" s="562"/>
      <c r="UTS37" s="562"/>
      <c r="UTT37" s="562"/>
      <c r="UTU37" s="562"/>
      <c r="UTV37" s="562"/>
      <c r="UTW37" s="562"/>
      <c r="UTX37" s="562"/>
      <c r="UTY37" s="562"/>
      <c r="UTZ37" s="562"/>
      <c r="UUA37" s="562"/>
      <c r="UUB37" s="562"/>
      <c r="UUC37" s="562"/>
      <c r="UUD37" s="562"/>
      <c r="UUE37" s="562"/>
      <c r="UUF37" s="562"/>
      <c r="UUG37" s="562"/>
      <c r="UUH37" s="562"/>
      <c r="UUI37" s="562"/>
      <c r="UUJ37" s="562"/>
      <c r="UUK37" s="562"/>
      <c r="UUL37" s="562"/>
      <c r="UUM37" s="562"/>
      <c r="UUN37" s="562"/>
      <c r="UUO37" s="562"/>
      <c r="UUP37" s="562"/>
      <c r="UUQ37" s="562"/>
      <c r="UUR37" s="562"/>
      <c r="UUS37" s="562"/>
      <c r="UUT37" s="562"/>
      <c r="UUU37" s="562"/>
      <c r="UUV37" s="562"/>
      <c r="UUW37" s="562"/>
      <c r="UUX37" s="562"/>
      <c r="UUY37" s="562"/>
      <c r="UUZ37" s="562"/>
      <c r="UVA37" s="562"/>
      <c r="UVB37" s="562"/>
      <c r="UVC37" s="562"/>
      <c r="UVD37" s="562"/>
      <c r="UVE37" s="562"/>
      <c r="UVF37" s="562"/>
      <c r="UVG37" s="562"/>
      <c r="UVH37" s="562"/>
      <c r="UVI37" s="562"/>
      <c r="UVJ37" s="562"/>
      <c r="UVK37" s="562"/>
      <c r="UVL37" s="562"/>
      <c r="UVM37" s="562"/>
      <c r="UVN37" s="562"/>
      <c r="UVO37" s="562"/>
      <c r="UVP37" s="562"/>
      <c r="UVQ37" s="562"/>
      <c r="UVR37" s="562"/>
      <c r="UVS37" s="562"/>
      <c r="UVT37" s="562"/>
      <c r="UVU37" s="562"/>
      <c r="UVV37" s="562"/>
      <c r="UVW37" s="562"/>
      <c r="UVX37" s="562"/>
      <c r="UVY37" s="562"/>
      <c r="UVZ37" s="562"/>
      <c r="UWA37" s="562"/>
      <c r="UWB37" s="562"/>
      <c r="UWC37" s="562"/>
      <c r="UWD37" s="562"/>
      <c r="UWE37" s="562"/>
      <c r="UWF37" s="562"/>
      <c r="UWG37" s="562"/>
      <c r="UWH37" s="562"/>
      <c r="UWI37" s="562"/>
      <c r="UWJ37" s="562"/>
      <c r="UWK37" s="562"/>
      <c r="UWL37" s="562"/>
      <c r="UWM37" s="562"/>
      <c r="UWN37" s="562"/>
      <c r="UWO37" s="562"/>
      <c r="UWP37" s="562"/>
      <c r="UWQ37" s="562"/>
      <c r="UWR37" s="562"/>
      <c r="UWS37" s="562"/>
      <c r="UWT37" s="562"/>
      <c r="UWU37" s="562"/>
      <c r="UWV37" s="562"/>
      <c r="UWW37" s="562"/>
      <c r="UWX37" s="562"/>
      <c r="UWY37" s="562"/>
      <c r="UWZ37" s="562"/>
      <c r="UXA37" s="562"/>
      <c r="UXB37" s="562"/>
      <c r="UXC37" s="562"/>
      <c r="UXD37" s="562"/>
      <c r="UXE37" s="562"/>
      <c r="UXF37" s="562"/>
      <c r="UXG37" s="562"/>
      <c r="UXH37" s="562"/>
      <c r="UXI37" s="562"/>
      <c r="UXJ37" s="562"/>
      <c r="UXK37" s="562"/>
      <c r="UXL37" s="562"/>
      <c r="UXM37" s="562"/>
      <c r="UXN37" s="562"/>
      <c r="UXO37" s="562"/>
      <c r="UXP37" s="562"/>
      <c r="UXQ37" s="562"/>
      <c r="UXR37" s="562"/>
      <c r="UXS37" s="562"/>
      <c r="UXT37" s="562"/>
      <c r="UXU37" s="562"/>
      <c r="UXV37" s="562"/>
      <c r="UXW37" s="562"/>
      <c r="UXX37" s="562"/>
      <c r="UXY37" s="562"/>
      <c r="UXZ37" s="562"/>
      <c r="UYA37" s="562"/>
      <c r="UYB37" s="562"/>
      <c r="UYC37" s="562"/>
      <c r="UYD37" s="562"/>
      <c r="UYE37" s="562"/>
      <c r="UYF37" s="562"/>
      <c r="UYG37" s="562"/>
      <c r="UYH37" s="562"/>
      <c r="UYI37" s="562"/>
      <c r="UYJ37" s="562"/>
      <c r="UYK37" s="562"/>
      <c r="UYL37" s="562"/>
      <c r="UYM37" s="562"/>
      <c r="UYN37" s="562"/>
      <c r="UYO37" s="562"/>
      <c r="UYP37" s="562"/>
      <c r="UYQ37" s="562"/>
      <c r="UYR37" s="562"/>
      <c r="UYS37" s="562"/>
      <c r="UYT37" s="562"/>
      <c r="UYU37" s="562"/>
      <c r="UYV37" s="562"/>
      <c r="UYW37" s="562"/>
      <c r="UYX37" s="562"/>
      <c r="UYY37" s="562"/>
      <c r="UYZ37" s="562"/>
      <c r="UZA37" s="562"/>
      <c r="UZB37" s="562"/>
      <c r="UZC37" s="562"/>
      <c r="UZD37" s="562"/>
      <c r="UZE37" s="562"/>
      <c r="UZF37" s="562"/>
      <c r="UZG37" s="562"/>
      <c r="UZH37" s="562"/>
      <c r="UZI37" s="562"/>
      <c r="UZJ37" s="562"/>
      <c r="UZK37" s="562"/>
      <c r="UZL37" s="562"/>
      <c r="UZM37" s="562"/>
      <c r="UZN37" s="562"/>
      <c r="UZO37" s="562"/>
      <c r="UZP37" s="562"/>
      <c r="UZQ37" s="562"/>
      <c r="UZR37" s="562"/>
      <c r="UZS37" s="562"/>
      <c r="UZT37" s="562"/>
      <c r="UZU37" s="562"/>
      <c r="UZV37" s="562"/>
      <c r="UZW37" s="562"/>
      <c r="UZX37" s="562"/>
      <c r="UZY37" s="562"/>
      <c r="UZZ37" s="562"/>
      <c r="VAA37" s="562"/>
      <c r="VAB37" s="562"/>
      <c r="VAC37" s="562"/>
      <c r="VAD37" s="562"/>
      <c r="VAE37" s="562"/>
      <c r="VAF37" s="562"/>
      <c r="VAG37" s="562"/>
      <c r="VAH37" s="562"/>
      <c r="VAI37" s="562"/>
      <c r="VAJ37" s="562"/>
      <c r="VAK37" s="562"/>
      <c r="VAL37" s="562"/>
      <c r="VAM37" s="562"/>
      <c r="VAN37" s="562"/>
      <c r="VAO37" s="562"/>
      <c r="VAP37" s="562"/>
      <c r="VAQ37" s="562"/>
      <c r="VAR37" s="562"/>
      <c r="VAS37" s="562"/>
      <c r="VAT37" s="562"/>
      <c r="VAU37" s="562"/>
      <c r="VAV37" s="562"/>
      <c r="VAW37" s="562"/>
      <c r="VAX37" s="562"/>
      <c r="VAY37" s="562"/>
      <c r="VAZ37" s="562"/>
      <c r="VBA37" s="562"/>
      <c r="VBB37" s="562"/>
      <c r="VBC37" s="562"/>
      <c r="VBD37" s="562"/>
      <c r="VBE37" s="562"/>
      <c r="VBF37" s="562"/>
      <c r="VBG37" s="562"/>
      <c r="VBH37" s="562"/>
      <c r="VBI37" s="562"/>
      <c r="VBJ37" s="562"/>
      <c r="VBK37" s="562"/>
      <c r="VBL37" s="562"/>
      <c r="VBM37" s="562"/>
      <c r="VBN37" s="562"/>
      <c r="VBO37" s="562"/>
      <c r="VBP37" s="562"/>
      <c r="VBQ37" s="562"/>
      <c r="VBR37" s="562"/>
      <c r="VBS37" s="562"/>
      <c r="VBT37" s="562"/>
      <c r="VBU37" s="562"/>
      <c r="VBV37" s="562"/>
      <c r="VBW37" s="562"/>
      <c r="VBX37" s="562"/>
      <c r="VBY37" s="562"/>
      <c r="VBZ37" s="562"/>
      <c r="VCA37" s="562"/>
      <c r="VCB37" s="562"/>
      <c r="VCC37" s="562"/>
      <c r="VCD37" s="562"/>
      <c r="VCE37" s="562"/>
      <c r="VCF37" s="562"/>
      <c r="VCG37" s="562"/>
      <c r="VCH37" s="562"/>
      <c r="VCI37" s="562"/>
      <c r="VCJ37" s="562"/>
      <c r="VCK37" s="562"/>
      <c r="VCL37" s="562"/>
      <c r="VCM37" s="562"/>
      <c r="VCN37" s="562"/>
      <c r="VCO37" s="562"/>
      <c r="VCP37" s="562"/>
      <c r="VCQ37" s="562"/>
      <c r="VCR37" s="562"/>
      <c r="VCS37" s="562"/>
      <c r="VCT37" s="562"/>
      <c r="VCU37" s="562"/>
      <c r="VCV37" s="562"/>
      <c r="VCW37" s="562"/>
      <c r="VCX37" s="562"/>
      <c r="VCY37" s="562"/>
      <c r="VCZ37" s="562"/>
      <c r="VDA37" s="562"/>
      <c r="VDB37" s="562"/>
      <c r="VDC37" s="562"/>
      <c r="VDD37" s="562"/>
      <c r="VDE37" s="562"/>
      <c r="VDF37" s="562"/>
      <c r="VDG37" s="562"/>
      <c r="VDH37" s="562"/>
      <c r="VDI37" s="562"/>
      <c r="VDJ37" s="562"/>
      <c r="VDK37" s="562"/>
      <c r="VDL37" s="562"/>
      <c r="VDM37" s="562"/>
      <c r="VDN37" s="562"/>
      <c r="VDO37" s="562"/>
      <c r="VDP37" s="562"/>
      <c r="VDQ37" s="562"/>
      <c r="VDR37" s="562"/>
      <c r="VDS37" s="562"/>
      <c r="VDT37" s="562"/>
      <c r="VDU37" s="562"/>
      <c r="VDV37" s="562"/>
      <c r="VDW37" s="562"/>
      <c r="VDX37" s="562"/>
      <c r="VDY37" s="562"/>
      <c r="VDZ37" s="562"/>
      <c r="VEA37" s="562"/>
      <c r="VEB37" s="562"/>
      <c r="VEC37" s="562"/>
      <c r="VED37" s="562"/>
      <c r="VEE37" s="562"/>
      <c r="VEF37" s="562"/>
      <c r="VEG37" s="562"/>
      <c r="VEH37" s="562"/>
      <c r="VEI37" s="562"/>
      <c r="VEJ37" s="562"/>
      <c r="VEK37" s="562"/>
      <c r="VEL37" s="562"/>
      <c r="VEM37" s="562"/>
      <c r="VEN37" s="562"/>
      <c r="VEO37" s="562"/>
      <c r="VEP37" s="562"/>
      <c r="VEQ37" s="562"/>
      <c r="VER37" s="562"/>
      <c r="VES37" s="562"/>
      <c r="VET37" s="562"/>
      <c r="VEU37" s="562"/>
      <c r="VEV37" s="562"/>
      <c r="VEW37" s="562"/>
      <c r="VEX37" s="562"/>
      <c r="VEY37" s="562"/>
      <c r="VEZ37" s="562"/>
      <c r="VFA37" s="562"/>
      <c r="VFB37" s="562"/>
      <c r="VFC37" s="562"/>
      <c r="VFD37" s="562"/>
      <c r="VFE37" s="562"/>
      <c r="VFF37" s="562"/>
      <c r="VFG37" s="562"/>
      <c r="VFH37" s="562"/>
      <c r="VFI37" s="562"/>
      <c r="VFJ37" s="562"/>
      <c r="VFK37" s="562"/>
      <c r="VFL37" s="562"/>
      <c r="VFM37" s="562"/>
      <c r="VFN37" s="562"/>
      <c r="VFO37" s="562"/>
      <c r="VFP37" s="562"/>
      <c r="VFQ37" s="562"/>
      <c r="VFR37" s="562"/>
      <c r="VFS37" s="562"/>
      <c r="VFT37" s="562"/>
      <c r="VFU37" s="562"/>
      <c r="VFV37" s="562"/>
      <c r="VFW37" s="562"/>
      <c r="VFX37" s="562"/>
      <c r="VFY37" s="562"/>
      <c r="VFZ37" s="562"/>
      <c r="VGA37" s="562"/>
      <c r="VGB37" s="562"/>
      <c r="VGC37" s="562"/>
      <c r="VGD37" s="562"/>
      <c r="VGE37" s="562"/>
      <c r="VGF37" s="562"/>
      <c r="VGG37" s="562"/>
      <c r="VGH37" s="562"/>
      <c r="VGI37" s="562"/>
      <c r="VGJ37" s="562"/>
      <c r="VGK37" s="562"/>
      <c r="VGL37" s="562"/>
      <c r="VGM37" s="562"/>
      <c r="VGN37" s="562"/>
      <c r="VGO37" s="562"/>
      <c r="VGP37" s="562"/>
      <c r="VGQ37" s="562"/>
      <c r="VGR37" s="562"/>
      <c r="VGS37" s="562"/>
      <c r="VGT37" s="562"/>
      <c r="VGU37" s="562"/>
      <c r="VGV37" s="562"/>
      <c r="VGW37" s="562"/>
      <c r="VGX37" s="562"/>
      <c r="VGY37" s="562"/>
      <c r="VGZ37" s="562"/>
      <c r="VHA37" s="562"/>
      <c r="VHB37" s="562"/>
      <c r="VHC37" s="562"/>
      <c r="VHD37" s="562"/>
      <c r="VHE37" s="562"/>
      <c r="VHF37" s="562"/>
      <c r="VHG37" s="562"/>
      <c r="VHH37" s="562"/>
      <c r="VHI37" s="562"/>
      <c r="VHJ37" s="562"/>
      <c r="VHK37" s="562"/>
      <c r="VHL37" s="562"/>
      <c r="VHM37" s="562"/>
      <c r="VHN37" s="562"/>
      <c r="VHO37" s="562"/>
      <c r="VHP37" s="562"/>
      <c r="VHQ37" s="562"/>
      <c r="VHR37" s="562"/>
      <c r="VHS37" s="562"/>
      <c r="VHT37" s="562"/>
      <c r="VHU37" s="562"/>
      <c r="VHV37" s="562"/>
      <c r="VHW37" s="562"/>
      <c r="VHX37" s="562"/>
      <c r="VHY37" s="562"/>
      <c r="VHZ37" s="562"/>
      <c r="VIA37" s="562"/>
      <c r="VIB37" s="562"/>
      <c r="VIC37" s="562"/>
      <c r="VID37" s="562"/>
      <c r="VIE37" s="562"/>
      <c r="VIF37" s="562"/>
      <c r="VIG37" s="562"/>
      <c r="VIH37" s="562"/>
      <c r="VII37" s="562"/>
      <c r="VIJ37" s="562"/>
      <c r="VIK37" s="562"/>
      <c r="VIL37" s="562"/>
      <c r="VIM37" s="562"/>
      <c r="VIN37" s="562"/>
      <c r="VIO37" s="562"/>
      <c r="VIP37" s="562"/>
      <c r="VIQ37" s="562"/>
      <c r="VIR37" s="562"/>
      <c r="VIS37" s="562"/>
      <c r="VIT37" s="562"/>
      <c r="VIU37" s="562"/>
      <c r="VIV37" s="562"/>
      <c r="VIW37" s="562"/>
      <c r="VIX37" s="562"/>
      <c r="VIY37" s="562"/>
      <c r="VIZ37" s="562"/>
      <c r="VJA37" s="562"/>
      <c r="VJB37" s="562"/>
      <c r="VJC37" s="562"/>
      <c r="VJD37" s="562"/>
      <c r="VJE37" s="562"/>
      <c r="VJF37" s="562"/>
      <c r="VJG37" s="562"/>
      <c r="VJH37" s="562"/>
      <c r="VJI37" s="562"/>
      <c r="VJJ37" s="562"/>
      <c r="VJK37" s="562"/>
      <c r="VJL37" s="562"/>
      <c r="VJM37" s="562"/>
      <c r="VJN37" s="562"/>
      <c r="VJO37" s="562"/>
      <c r="VJP37" s="562"/>
      <c r="VJQ37" s="562"/>
      <c r="VJR37" s="562"/>
      <c r="VJS37" s="562"/>
      <c r="VJT37" s="562"/>
      <c r="VJU37" s="562"/>
      <c r="VJV37" s="562"/>
      <c r="VJW37" s="562"/>
      <c r="VJX37" s="562"/>
      <c r="VJY37" s="562"/>
      <c r="VJZ37" s="562"/>
      <c r="VKA37" s="562"/>
      <c r="VKB37" s="562"/>
      <c r="VKC37" s="562"/>
      <c r="VKD37" s="562"/>
      <c r="VKE37" s="562"/>
      <c r="VKF37" s="562"/>
      <c r="VKG37" s="562"/>
      <c r="VKH37" s="562"/>
      <c r="VKI37" s="562"/>
      <c r="VKJ37" s="562"/>
      <c r="VKK37" s="562"/>
      <c r="VKL37" s="562"/>
      <c r="VKM37" s="562"/>
      <c r="VKN37" s="562"/>
      <c r="VKO37" s="562"/>
      <c r="VKP37" s="562"/>
      <c r="VKQ37" s="562"/>
      <c r="VKR37" s="562"/>
      <c r="VKS37" s="562"/>
      <c r="VKT37" s="562"/>
      <c r="VKU37" s="562"/>
      <c r="VKV37" s="562"/>
      <c r="VKW37" s="562"/>
      <c r="VKX37" s="562"/>
      <c r="VKY37" s="562"/>
      <c r="VKZ37" s="562"/>
      <c r="VLA37" s="562"/>
      <c r="VLB37" s="562"/>
      <c r="VLC37" s="562"/>
      <c r="VLD37" s="562"/>
      <c r="VLE37" s="562"/>
      <c r="VLF37" s="562"/>
      <c r="VLG37" s="562"/>
      <c r="VLH37" s="562"/>
      <c r="VLI37" s="562"/>
      <c r="VLJ37" s="562"/>
      <c r="VLK37" s="562"/>
      <c r="VLL37" s="562"/>
      <c r="VLM37" s="562"/>
      <c r="VLN37" s="562"/>
      <c r="VLO37" s="562"/>
      <c r="VLP37" s="562"/>
      <c r="VLQ37" s="562"/>
      <c r="VLR37" s="562"/>
      <c r="VLS37" s="562"/>
      <c r="VLT37" s="562"/>
      <c r="VLU37" s="562"/>
      <c r="VLV37" s="562"/>
      <c r="VLW37" s="562"/>
      <c r="VLX37" s="562"/>
      <c r="VLY37" s="562"/>
      <c r="VLZ37" s="562"/>
      <c r="VMA37" s="562"/>
      <c r="VMB37" s="562"/>
      <c r="VMC37" s="562"/>
      <c r="VMD37" s="562"/>
      <c r="VME37" s="562"/>
      <c r="VMF37" s="562"/>
      <c r="VMG37" s="562"/>
      <c r="VMH37" s="562"/>
      <c r="VMI37" s="562"/>
      <c r="VMJ37" s="562"/>
      <c r="VMK37" s="562"/>
      <c r="VML37" s="562"/>
      <c r="VMM37" s="562"/>
      <c r="VMN37" s="562"/>
      <c r="VMO37" s="562"/>
      <c r="VMP37" s="562"/>
      <c r="VMQ37" s="562"/>
      <c r="VMR37" s="562"/>
      <c r="VMS37" s="562"/>
      <c r="VMT37" s="562"/>
      <c r="VMU37" s="562"/>
      <c r="VMV37" s="562"/>
      <c r="VMW37" s="562"/>
      <c r="VMX37" s="562"/>
      <c r="VMY37" s="562"/>
      <c r="VMZ37" s="562"/>
      <c r="VNA37" s="562"/>
      <c r="VNB37" s="562"/>
      <c r="VNC37" s="562"/>
      <c r="VND37" s="562"/>
      <c r="VNE37" s="562"/>
      <c r="VNF37" s="562"/>
      <c r="VNG37" s="562"/>
      <c r="VNH37" s="562"/>
      <c r="VNI37" s="562"/>
      <c r="VNJ37" s="562"/>
      <c r="VNK37" s="562"/>
      <c r="VNL37" s="562"/>
      <c r="VNM37" s="562"/>
      <c r="VNN37" s="562"/>
      <c r="VNO37" s="562"/>
      <c r="VNP37" s="562"/>
      <c r="VNQ37" s="562"/>
      <c r="VNR37" s="562"/>
      <c r="VNS37" s="562"/>
      <c r="VNT37" s="562"/>
      <c r="VNU37" s="562"/>
      <c r="VNV37" s="562"/>
      <c r="VNW37" s="562"/>
      <c r="VNX37" s="562"/>
      <c r="VNY37" s="562"/>
      <c r="VNZ37" s="562"/>
      <c r="VOA37" s="562"/>
      <c r="VOB37" s="562"/>
      <c r="VOC37" s="562"/>
      <c r="VOD37" s="562"/>
      <c r="VOE37" s="562"/>
      <c r="VOF37" s="562"/>
      <c r="VOG37" s="562"/>
      <c r="VOH37" s="562"/>
      <c r="VOI37" s="562"/>
      <c r="VOJ37" s="562"/>
      <c r="VOK37" s="562"/>
      <c r="VOL37" s="562"/>
      <c r="VOM37" s="562"/>
      <c r="VON37" s="562"/>
      <c r="VOO37" s="562"/>
      <c r="VOP37" s="562"/>
      <c r="VOQ37" s="562"/>
      <c r="VOR37" s="562"/>
      <c r="VOS37" s="562"/>
      <c r="VOT37" s="562"/>
      <c r="VOU37" s="562"/>
      <c r="VOV37" s="562"/>
      <c r="VOW37" s="562"/>
      <c r="VOX37" s="562"/>
      <c r="VOY37" s="562"/>
      <c r="VOZ37" s="562"/>
      <c r="VPA37" s="562"/>
      <c r="VPB37" s="562"/>
      <c r="VPC37" s="562"/>
      <c r="VPD37" s="562"/>
      <c r="VPE37" s="562"/>
      <c r="VPF37" s="562"/>
      <c r="VPG37" s="562"/>
      <c r="VPH37" s="562"/>
      <c r="VPI37" s="562"/>
      <c r="VPJ37" s="562"/>
      <c r="VPK37" s="562"/>
      <c r="VPL37" s="562"/>
      <c r="VPM37" s="562"/>
      <c r="VPN37" s="562"/>
      <c r="VPO37" s="562"/>
      <c r="VPP37" s="562"/>
      <c r="VPQ37" s="562"/>
      <c r="VPR37" s="562"/>
      <c r="VPS37" s="562"/>
      <c r="VPT37" s="562"/>
      <c r="VPU37" s="562"/>
      <c r="VPV37" s="562"/>
      <c r="VPW37" s="562"/>
      <c r="VPX37" s="562"/>
      <c r="VPY37" s="562"/>
      <c r="VPZ37" s="562"/>
      <c r="VQA37" s="562"/>
      <c r="VQB37" s="562"/>
      <c r="VQC37" s="562"/>
      <c r="VQD37" s="562"/>
      <c r="VQE37" s="562"/>
      <c r="VQF37" s="562"/>
      <c r="VQG37" s="562"/>
      <c r="VQH37" s="562"/>
      <c r="VQI37" s="562"/>
      <c r="VQJ37" s="562"/>
      <c r="VQK37" s="562"/>
      <c r="VQL37" s="562"/>
      <c r="VQM37" s="562"/>
      <c r="VQN37" s="562"/>
      <c r="VQO37" s="562"/>
      <c r="VQP37" s="562"/>
      <c r="VQQ37" s="562"/>
      <c r="VQR37" s="562"/>
      <c r="VQS37" s="562"/>
      <c r="VQT37" s="562"/>
      <c r="VQU37" s="562"/>
      <c r="VQV37" s="562"/>
      <c r="VQW37" s="562"/>
      <c r="VQX37" s="562"/>
      <c r="VQY37" s="562"/>
      <c r="VQZ37" s="562"/>
      <c r="VRA37" s="562"/>
      <c r="VRB37" s="562"/>
      <c r="VRC37" s="562"/>
      <c r="VRD37" s="562"/>
      <c r="VRE37" s="562"/>
      <c r="VRF37" s="562"/>
      <c r="VRG37" s="562"/>
      <c r="VRH37" s="562"/>
      <c r="VRI37" s="562"/>
      <c r="VRJ37" s="562"/>
      <c r="VRK37" s="562"/>
      <c r="VRL37" s="562"/>
      <c r="VRM37" s="562"/>
      <c r="VRN37" s="562"/>
      <c r="VRO37" s="562"/>
      <c r="VRP37" s="562"/>
      <c r="VRQ37" s="562"/>
      <c r="VRR37" s="562"/>
      <c r="VRS37" s="562"/>
      <c r="VRT37" s="562"/>
      <c r="VRU37" s="562"/>
      <c r="VRV37" s="562"/>
      <c r="VRW37" s="562"/>
      <c r="VRX37" s="562"/>
      <c r="VRY37" s="562"/>
      <c r="VRZ37" s="562"/>
      <c r="VSA37" s="562"/>
      <c r="VSB37" s="562"/>
      <c r="VSC37" s="562"/>
      <c r="VSD37" s="562"/>
      <c r="VSE37" s="562"/>
      <c r="VSF37" s="562"/>
      <c r="VSG37" s="562"/>
      <c r="VSH37" s="562"/>
      <c r="VSI37" s="562"/>
      <c r="VSJ37" s="562"/>
      <c r="VSK37" s="562"/>
      <c r="VSL37" s="562"/>
      <c r="VSM37" s="562"/>
      <c r="VSN37" s="562"/>
      <c r="VSO37" s="562"/>
      <c r="VSP37" s="562"/>
      <c r="VSQ37" s="562"/>
      <c r="VSR37" s="562"/>
      <c r="VSS37" s="562"/>
      <c r="VST37" s="562"/>
      <c r="VSU37" s="562"/>
      <c r="VSV37" s="562"/>
      <c r="VSW37" s="562"/>
      <c r="VSX37" s="562"/>
      <c r="VSY37" s="562"/>
      <c r="VSZ37" s="562"/>
      <c r="VTA37" s="562"/>
      <c r="VTB37" s="562"/>
      <c r="VTC37" s="562"/>
      <c r="VTD37" s="562"/>
      <c r="VTE37" s="562"/>
      <c r="VTF37" s="562"/>
      <c r="VTG37" s="562"/>
      <c r="VTH37" s="562"/>
      <c r="VTI37" s="562"/>
      <c r="VTJ37" s="562"/>
      <c r="VTK37" s="562"/>
      <c r="VTL37" s="562"/>
      <c r="VTM37" s="562"/>
      <c r="VTN37" s="562"/>
      <c r="VTO37" s="562"/>
      <c r="VTP37" s="562"/>
      <c r="VTQ37" s="562"/>
      <c r="VTR37" s="562"/>
      <c r="VTS37" s="562"/>
      <c r="VTT37" s="562"/>
      <c r="VTU37" s="562"/>
      <c r="VTV37" s="562"/>
      <c r="VTW37" s="562"/>
      <c r="VTX37" s="562"/>
      <c r="VTY37" s="562"/>
      <c r="VTZ37" s="562"/>
      <c r="VUA37" s="562"/>
      <c r="VUB37" s="562"/>
      <c r="VUC37" s="562"/>
      <c r="VUD37" s="562"/>
      <c r="VUE37" s="562"/>
      <c r="VUF37" s="562"/>
      <c r="VUG37" s="562"/>
      <c r="VUH37" s="562"/>
      <c r="VUI37" s="562"/>
      <c r="VUJ37" s="562"/>
      <c r="VUK37" s="562"/>
      <c r="VUL37" s="562"/>
      <c r="VUM37" s="562"/>
      <c r="VUN37" s="562"/>
      <c r="VUO37" s="562"/>
      <c r="VUP37" s="562"/>
      <c r="VUQ37" s="562"/>
      <c r="VUR37" s="562"/>
      <c r="VUS37" s="562"/>
      <c r="VUT37" s="562"/>
      <c r="VUU37" s="562"/>
      <c r="VUV37" s="562"/>
      <c r="VUW37" s="562"/>
      <c r="VUX37" s="562"/>
      <c r="VUY37" s="562"/>
      <c r="VUZ37" s="562"/>
      <c r="VVA37" s="562"/>
      <c r="VVB37" s="562"/>
      <c r="VVC37" s="562"/>
      <c r="VVD37" s="562"/>
      <c r="VVE37" s="562"/>
      <c r="VVF37" s="562"/>
      <c r="VVG37" s="562"/>
      <c r="VVH37" s="562"/>
      <c r="VVI37" s="562"/>
      <c r="VVJ37" s="562"/>
      <c r="VVK37" s="562"/>
      <c r="VVL37" s="562"/>
      <c r="VVM37" s="562"/>
      <c r="VVN37" s="562"/>
      <c r="VVO37" s="562"/>
      <c r="VVP37" s="562"/>
      <c r="VVQ37" s="562"/>
      <c r="VVR37" s="562"/>
      <c r="VVS37" s="562"/>
      <c r="VVT37" s="562"/>
      <c r="VVU37" s="562"/>
      <c r="VVV37" s="562"/>
      <c r="VVW37" s="562"/>
      <c r="VVX37" s="562"/>
      <c r="VVY37" s="562"/>
      <c r="VVZ37" s="562"/>
      <c r="VWA37" s="562"/>
      <c r="VWB37" s="562"/>
      <c r="VWC37" s="562"/>
      <c r="VWD37" s="562"/>
      <c r="VWE37" s="562"/>
      <c r="VWF37" s="562"/>
      <c r="VWG37" s="562"/>
      <c r="VWH37" s="562"/>
      <c r="VWI37" s="562"/>
      <c r="VWJ37" s="562"/>
      <c r="VWK37" s="562"/>
      <c r="VWL37" s="562"/>
      <c r="VWM37" s="562"/>
      <c r="VWN37" s="562"/>
      <c r="VWO37" s="562"/>
      <c r="VWP37" s="562"/>
      <c r="VWQ37" s="562"/>
      <c r="VWR37" s="562"/>
      <c r="VWS37" s="562"/>
      <c r="VWT37" s="562"/>
      <c r="VWU37" s="562"/>
      <c r="VWV37" s="562"/>
      <c r="VWW37" s="562"/>
      <c r="VWX37" s="562"/>
      <c r="VWY37" s="562"/>
      <c r="VWZ37" s="562"/>
      <c r="VXA37" s="562"/>
      <c r="VXB37" s="562"/>
      <c r="VXC37" s="562"/>
      <c r="VXD37" s="562"/>
      <c r="VXE37" s="562"/>
      <c r="VXF37" s="562"/>
      <c r="VXG37" s="562"/>
      <c r="VXH37" s="562"/>
      <c r="VXI37" s="562"/>
      <c r="VXJ37" s="562"/>
      <c r="VXK37" s="562"/>
      <c r="VXL37" s="562"/>
      <c r="VXM37" s="562"/>
      <c r="VXN37" s="562"/>
      <c r="VXO37" s="562"/>
      <c r="VXP37" s="562"/>
      <c r="VXQ37" s="562"/>
      <c r="VXR37" s="562"/>
      <c r="VXS37" s="562"/>
      <c r="VXT37" s="562"/>
      <c r="VXU37" s="562"/>
      <c r="VXV37" s="562"/>
      <c r="VXW37" s="562"/>
      <c r="VXX37" s="562"/>
      <c r="VXY37" s="562"/>
      <c r="VXZ37" s="562"/>
      <c r="VYA37" s="562"/>
      <c r="VYB37" s="562"/>
      <c r="VYC37" s="562"/>
      <c r="VYD37" s="562"/>
      <c r="VYE37" s="562"/>
      <c r="VYF37" s="562"/>
      <c r="VYG37" s="562"/>
      <c r="VYH37" s="562"/>
      <c r="VYI37" s="562"/>
      <c r="VYJ37" s="562"/>
      <c r="VYK37" s="562"/>
      <c r="VYL37" s="562"/>
      <c r="VYM37" s="562"/>
      <c r="VYN37" s="562"/>
      <c r="VYO37" s="562"/>
      <c r="VYP37" s="562"/>
      <c r="VYQ37" s="562"/>
      <c r="VYR37" s="562"/>
      <c r="VYS37" s="562"/>
      <c r="VYT37" s="562"/>
      <c r="VYU37" s="562"/>
      <c r="VYV37" s="562"/>
      <c r="VYW37" s="562"/>
      <c r="VYX37" s="562"/>
      <c r="VYY37" s="562"/>
      <c r="VYZ37" s="562"/>
      <c r="VZA37" s="562"/>
      <c r="VZB37" s="562"/>
      <c r="VZC37" s="562"/>
      <c r="VZD37" s="562"/>
      <c r="VZE37" s="562"/>
      <c r="VZF37" s="562"/>
      <c r="VZG37" s="562"/>
      <c r="VZH37" s="562"/>
      <c r="VZI37" s="562"/>
      <c r="VZJ37" s="562"/>
      <c r="VZK37" s="562"/>
      <c r="VZL37" s="562"/>
      <c r="VZM37" s="562"/>
      <c r="VZN37" s="562"/>
      <c r="VZO37" s="562"/>
      <c r="VZP37" s="562"/>
      <c r="VZQ37" s="562"/>
      <c r="VZR37" s="562"/>
      <c r="VZS37" s="562"/>
      <c r="VZT37" s="562"/>
      <c r="VZU37" s="562"/>
      <c r="VZV37" s="562"/>
      <c r="VZW37" s="562"/>
      <c r="VZX37" s="562"/>
      <c r="VZY37" s="562"/>
      <c r="VZZ37" s="562"/>
      <c r="WAA37" s="562"/>
      <c r="WAB37" s="562"/>
      <c r="WAC37" s="562"/>
      <c r="WAD37" s="562"/>
      <c r="WAE37" s="562"/>
      <c r="WAF37" s="562"/>
      <c r="WAG37" s="562"/>
      <c r="WAH37" s="562"/>
      <c r="WAI37" s="562"/>
      <c r="WAJ37" s="562"/>
      <c r="WAK37" s="562"/>
      <c r="WAL37" s="562"/>
      <c r="WAM37" s="562"/>
      <c r="WAN37" s="562"/>
      <c r="WAO37" s="562"/>
      <c r="WAP37" s="562"/>
      <c r="WAQ37" s="562"/>
      <c r="WAR37" s="562"/>
      <c r="WAS37" s="562"/>
      <c r="WAT37" s="562"/>
      <c r="WAU37" s="562"/>
      <c r="WAV37" s="562"/>
      <c r="WAW37" s="562"/>
      <c r="WAX37" s="562"/>
      <c r="WAY37" s="562"/>
      <c r="WAZ37" s="562"/>
      <c r="WBA37" s="562"/>
      <c r="WBB37" s="562"/>
      <c r="WBC37" s="562"/>
      <c r="WBD37" s="562"/>
      <c r="WBE37" s="562"/>
      <c r="WBF37" s="562"/>
      <c r="WBG37" s="562"/>
      <c r="WBH37" s="562"/>
      <c r="WBI37" s="562"/>
      <c r="WBJ37" s="562"/>
      <c r="WBK37" s="562"/>
      <c r="WBL37" s="562"/>
      <c r="WBM37" s="562"/>
      <c r="WBN37" s="562"/>
      <c r="WBO37" s="562"/>
      <c r="WBP37" s="562"/>
      <c r="WBQ37" s="562"/>
      <c r="WBR37" s="562"/>
      <c r="WBS37" s="562"/>
      <c r="WBT37" s="562"/>
      <c r="WBU37" s="562"/>
      <c r="WBV37" s="562"/>
      <c r="WBW37" s="562"/>
      <c r="WBX37" s="562"/>
      <c r="WBY37" s="562"/>
      <c r="WBZ37" s="562"/>
      <c r="WCA37" s="562"/>
      <c r="WCB37" s="562"/>
      <c r="WCC37" s="562"/>
      <c r="WCD37" s="562"/>
      <c r="WCE37" s="562"/>
      <c r="WCF37" s="562"/>
      <c r="WCG37" s="562"/>
      <c r="WCH37" s="562"/>
      <c r="WCI37" s="562"/>
      <c r="WCJ37" s="562"/>
      <c r="WCK37" s="562"/>
      <c r="WCL37" s="562"/>
      <c r="WCM37" s="562"/>
      <c r="WCN37" s="562"/>
      <c r="WCO37" s="562"/>
      <c r="WCP37" s="562"/>
      <c r="WCQ37" s="562"/>
      <c r="WCR37" s="562"/>
      <c r="WCS37" s="562"/>
      <c r="WCT37" s="562"/>
      <c r="WCU37" s="562"/>
      <c r="WCV37" s="562"/>
      <c r="WCW37" s="562"/>
      <c r="WCX37" s="562"/>
      <c r="WCY37" s="562"/>
      <c r="WCZ37" s="562"/>
      <c r="WDA37" s="562"/>
      <c r="WDB37" s="562"/>
      <c r="WDC37" s="562"/>
      <c r="WDD37" s="562"/>
      <c r="WDE37" s="562"/>
      <c r="WDF37" s="562"/>
      <c r="WDG37" s="562"/>
      <c r="WDH37" s="562"/>
      <c r="WDI37" s="562"/>
      <c r="WDJ37" s="562"/>
      <c r="WDK37" s="562"/>
      <c r="WDL37" s="562"/>
      <c r="WDM37" s="562"/>
      <c r="WDN37" s="562"/>
      <c r="WDO37" s="562"/>
      <c r="WDP37" s="562"/>
      <c r="WDQ37" s="562"/>
      <c r="WDR37" s="562"/>
      <c r="WDS37" s="562"/>
      <c r="WDT37" s="562"/>
      <c r="WDU37" s="562"/>
      <c r="WDV37" s="562"/>
      <c r="WDW37" s="562"/>
      <c r="WDX37" s="562"/>
      <c r="WDY37" s="562"/>
      <c r="WDZ37" s="562"/>
      <c r="WEA37" s="562"/>
      <c r="WEB37" s="562"/>
      <c r="WEC37" s="562"/>
      <c r="WED37" s="562"/>
      <c r="WEE37" s="562"/>
      <c r="WEF37" s="562"/>
      <c r="WEG37" s="562"/>
      <c r="WEH37" s="562"/>
      <c r="WEI37" s="562"/>
      <c r="WEJ37" s="562"/>
      <c r="WEK37" s="562"/>
      <c r="WEL37" s="562"/>
      <c r="WEM37" s="562"/>
      <c r="WEN37" s="562"/>
      <c r="WEO37" s="562"/>
      <c r="WEP37" s="562"/>
      <c r="WEQ37" s="562"/>
      <c r="WER37" s="562"/>
      <c r="WES37" s="562"/>
      <c r="WET37" s="562"/>
      <c r="WEU37" s="562"/>
      <c r="WEV37" s="562"/>
      <c r="WEW37" s="562"/>
      <c r="WEX37" s="562"/>
      <c r="WEY37" s="562"/>
      <c r="WEZ37" s="562"/>
      <c r="WFA37" s="562"/>
      <c r="WFB37" s="562"/>
      <c r="WFC37" s="562"/>
      <c r="WFD37" s="562"/>
      <c r="WFE37" s="562"/>
      <c r="WFF37" s="562"/>
      <c r="WFG37" s="562"/>
      <c r="WFH37" s="562"/>
      <c r="WFI37" s="562"/>
      <c r="WFJ37" s="562"/>
      <c r="WFK37" s="562"/>
      <c r="WFL37" s="562"/>
      <c r="WFM37" s="562"/>
      <c r="WFN37" s="562"/>
      <c r="WFO37" s="562"/>
      <c r="WFP37" s="562"/>
      <c r="WFQ37" s="562"/>
      <c r="WFR37" s="562"/>
      <c r="WFS37" s="562"/>
      <c r="WFT37" s="562"/>
      <c r="WFU37" s="562"/>
      <c r="WFV37" s="562"/>
      <c r="WFW37" s="562"/>
      <c r="WFX37" s="562"/>
      <c r="WFY37" s="562"/>
      <c r="WFZ37" s="562"/>
      <c r="WGA37" s="562"/>
      <c r="WGB37" s="562"/>
      <c r="WGC37" s="562"/>
      <c r="WGD37" s="562"/>
      <c r="WGE37" s="562"/>
      <c r="WGF37" s="562"/>
      <c r="WGG37" s="562"/>
      <c r="WGH37" s="562"/>
      <c r="WGI37" s="562"/>
      <c r="WGJ37" s="562"/>
      <c r="WGK37" s="562"/>
      <c r="WGL37" s="562"/>
      <c r="WGM37" s="562"/>
      <c r="WGN37" s="562"/>
      <c r="WGO37" s="562"/>
      <c r="WGP37" s="562"/>
      <c r="WGQ37" s="562"/>
      <c r="WGR37" s="562"/>
      <c r="WGS37" s="562"/>
      <c r="WGT37" s="562"/>
      <c r="WGU37" s="562"/>
      <c r="WGV37" s="562"/>
      <c r="WGW37" s="562"/>
      <c r="WGX37" s="562"/>
      <c r="WGY37" s="562"/>
      <c r="WGZ37" s="562"/>
      <c r="WHA37" s="562"/>
      <c r="WHB37" s="562"/>
      <c r="WHC37" s="562"/>
      <c r="WHD37" s="562"/>
      <c r="WHE37" s="562"/>
      <c r="WHF37" s="562"/>
      <c r="WHG37" s="562"/>
      <c r="WHH37" s="562"/>
      <c r="WHI37" s="562"/>
      <c r="WHJ37" s="562"/>
      <c r="WHK37" s="562"/>
      <c r="WHL37" s="562"/>
      <c r="WHM37" s="562"/>
      <c r="WHN37" s="562"/>
      <c r="WHO37" s="562"/>
      <c r="WHP37" s="562"/>
      <c r="WHQ37" s="562"/>
      <c r="WHR37" s="562"/>
      <c r="WHS37" s="562"/>
      <c r="WHT37" s="562"/>
      <c r="WHU37" s="562"/>
      <c r="WHV37" s="562"/>
      <c r="WHW37" s="562"/>
      <c r="WHX37" s="562"/>
      <c r="WHY37" s="562"/>
      <c r="WHZ37" s="562"/>
      <c r="WIA37" s="562"/>
      <c r="WIB37" s="562"/>
      <c r="WIC37" s="562"/>
      <c r="WID37" s="562"/>
      <c r="WIE37" s="562"/>
      <c r="WIF37" s="562"/>
      <c r="WIG37" s="562"/>
      <c r="WIH37" s="562"/>
      <c r="WII37" s="562"/>
      <c r="WIJ37" s="562"/>
      <c r="WIK37" s="562"/>
      <c r="WIL37" s="562"/>
      <c r="WIM37" s="562"/>
      <c r="WIN37" s="562"/>
      <c r="WIO37" s="562"/>
      <c r="WIP37" s="562"/>
      <c r="WIQ37" s="562"/>
      <c r="WIR37" s="562"/>
      <c r="WIS37" s="562"/>
      <c r="WIT37" s="562"/>
      <c r="WIU37" s="562"/>
      <c r="WIV37" s="562"/>
      <c r="WIW37" s="562"/>
      <c r="WIX37" s="562"/>
      <c r="WIY37" s="562"/>
      <c r="WIZ37" s="562"/>
      <c r="WJA37" s="562"/>
      <c r="WJB37" s="562"/>
      <c r="WJC37" s="562"/>
      <c r="WJD37" s="562"/>
      <c r="WJE37" s="562"/>
      <c r="WJF37" s="562"/>
      <c r="WJG37" s="562"/>
      <c r="WJH37" s="562"/>
      <c r="WJI37" s="562"/>
      <c r="WJJ37" s="562"/>
      <c r="WJK37" s="562"/>
      <c r="WJL37" s="562"/>
      <c r="WJM37" s="562"/>
      <c r="WJN37" s="562"/>
      <c r="WJO37" s="562"/>
      <c r="WJP37" s="562"/>
      <c r="WJQ37" s="562"/>
      <c r="WJR37" s="562"/>
      <c r="WJS37" s="562"/>
      <c r="WJT37" s="562"/>
      <c r="WJU37" s="562"/>
      <c r="WJV37" s="562"/>
      <c r="WJW37" s="562"/>
      <c r="WJX37" s="562"/>
      <c r="WJY37" s="562"/>
      <c r="WJZ37" s="562"/>
      <c r="WKA37" s="562"/>
      <c r="WKB37" s="562"/>
      <c r="WKC37" s="562"/>
      <c r="WKD37" s="562"/>
      <c r="WKE37" s="562"/>
      <c r="WKF37" s="562"/>
      <c r="WKG37" s="562"/>
      <c r="WKH37" s="562"/>
      <c r="WKI37" s="562"/>
      <c r="WKJ37" s="562"/>
      <c r="WKK37" s="562"/>
      <c r="WKL37" s="562"/>
      <c r="WKM37" s="562"/>
      <c r="WKN37" s="562"/>
      <c r="WKO37" s="562"/>
      <c r="WKP37" s="562"/>
      <c r="WKQ37" s="562"/>
      <c r="WKR37" s="562"/>
      <c r="WKS37" s="562"/>
      <c r="WKT37" s="562"/>
      <c r="WKU37" s="562"/>
      <c r="WKV37" s="562"/>
      <c r="WKW37" s="562"/>
      <c r="WKX37" s="562"/>
      <c r="WKY37" s="562"/>
      <c r="WKZ37" s="562"/>
      <c r="WLA37" s="562"/>
      <c r="WLB37" s="562"/>
      <c r="WLC37" s="562"/>
      <c r="WLD37" s="562"/>
      <c r="WLE37" s="562"/>
      <c r="WLF37" s="562"/>
      <c r="WLG37" s="562"/>
      <c r="WLH37" s="562"/>
      <c r="WLI37" s="562"/>
      <c r="WLJ37" s="562"/>
      <c r="WLK37" s="562"/>
      <c r="WLL37" s="562"/>
      <c r="WLM37" s="562"/>
      <c r="WLN37" s="562"/>
      <c r="WLO37" s="562"/>
      <c r="WLP37" s="562"/>
      <c r="WLQ37" s="562"/>
      <c r="WLR37" s="562"/>
      <c r="WLS37" s="562"/>
      <c r="WLT37" s="562"/>
      <c r="WLU37" s="562"/>
      <c r="WLV37" s="562"/>
      <c r="WLW37" s="562"/>
      <c r="WLX37" s="562"/>
      <c r="WLY37" s="562"/>
      <c r="WLZ37" s="562"/>
      <c r="WMA37" s="562"/>
      <c r="WMB37" s="562"/>
      <c r="WMC37" s="562"/>
      <c r="WMD37" s="562"/>
      <c r="WME37" s="562"/>
      <c r="WMF37" s="562"/>
      <c r="WMG37" s="562"/>
      <c r="WMH37" s="562"/>
      <c r="WMI37" s="562"/>
      <c r="WMJ37" s="562"/>
      <c r="WMK37" s="562"/>
      <c r="WML37" s="562"/>
      <c r="WMM37" s="562"/>
      <c r="WMN37" s="562"/>
      <c r="WMO37" s="562"/>
      <c r="WMP37" s="562"/>
      <c r="WMQ37" s="562"/>
      <c r="WMR37" s="562"/>
      <c r="WMS37" s="562"/>
      <c r="WMT37" s="562"/>
      <c r="WMU37" s="562"/>
      <c r="WMV37" s="562"/>
      <c r="WMW37" s="562"/>
      <c r="WMX37" s="562"/>
      <c r="WMY37" s="562"/>
      <c r="WMZ37" s="562"/>
      <c r="WNA37" s="562"/>
      <c r="WNB37" s="562"/>
      <c r="WNC37" s="562"/>
      <c r="WND37" s="562"/>
      <c r="WNE37" s="562"/>
      <c r="WNF37" s="562"/>
      <c r="WNG37" s="562"/>
      <c r="WNH37" s="562"/>
      <c r="WNI37" s="562"/>
      <c r="WNJ37" s="562"/>
      <c r="WNK37" s="562"/>
      <c r="WNL37" s="562"/>
      <c r="WNM37" s="562"/>
      <c r="WNN37" s="562"/>
      <c r="WNO37" s="562"/>
      <c r="WNP37" s="562"/>
      <c r="WNQ37" s="562"/>
      <c r="WNR37" s="562"/>
      <c r="WNS37" s="562"/>
      <c r="WNT37" s="562"/>
      <c r="WNU37" s="562"/>
      <c r="WNV37" s="562"/>
      <c r="WNW37" s="562"/>
      <c r="WNX37" s="562"/>
      <c r="WNY37" s="562"/>
      <c r="WNZ37" s="562"/>
      <c r="WOA37" s="562"/>
      <c r="WOB37" s="562"/>
      <c r="WOC37" s="562"/>
      <c r="WOD37" s="562"/>
      <c r="WOE37" s="562"/>
      <c r="WOF37" s="562"/>
      <c r="WOG37" s="562"/>
      <c r="WOH37" s="562"/>
      <c r="WOI37" s="562"/>
      <c r="WOJ37" s="562"/>
      <c r="WOK37" s="562"/>
      <c r="WOL37" s="562"/>
      <c r="WOM37" s="562"/>
      <c r="WON37" s="562"/>
      <c r="WOO37" s="562"/>
      <c r="WOP37" s="562"/>
      <c r="WOQ37" s="562"/>
      <c r="WOR37" s="562"/>
      <c r="WOS37" s="562"/>
      <c r="WOT37" s="562"/>
      <c r="WOU37" s="562"/>
      <c r="WOV37" s="562"/>
      <c r="WOW37" s="562"/>
      <c r="WOX37" s="562"/>
      <c r="WOY37" s="562"/>
      <c r="WOZ37" s="562"/>
      <c r="WPA37" s="562"/>
      <c r="WPB37" s="562"/>
      <c r="WPC37" s="562"/>
      <c r="WPD37" s="562"/>
      <c r="WPE37" s="562"/>
      <c r="WPF37" s="562"/>
      <c r="WPG37" s="562"/>
      <c r="WPH37" s="562"/>
      <c r="WPI37" s="562"/>
      <c r="WPJ37" s="562"/>
      <c r="WPK37" s="562"/>
      <c r="WPL37" s="562"/>
      <c r="WPM37" s="562"/>
      <c r="WPN37" s="562"/>
      <c r="WPO37" s="562"/>
      <c r="WPP37" s="562"/>
      <c r="WPQ37" s="562"/>
      <c r="WPR37" s="562"/>
      <c r="WPS37" s="562"/>
      <c r="WPT37" s="562"/>
      <c r="WPU37" s="562"/>
      <c r="WPV37" s="562"/>
      <c r="WPW37" s="562"/>
      <c r="WPX37" s="562"/>
      <c r="WPY37" s="562"/>
      <c r="WPZ37" s="562"/>
      <c r="WQA37" s="562"/>
      <c r="WQB37" s="562"/>
      <c r="WQC37" s="562"/>
      <c r="WQD37" s="562"/>
      <c r="WQE37" s="562"/>
      <c r="WQF37" s="562"/>
      <c r="WQG37" s="562"/>
      <c r="WQH37" s="562"/>
      <c r="WQI37" s="562"/>
      <c r="WQJ37" s="562"/>
      <c r="WQK37" s="562"/>
      <c r="WQL37" s="562"/>
      <c r="WQM37" s="562"/>
      <c r="WQN37" s="562"/>
      <c r="WQO37" s="562"/>
      <c r="WQP37" s="562"/>
      <c r="WQQ37" s="562"/>
      <c r="WQR37" s="562"/>
      <c r="WQS37" s="562"/>
      <c r="WQT37" s="562"/>
      <c r="WQU37" s="562"/>
      <c r="WQV37" s="562"/>
      <c r="WQW37" s="562"/>
      <c r="WQX37" s="562"/>
      <c r="WQY37" s="562"/>
      <c r="WQZ37" s="562"/>
      <c r="WRA37" s="562"/>
      <c r="WRB37" s="562"/>
      <c r="WRC37" s="562"/>
      <c r="WRD37" s="562"/>
      <c r="WRE37" s="562"/>
      <c r="WRF37" s="562"/>
      <c r="WRG37" s="562"/>
      <c r="WRH37" s="562"/>
      <c r="WRI37" s="562"/>
      <c r="WRJ37" s="562"/>
      <c r="WRK37" s="562"/>
      <c r="WRL37" s="562"/>
      <c r="WRM37" s="562"/>
      <c r="WRN37" s="562"/>
      <c r="WRO37" s="562"/>
      <c r="WRP37" s="562"/>
      <c r="WRQ37" s="562"/>
      <c r="WRR37" s="562"/>
      <c r="WRS37" s="562"/>
      <c r="WRT37" s="562"/>
      <c r="WRU37" s="562"/>
      <c r="WRV37" s="562"/>
      <c r="WRW37" s="562"/>
      <c r="WRX37" s="562"/>
      <c r="WRY37" s="562"/>
      <c r="WRZ37" s="562"/>
      <c r="WSA37" s="562"/>
      <c r="WSB37" s="562"/>
      <c r="WSC37" s="562"/>
      <c r="WSD37" s="562"/>
      <c r="WSE37" s="562"/>
      <c r="WSF37" s="562"/>
      <c r="WSG37" s="562"/>
      <c r="WSH37" s="562"/>
      <c r="WSI37" s="562"/>
      <c r="WSJ37" s="562"/>
      <c r="WSK37" s="562"/>
      <c r="WSL37" s="562"/>
      <c r="WSM37" s="562"/>
      <c r="WSN37" s="562"/>
      <c r="WSO37" s="562"/>
      <c r="WSP37" s="562"/>
      <c r="WSQ37" s="562"/>
      <c r="WSR37" s="562"/>
      <c r="WSS37" s="562"/>
      <c r="WST37" s="562"/>
      <c r="WSU37" s="562"/>
      <c r="WSV37" s="562"/>
      <c r="WSW37" s="562"/>
      <c r="WSX37" s="562"/>
      <c r="WSY37" s="562"/>
      <c r="WSZ37" s="562"/>
      <c r="WTA37" s="562"/>
      <c r="WTB37" s="562"/>
      <c r="WTC37" s="562"/>
      <c r="WTD37" s="562"/>
      <c r="WTE37" s="562"/>
      <c r="WTF37" s="562"/>
      <c r="WTG37" s="562"/>
      <c r="WTH37" s="562"/>
      <c r="WTI37" s="562"/>
      <c r="WTJ37" s="562"/>
      <c r="WTK37" s="562"/>
      <c r="WTL37" s="562"/>
      <c r="WTM37" s="562"/>
      <c r="WTN37" s="562"/>
      <c r="WTO37" s="562"/>
      <c r="WTP37" s="562"/>
      <c r="WTQ37" s="562"/>
      <c r="WTR37" s="562"/>
      <c r="WTS37" s="562"/>
      <c r="WTT37" s="562"/>
      <c r="WTU37" s="562"/>
      <c r="WTV37" s="562"/>
      <c r="WTW37" s="562"/>
      <c r="WTX37" s="562"/>
      <c r="WTY37" s="562"/>
      <c r="WTZ37" s="562"/>
      <c r="WUA37" s="562"/>
      <c r="WUB37" s="562"/>
      <c r="WUC37" s="562"/>
      <c r="WUD37" s="562"/>
      <c r="WUE37" s="562"/>
      <c r="WUF37" s="562"/>
      <c r="WUG37" s="562"/>
      <c r="WUH37" s="562"/>
      <c r="WUI37" s="562"/>
      <c r="WUJ37" s="562"/>
      <c r="WUK37" s="562"/>
      <c r="WUL37" s="562"/>
      <c r="WUM37" s="562"/>
      <c r="WUN37" s="562"/>
      <c r="WUO37" s="562"/>
      <c r="WUP37" s="562"/>
      <c r="WUQ37" s="562"/>
      <c r="WUR37" s="562"/>
      <c r="WUS37" s="562"/>
      <c r="WUT37" s="562"/>
      <c r="WUU37" s="562"/>
      <c r="WUV37" s="562"/>
      <c r="WUW37" s="562"/>
      <c r="WUX37" s="562"/>
      <c r="WUY37" s="562"/>
      <c r="WUZ37" s="562"/>
      <c r="WVA37" s="562"/>
      <c r="WVB37" s="562"/>
      <c r="WVC37" s="562"/>
      <c r="WVD37" s="562"/>
      <c r="WVE37" s="562"/>
      <c r="WVF37" s="562"/>
      <c r="WVG37" s="562"/>
      <c r="WVH37" s="562"/>
      <c r="WVI37" s="562"/>
      <c r="WVJ37" s="562"/>
      <c r="WVK37" s="562"/>
      <c r="WVL37" s="562"/>
      <c r="WVM37" s="562"/>
      <c r="WVN37" s="562"/>
      <c r="WVO37" s="562"/>
      <c r="WVP37" s="562"/>
      <c r="WVQ37" s="562"/>
      <c r="WVR37" s="562"/>
      <c r="WVS37" s="562"/>
      <c r="WVT37" s="562"/>
      <c r="WVU37" s="562"/>
      <c r="WVV37" s="562"/>
      <c r="WVW37" s="562"/>
    </row>
    <row r="38" spans="7:16143" s="374" customFormat="1">
      <c r="G38" s="159"/>
      <c r="H38" s="563"/>
      <c r="I38" s="564"/>
      <c r="J38" s="547">
        <f t="shared" ca="1" si="13"/>
        <v>114016.07267138403</v>
      </c>
      <c r="K38" s="547">
        <f t="shared" si="14"/>
        <v>3025</v>
      </c>
      <c r="L38" s="378">
        <f t="shared" si="15"/>
        <v>5</v>
      </c>
      <c r="M38" s="461">
        <f t="shared" si="16"/>
        <v>25</v>
      </c>
      <c r="N38" s="461">
        <f t="shared" ca="1" si="17"/>
        <v>2070.1388259394653</v>
      </c>
      <c r="O38" s="461">
        <f t="shared" ca="1" si="18"/>
        <v>8.2983009958305853</v>
      </c>
      <c r="P38" s="563"/>
      <c r="Q38" s="159"/>
      <c r="R38" s="563"/>
      <c r="S38" s="564"/>
      <c r="T38" s="547">
        <f t="shared" ca="1" si="19"/>
        <v>114016.07267138403</v>
      </c>
      <c r="U38" s="547">
        <f t="shared" ca="1" si="20"/>
        <v>4297409.8602996115</v>
      </c>
      <c r="V38" s="378">
        <f t="shared" ca="1" si="21"/>
        <v>2023.0195031160733</v>
      </c>
      <c r="W38" s="589">
        <f t="shared" ca="1" si="22"/>
        <v>4092607.9099880042</v>
      </c>
      <c r="X38" s="589">
        <f t="shared" ca="1" si="23"/>
        <v>5303.2176177670081</v>
      </c>
      <c r="Y38" s="589">
        <f t="shared" ca="1" si="24"/>
        <v>27543788.163440008</v>
      </c>
      <c r="Z38" s="12"/>
      <c r="AA38" s="12"/>
      <c r="AB38" s="12"/>
      <c r="AC38" s="12"/>
      <c r="AD38" s="12"/>
      <c r="AE38" s="12"/>
      <c r="AF38" s="618"/>
      <c r="AG38" s="618"/>
      <c r="AH38" s="618"/>
      <c r="AI38" s="618"/>
      <c r="AJ38" s="618"/>
      <c r="AK38" s="618"/>
      <c r="AL38" s="618"/>
      <c r="AM38" s="618"/>
      <c r="AN38" s="618"/>
      <c r="AO38" s="618"/>
      <c r="AP38" s="618"/>
      <c r="AQ38" s="618"/>
      <c r="AR38" s="619"/>
      <c r="AS38" s="619"/>
      <c r="AT38" s="619"/>
      <c r="AU38" s="619"/>
      <c r="AV38" s="619"/>
      <c r="AW38" s="619"/>
      <c r="AX38" s="619"/>
      <c r="AY38" s="619"/>
      <c r="AZ38" s="619"/>
      <c r="BA38" s="619"/>
      <c r="BB38" s="619"/>
      <c r="BC38" s="619"/>
      <c r="BD38" s="619"/>
      <c r="BE38" s="619"/>
      <c r="BF38" s="562"/>
      <c r="BG38" s="562"/>
      <c r="BH38" s="562"/>
      <c r="BI38" s="562"/>
      <c r="BJ38" s="562"/>
      <c r="BK38" s="562"/>
      <c r="BL38" s="562"/>
      <c r="BM38" s="562"/>
      <c r="BN38" s="562"/>
      <c r="BO38" s="562"/>
      <c r="BP38" s="562"/>
      <c r="BQ38" s="562"/>
      <c r="BR38" s="562"/>
      <c r="BS38" s="562"/>
      <c r="BT38" s="562"/>
      <c r="BU38" s="562"/>
      <c r="BV38" s="562"/>
      <c r="BW38" s="562"/>
      <c r="BX38" s="562"/>
      <c r="BY38" s="562"/>
      <c r="BZ38" s="562"/>
      <c r="CA38" s="562"/>
      <c r="CB38" s="562"/>
      <c r="CC38" s="562"/>
      <c r="CD38" s="562"/>
      <c r="CE38" s="562"/>
      <c r="CF38" s="562"/>
      <c r="CG38" s="562"/>
      <c r="CH38" s="562"/>
      <c r="CI38" s="562"/>
      <c r="CJ38" s="562"/>
      <c r="CK38" s="562"/>
      <c r="CL38" s="562"/>
      <c r="CM38" s="562"/>
      <c r="CN38" s="562"/>
      <c r="CO38" s="562"/>
      <c r="CP38" s="562"/>
      <c r="CQ38" s="562"/>
      <c r="CR38" s="562"/>
      <c r="CS38" s="562"/>
      <c r="CT38" s="562"/>
      <c r="CU38" s="562"/>
      <c r="CV38" s="562"/>
      <c r="CW38" s="562"/>
      <c r="CX38" s="562"/>
      <c r="CY38" s="562"/>
      <c r="CZ38" s="562"/>
      <c r="DA38" s="562"/>
      <c r="DB38" s="562"/>
      <c r="DC38" s="562"/>
      <c r="DD38" s="562"/>
      <c r="DE38" s="562"/>
      <c r="DF38" s="562"/>
      <c r="DG38" s="562"/>
      <c r="DH38" s="562"/>
      <c r="DI38" s="562"/>
      <c r="DJ38" s="562"/>
      <c r="DK38" s="562"/>
      <c r="DL38" s="562"/>
      <c r="DM38" s="562"/>
      <c r="DN38" s="562"/>
      <c r="DO38" s="562"/>
      <c r="DP38" s="562"/>
      <c r="DQ38" s="562"/>
      <c r="DR38" s="562"/>
      <c r="DS38" s="562"/>
      <c r="DT38" s="562"/>
      <c r="DU38" s="562"/>
      <c r="DV38" s="562"/>
      <c r="DW38" s="562"/>
      <c r="DX38" s="562"/>
      <c r="DY38" s="562"/>
      <c r="DZ38" s="562"/>
      <c r="EA38" s="562"/>
      <c r="EB38" s="562"/>
      <c r="EC38" s="562"/>
      <c r="ED38" s="562"/>
      <c r="EE38" s="562"/>
      <c r="EF38" s="562"/>
      <c r="EG38" s="562"/>
      <c r="EH38" s="562"/>
      <c r="EI38" s="562"/>
      <c r="EJ38" s="562"/>
      <c r="EK38" s="562"/>
      <c r="EL38" s="562"/>
      <c r="EM38" s="562"/>
      <c r="EN38" s="562"/>
      <c r="EO38" s="562"/>
      <c r="EP38" s="562"/>
      <c r="EQ38" s="562"/>
      <c r="ER38" s="562"/>
      <c r="ES38" s="562"/>
      <c r="ET38" s="562"/>
      <c r="EU38" s="562"/>
      <c r="EV38" s="562"/>
      <c r="EW38" s="562"/>
      <c r="EX38" s="562"/>
      <c r="EY38" s="562"/>
      <c r="EZ38" s="562"/>
      <c r="FA38" s="562"/>
      <c r="FB38" s="562"/>
      <c r="FC38" s="562"/>
      <c r="FD38" s="562"/>
      <c r="FE38" s="562"/>
      <c r="FF38" s="562"/>
      <c r="FG38" s="562"/>
      <c r="FH38" s="562"/>
      <c r="FI38" s="562"/>
      <c r="FJ38" s="562"/>
      <c r="FK38" s="562"/>
      <c r="FL38" s="562"/>
      <c r="FM38" s="562"/>
      <c r="FN38" s="562"/>
      <c r="FO38" s="562"/>
      <c r="FP38" s="562"/>
      <c r="FQ38" s="562"/>
      <c r="FR38" s="562"/>
      <c r="FS38" s="562"/>
      <c r="FT38" s="562"/>
      <c r="FU38" s="562"/>
      <c r="FV38" s="562"/>
      <c r="FW38" s="562"/>
      <c r="FX38" s="562"/>
      <c r="FY38" s="562"/>
      <c r="FZ38" s="562"/>
      <c r="GA38" s="562"/>
      <c r="GB38" s="562"/>
      <c r="GC38" s="562"/>
      <c r="GD38" s="562"/>
      <c r="GE38" s="562"/>
      <c r="GF38" s="562"/>
      <c r="GG38" s="562"/>
      <c r="GH38" s="562"/>
      <c r="GI38" s="562"/>
      <c r="GJ38" s="562"/>
      <c r="GK38" s="562"/>
      <c r="GL38" s="562"/>
      <c r="GM38" s="562"/>
      <c r="GN38" s="562"/>
      <c r="GO38" s="562"/>
      <c r="GP38" s="562"/>
      <c r="GQ38" s="562"/>
      <c r="GR38" s="562"/>
      <c r="GS38" s="562"/>
      <c r="GT38" s="562"/>
      <c r="GU38" s="562"/>
      <c r="GV38" s="562"/>
      <c r="GW38" s="562"/>
      <c r="GX38" s="562"/>
      <c r="GY38" s="562"/>
      <c r="GZ38" s="562"/>
      <c r="HA38" s="562"/>
      <c r="HB38" s="562"/>
      <c r="HC38" s="562"/>
      <c r="HD38" s="562"/>
      <c r="HE38" s="562"/>
      <c r="HF38" s="562"/>
      <c r="HG38" s="562"/>
      <c r="HH38" s="562"/>
      <c r="HI38" s="562"/>
      <c r="HJ38" s="562"/>
      <c r="HK38" s="562"/>
      <c r="HL38" s="562"/>
      <c r="HM38" s="562"/>
      <c r="HN38" s="562"/>
      <c r="HO38" s="562"/>
      <c r="HP38" s="562"/>
      <c r="HQ38" s="562"/>
      <c r="HR38" s="562"/>
      <c r="HS38" s="562"/>
      <c r="HT38" s="562"/>
      <c r="HU38" s="562"/>
      <c r="HV38" s="562"/>
      <c r="HW38" s="562"/>
      <c r="HX38" s="562"/>
      <c r="HY38" s="562"/>
      <c r="HZ38" s="562"/>
      <c r="IA38" s="562"/>
      <c r="IB38" s="562"/>
      <c r="IC38" s="562"/>
      <c r="ID38" s="562"/>
      <c r="IE38" s="562"/>
      <c r="IF38" s="562"/>
      <c r="IG38" s="562"/>
      <c r="IH38" s="562"/>
      <c r="II38" s="562"/>
      <c r="IJ38" s="562"/>
      <c r="IK38" s="562"/>
      <c r="IL38" s="562"/>
      <c r="IM38" s="562"/>
      <c r="IN38" s="562"/>
      <c r="IO38" s="562"/>
      <c r="IP38" s="562"/>
      <c r="IQ38" s="562"/>
      <c r="IR38" s="562"/>
      <c r="IS38" s="562"/>
      <c r="IT38" s="562"/>
      <c r="IU38" s="562"/>
      <c r="IV38" s="562"/>
      <c r="IW38" s="562"/>
      <c r="IX38" s="562"/>
      <c r="IY38" s="562"/>
      <c r="IZ38" s="562"/>
      <c r="JA38" s="562"/>
      <c r="JB38" s="562"/>
      <c r="JC38" s="562"/>
      <c r="JD38" s="562"/>
      <c r="JE38" s="562"/>
      <c r="JF38" s="562"/>
      <c r="JG38" s="562"/>
      <c r="JH38" s="562"/>
      <c r="JI38" s="562"/>
      <c r="JJ38" s="562"/>
      <c r="JK38" s="562"/>
      <c r="JL38" s="562"/>
      <c r="JM38" s="562"/>
      <c r="JN38" s="562"/>
      <c r="JO38" s="562"/>
      <c r="JP38" s="562"/>
      <c r="JQ38" s="562"/>
      <c r="JR38" s="562"/>
      <c r="JS38" s="562"/>
      <c r="JT38" s="562"/>
      <c r="JU38" s="562"/>
      <c r="JV38" s="562"/>
      <c r="JW38" s="562"/>
      <c r="JX38" s="562"/>
      <c r="JY38" s="562"/>
      <c r="JZ38" s="562"/>
      <c r="KA38" s="562"/>
      <c r="KB38" s="562"/>
      <c r="KC38" s="562"/>
      <c r="KD38" s="562"/>
      <c r="KE38" s="562"/>
      <c r="KF38" s="562"/>
      <c r="KG38" s="562"/>
      <c r="KH38" s="562"/>
      <c r="KI38" s="562"/>
      <c r="KJ38" s="562"/>
      <c r="KK38" s="562"/>
      <c r="KL38" s="562"/>
      <c r="KM38" s="562"/>
      <c r="KN38" s="562"/>
      <c r="KO38" s="562"/>
      <c r="KP38" s="562"/>
      <c r="KQ38" s="562"/>
      <c r="KR38" s="562"/>
      <c r="KS38" s="562"/>
      <c r="KT38" s="562"/>
      <c r="KU38" s="562"/>
      <c r="KV38" s="562"/>
      <c r="KW38" s="562"/>
      <c r="KX38" s="562"/>
      <c r="KY38" s="562"/>
      <c r="KZ38" s="562"/>
      <c r="LA38" s="562"/>
      <c r="LB38" s="562"/>
      <c r="LC38" s="562"/>
      <c r="LD38" s="562"/>
      <c r="LE38" s="562"/>
      <c r="LF38" s="562"/>
      <c r="LG38" s="562"/>
      <c r="LH38" s="562"/>
      <c r="LI38" s="562"/>
      <c r="LJ38" s="562"/>
      <c r="LK38" s="562"/>
      <c r="LL38" s="562"/>
      <c r="LM38" s="562"/>
      <c r="LN38" s="562"/>
      <c r="LO38" s="562"/>
      <c r="LP38" s="562"/>
      <c r="LQ38" s="562"/>
      <c r="LR38" s="562"/>
      <c r="LS38" s="562"/>
      <c r="LT38" s="562"/>
      <c r="LU38" s="562"/>
      <c r="LV38" s="562"/>
      <c r="LW38" s="562"/>
      <c r="LX38" s="562"/>
      <c r="LY38" s="562"/>
      <c r="LZ38" s="562"/>
      <c r="MA38" s="562"/>
      <c r="MB38" s="562"/>
      <c r="MC38" s="562"/>
      <c r="MD38" s="562"/>
      <c r="ME38" s="562"/>
      <c r="MF38" s="562"/>
      <c r="MG38" s="562"/>
      <c r="MH38" s="562"/>
      <c r="MI38" s="562"/>
      <c r="MJ38" s="562"/>
      <c r="MK38" s="562"/>
      <c r="ML38" s="562"/>
      <c r="MM38" s="562"/>
      <c r="MN38" s="562"/>
      <c r="MO38" s="562"/>
      <c r="MP38" s="562"/>
      <c r="MQ38" s="562"/>
      <c r="MR38" s="562"/>
      <c r="MS38" s="562"/>
      <c r="MT38" s="562"/>
      <c r="MU38" s="562"/>
      <c r="MV38" s="562"/>
      <c r="MW38" s="562"/>
      <c r="MX38" s="562"/>
      <c r="MY38" s="562"/>
      <c r="MZ38" s="562"/>
      <c r="NA38" s="562"/>
      <c r="NB38" s="562"/>
      <c r="NC38" s="562"/>
      <c r="ND38" s="562"/>
      <c r="NE38" s="562"/>
      <c r="NF38" s="562"/>
      <c r="NG38" s="562"/>
      <c r="NH38" s="562"/>
      <c r="NI38" s="562"/>
      <c r="NJ38" s="562"/>
      <c r="NK38" s="562"/>
      <c r="NL38" s="562"/>
      <c r="NM38" s="562"/>
      <c r="NN38" s="562"/>
      <c r="NO38" s="562"/>
      <c r="NP38" s="562"/>
      <c r="NQ38" s="562"/>
      <c r="NR38" s="562"/>
      <c r="NS38" s="562"/>
      <c r="NT38" s="562"/>
      <c r="NU38" s="562"/>
      <c r="NV38" s="562"/>
      <c r="NW38" s="562"/>
      <c r="NX38" s="562"/>
      <c r="NY38" s="562"/>
      <c r="NZ38" s="562"/>
      <c r="OA38" s="562"/>
      <c r="OB38" s="562"/>
      <c r="OC38" s="562"/>
      <c r="OD38" s="562"/>
      <c r="OE38" s="562"/>
      <c r="OF38" s="562"/>
      <c r="OG38" s="562"/>
      <c r="OH38" s="562"/>
      <c r="OI38" s="562"/>
      <c r="OJ38" s="562"/>
      <c r="OK38" s="562"/>
      <c r="OL38" s="562"/>
      <c r="OM38" s="562"/>
      <c r="ON38" s="562"/>
      <c r="OO38" s="562"/>
      <c r="OP38" s="562"/>
      <c r="OQ38" s="562"/>
      <c r="OR38" s="562"/>
      <c r="OS38" s="562"/>
      <c r="OT38" s="562"/>
      <c r="OU38" s="562"/>
      <c r="OV38" s="562"/>
      <c r="OW38" s="562"/>
      <c r="OX38" s="562"/>
      <c r="OY38" s="562"/>
      <c r="OZ38" s="562"/>
      <c r="PA38" s="562"/>
      <c r="PB38" s="562"/>
      <c r="PC38" s="562"/>
      <c r="PD38" s="562"/>
      <c r="PE38" s="562"/>
      <c r="PF38" s="562"/>
      <c r="PG38" s="562"/>
      <c r="PH38" s="562"/>
      <c r="PI38" s="562"/>
      <c r="PJ38" s="562"/>
      <c r="PK38" s="562"/>
      <c r="PL38" s="562"/>
      <c r="PM38" s="562"/>
      <c r="PN38" s="562"/>
      <c r="PO38" s="562"/>
      <c r="PP38" s="562"/>
      <c r="PQ38" s="562"/>
      <c r="PR38" s="562"/>
      <c r="PS38" s="562"/>
      <c r="PT38" s="562"/>
      <c r="PU38" s="562"/>
      <c r="PV38" s="562"/>
      <c r="PW38" s="562"/>
      <c r="PX38" s="562"/>
      <c r="PY38" s="562"/>
      <c r="PZ38" s="562"/>
      <c r="QA38" s="562"/>
      <c r="QB38" s="562"/>
      <c r="QC38" s="562"/>
      <c r="QD38" s="562"/>
      <c r="QE38" s="562"/>
      <c r="QF38" s="562"/>
      <c r="QG38" s="562"/>
      <c r="QH38" s="562"/>
      <c r="QI38" s="562"/>
      <c r="QJ38" s="562"/>
      <c r="QK38" s="562"/>
      <c r="QL38" s="562"/>
      <c r="QM38" s="562"/>
      <c r="QN38" s="562"/>
      <c r="QO38" s="562"/>
      <c r="QP38" s="562"/>
      <c r="QQ38" s="562"/>
      <c r="QR38" s="562"/>
      <c r="QS38" s="562"/>
      <c r="QT38" s="562"/>
      <c r="QU38" s="562"/>
      <c r="QV38" s="562"/>
      <c r="QW38" s="562"/>
      <c r="QX38" s="562"/>
      <c r="QY38" s="562"/>
      <c r="QZ38" s="562"/>
      <c r="RA38" s="562"/>
      <c r="RB38" s="562"/>
      <c r="RC38" s="562"/>
      <c r="RD38" s="562"/>
      <c r="RE38" s="562"/>
      <c r="RF38" s="562"/>
      <c r="RG38" s="562"/>
      <c r="RH38" s="562"/>
      <c r="RI38" s="562"/>
      <c r="RJ38" s="562"/>
      <c r="RK38" s="562"/>
      <c r="RL38" s="562"/>
      <c r="RM38" s="562"/>
      <c r="RN38" s="562"/>
      <c r="RO38" s="562"/>
      <c r="RP38" s="562"/>
      <c r="RQ38" s="562"/>
      <c r="RR38" s="562"/>
      <c r="RS38" s="562"/>
      <c r="RT38" s="562"/>
      <c r="RU38" s="562"/>
      <c r="RV38" s="562"/>
      <c r="RW38" s="562"/>
      <c r="RX38" s="562"/>
      <c r="RY38" s="562"/>
      <c r="RZ38" s="562"/>
      <c r="SA38" s="562"/>
      <c r="SB38" s="562"/>
      <c r="SC38" s="562"/>
      <c r="SD38" s="562"/>
      <c r="SE38" s="562"/>
      <c r="SF38" s="562"/>
      <c r="SG38" s="562"/>
      <c r="SH38" s="562"/>
      <c r="SI38" s="562"/>
      <c r="SJ38" s="562"/>
      <c r="SK38" s="562"/>
      <c r="SL38" s="562"/>
      <c r="SM38" s="562"/>
      <c r="SN38" s="562"/>
      <c r="SO38" s="562"/>
      <c r="SP38" s="562"/>
      <c r="SQ38" s="562"/>
      <c r="SR38" s="562"/>
      <c r="SS38" s="562"/>
      <c r="ST38" s="562"/>
      <c r="SU38" s="562"/>
      <c r="SV38" s="562"/>
      <c r="SW38" s="562"/>
      <c r="SX38" s="562"/>
      <c r="SY38" s="562"/>
      <c r="SZ38" s="562"/>
      <c r="TA38" s="562"/>
      <c r="TB38" s="562"/>
      <c r="TC38" s="562"/>
      <c r="TD38" s="562"/>
      <c r="TE38" s="562"/>
      <c r="TF38" s="562"/>
      <c r="TG38" s="562"/>
      <c r="TH38" s="562"/>
      <c r="TI38" s="562"/>
      <c r="TJ38" s="562"/>
      <c r="TK38" s="562"/>
      <c r="TL38" s="562"/>
      <c r="TM38" s="562"/>
      <c r="TN38" s="562"/>
      <c r="TO38" s="562"/>
      <c r="TP38" s="562"/>
      <c r="TQ38" s="562"/>
      <c r="TR38" s="562"/>
      <c r="TS38" s="562"/>
      <c r="TT38" s="562"/>
      <c r="TU38" s="562"/>
      <c r="TV38" s="562"/>
      <c r="TW38" s="562"/>
      <c r="TX38" s="562"/>
      <c r="TY38" s="562"/>
      <c r="TZ38" s="562"/>
      <c r="UA38" s="562"/>
      <c r="UB38" s="562"/>
      <c r="UC38" s="562"/>
      <c r="UD38" s="562"/>
      <c r="UE38" s="562"/>
      <c r="UF38" s="562"/>
      <c r="UG38" s="562"/>
      <c r="UH38" s="562"/>
      <c r="UI38" s="562"/>
      <c r="UJ38" s="562"/>
      <c r="UK38" s="562"/>
      <c r="UL38" s="562"/>
      <c r="UM38" s="562"/>
      <c r="UN38" s="562"/>
      <c r="UO38" s="562"/>
      <c r="UP38" s="562"/>
      <c r="UQ38" s="562"/>
      <c r="UR38" s="562"/>
      <c r="US38" s="562"/>
      <c r="UT38" s="562"/>
      <c r="UU38" s="562"/>
      <c r="UV38" s="562"/>
      <c r="UW38" s="562"/>
      <c r="UX38" s="562"/>
      <c r="UY38" s="562"/>
      <c r="UZ38" s="562"/>
      <c r="VA38" s="562"/>
      <c r="VB38" s="562"/>
      <c r="VC38" s="562"/>
      <c r="VD38" s="562"/>
      <c r="VE38" s="562"/>
      <c r="VF38" s="562"/>
      <c r="VG38" s="562"/>
      <c r="VH38" s="562"/>
      <c r="VI38" s="562"/>
      <c r="VJ38" s="562"/>
      <c r="VK38" s="562"/>
      <c r="VL38" s="562"/>
      <c r="VM38" s="562"/>
      <c r="VN38" s="562"/>
      <c r="VO38" s="562"/>
      <c r="VP38" s="562"/>
      <c r="VQ38" s="562"/>
      <c r="VR38" s="562"/>
      <c r="VS38" s="562"/>
      <c r="VT38" s="562"/>
      <c r="VU38" s="562"/>
      <c r="VV38" s="562"/>
      <c r="VW38" s="562"/>
      <c r="VX38" s="562"/>
      <c r="VY38" s="562"/>
      <c r="VZ38" s="562"/>
      <c r="WA38" s="562"/>
      <c r="WB38" s="562"/>
      <c r="WC38" s="562"/>
      <c r="WD38" s="562"/>
      <c r="WE38" s="562"/>
      <c r="WF38" s="562"/>
      <c r="WG38" s="562"/>
      <c r="WH38" s="562"/>
      <c r="WI38" s="562"/>
      <c r="WJ38" s="562"/>
      <c r="WK38" s="562"/>
      <c r="WL38" s="562"/>
      <c r="WM38" s="562"/>
      <c r="WN38" s="562"/>
      <c r="WO38" s="562"/>
      <c r="WP38" s="562"/>
      <c r="WQ38" s="562"/>
      <c r="WR38" s="562"/>
      <c r="WS38" s="562"/>
      <c r="WT38" s="562"/>
      <c r="WU38" s="562"/>
      <c r="WV38" s="562"/>
      <c r="WW38" s="562"/>
      <c r="WX38" s="562"/>
      <c r="WY38" s="562"/>
      <c r="WZ38" s="562"/>
      <c r="XA38" s="562"/>
      <c r="XB38" s="562"/>
      <c r="XC38" s="562"/>
      <c r="XD38" s="562"/>
      <c r="XE38" s="562"/>
      <c r="XF38" s="562"/>
      <c r="XG38" s="562"/>
      <c r="XH38" s="562"/>
      <c r="XI38" s="562"/>
      <c r="XJ38" s="562"/>
      <c r="XK38" s="562"/>
      <c r="XL38" s="562"/>
      <c r="XM38" s="562"/>
      <c r="XN38" s="562"/>
      <c r="XO38" s="562"/>
      <c r="XP38" s="562"/>
      <c r="XQ38" s="562"/>
      <c r="XR38" s="562"/>
      <c r="XS38" s="562"/>
      <c r="XT38" s="562"/>
      <c r="XU38" s="562"/>
      <c r="XV38" s="562"/>
      <c r="XW38" s="562"/>
      <c r="XX38" s="562"/>
      <c r="XY38" s="562"/>
      <c r="XZ38" s="562"/>
      <c r="YA38" s="562"/>
      <c r="YB38" s="562"/>
      <c r="YC38" s="562"/>
      <c r="YD38" s="562"/>
      <c r="YE38" s="562"/>
      <c r="YF38" s="562"/>
      <c r="YG38" s="562"/>
      <c r="YH38" s="562"/>
      <c r="YI38" s="562"/>
      <c r="YJ38" s="562"/>
      <c r="YK38" s="562"/>
      <c r="YL38" s="562"/>
      <c r="YM38" s="562"/>
      <c r="YN38" s="562"/>
      <c r="YO38" s="562"/>
      <c r="YP38" s="562"/>
      <c r="YQ38" s="562"/>
      <c r="YR38" s="562"/>
      <c r="YS38" s="562"/>
      <c r="YT38" s="562"/>
      <c r="YU38" s="562"/>
      <c r="YV38" s="562"/>
      <c r="YW38" s="562"/>
      <c r="YX38" s="562"/>
      <c r="YY38" s="562"/>
      <c r="YZ38" s="562"/>
      <c r="ZA38" s="562"/>
      <c r="ZB38" s="562"/>
      <c r="ZC38" s="562"/>
      <c r="ZD38" s="562"/>
      <c r="ZE38" s="562"/>
      <c r="ZF38" s="562"/>
      <c r="ZG38" s="562"/>
      <c r="ZH38" s="562"/>
      <c r="ZI38" s="562"/>
      <c r="ZJ38" s="562"/>
      <c r="ZK38" s="562"/>
      <c r="ZL38" s="562"/>
      <c r="ZM38" s="562"/>
      <c r="ZN38" s="562"/>
      <c r="ZO38" s="562"/>
      <c r="ZP38" s="562"/>
      <c r="ZQ38" s="562"/>
      <c r="ZR38" s="562"/>
      <c r="ZS38" s="562"/>
      <c r="ZT38" s="562"/>
      <c r="ZU38" s="562"/>
      <c r="ZV38" s="562"/>
      <c r="ZW38" s="562"/>
      <c r="ZX38" s="562"/>
      <c r="ZY38" s="562"/>
      <c r="ZZ38" s="562"/>
      <c r="AAA38" s="562"/>
      <c r="AAB38" s="562"/>
      <c r="AAC38" s="562"/>
      <c r="AAD38" s="562"/>
      <c r="AAE38" s="562"/>
      <c r="AAF38" s="562"/>
      <c r="AAG38" s="562"/>
      <c r="AAH38" s="562"/>
      <c r="AAI38" s="562"/>
      <c r="AAJ38" s="562"/>
      <c r="AAK38" s="562"/>
      <c r="AAL38" s="562"/>
      <c r="AAM38" s="562"/>
      <c r="AAN38" s="562"/>
      <c r="AAO38" s="562"/>
      <c r="AAP38" s="562"/>
      <c r="AAQ38" s="562"/>
      <c r="AAR38" s="562"/>
      <c r="AAS38" s="562"/>
      <c r="AAT38" s="562"/>
      <c r="AAU38" s="562"/>
      <c r="AAV38" s="562"/>
      <c r="AAW38" s="562"/>
      <c r="AAX38" s="562"/>
      <c r="AAY38" s="562"/>
      <c r="AAZ38" s="562"/>
      <c r="ABA38" s="562"/>
      <c r="ABB38" s="562"/>
      <c r="ABC38" s="562"/>
      <c r="ABD38" s="562"/>
      <c r="ABE38" s="562"/>
      <c r="ABF38" s="562"/>
      <c r="ABG38" s="562"/>
      <c r="ABH38" s="562"/>
      <c r="ABI38" s="562"/>
      <c r="ABJ38" s="562"/>
      <c r="ABK38" s="562"/>
      <c r="ABL38" s="562"/>
      <c r="ABM38" s="562"/>
      <c r="ABN38" s="562"/>
      <c r="ABO38" s="562"/>
      <c r="ABP38" s="562"/>
      <c r="ABQ38" s="562"/>
      <c r="ABR38" s="562"/>
      <c r="ABS38" s="562"/>
      <c r="ABT38" s="562"/>
      <c r="ABU38" s="562"/>
      <c r="ABV38" s="562"/>
      <c r="ABW38" s="562"/>
      <c r="ABX38" s="562"/>
      <c r="ABY38" s="562"/>
      <c r="ABZ38" s="562"/>
      <c r="ACA38" s="562"/>
      <c r="ACB38" s="562"/>
      <c r="ACC38" s="562"/>
      <c r="ACD38" s="562"/>
      <c r="ACE38" s="562"/>
      <c r="ACF38" s="562"/>
      <c r="ACG38" s="562"/>
      <c r="ACH38" s="562"/>
      <c r="ACI38" s="562"/>
      <c r="ACJ38" s="562"/>
      <c r="ACK38" s="562"/>
      <c r="ACL38" s="562"/>
      <c r="ACM38" s="562"/>
      <c r="ACN38" s="562"/>
      <c r="ACO38" s="562"/>
      <c r="ACP38" s="562"/>
      <c r="ACQ38" s="562"/>
      <c r="ACR38" s="562"/>
      <c r="ACS38" s="562"/>
      <c r="ACT38" s="562"/>
      <c r="ACU38" s="562"/>
      <c r="ACV38" s="562"/>
      <c r="ACW38" s="562"/>
      <c r="ACX38" s="562"/>
      <c r="ACY38" s="562"/>
      <c r="ACZ38" s="562"/>
      <c r="ADA38" s="562"/>
      <c r="ADB38" s="562"/>
      <c r="ADC38" s="562"/>
      <c r="ADD38" s="562"/>
      <c r="ADE38" s="562"/>
      <c r="ADF38" s="562"/>
      <c r="ADG38" s="562"/>
      <c r="ADH38" s="562"/>
      <c r="ADI38" s="562"/>
      <c r="ADJ38" s="562"/>
      <c r="ADK38" s="562"/>
      <c r="ADL38" s="562"/>
      <c r="ADM38" s="562"/>
      <c r="ADN38" s="562"/>
      <c r="ADO38" s="562"/>
      <c r="ADP38" s="562"/>
      <c r="ADQ38" s="562"/>
      <c r="ADR38" s="562"/>
      <c r="ADS38" s="562"/>
      <c r="ADT38" s="562"/>
      <c r="ADU38" s="562"/>
      <c r="ADV38" s="562"/>
      <c r="ADW38" s="562"/>
      <c r="ADX38" s="562"/>
      <c r="ADY38" s="562"/>
      <c r="ADZ38" s="562"/>
      <c r="AEA38" s="562"/>
      <c r="AEB38" s="562"/>
      <c r="AEC38" s="562"/>
      <c r="AED38" s="562"/>
      <c r="AEE38" s="562"/>
      <c r="AEF38" s="562"/>
      <c r="AEG38" s="562"/>
      <c r="AEH38" s="562"/>
      <c r="AEI38" s="562"/>
      <c r="AEJ38" s="562"/>
      <c r="AEK38" s="562"/>
      <c r="AEL38" s="562"/>
      <c r="AEM38" s="562"/>
      <c r="AEN38" s="562"/>
      <c r="AEO38" s="562"/>
      <c r="AEP38" s="562"/>
      <c r="AEQ38" s="562"/>
      <c r="AER38" s="562"/>
      <c r="AES38" s="562"/>
      <c r="AET38" s="562"/>
      <c r="AEU38" s="562"/>
      <c r="AEV38" s="562"/>
      <c r="AEW38" s="562"/>
      <c r="AEX38" s="562"/>
      <c r="AEY38" s="562"/>
      <c r="AEZ38" s="562"/>
      <c r="AFA38" s="562"/>
      <c r="AFB38" s="562"/>
      <c r="AFC38" s="562"/>
      <c r="AFD38" s="562"/>
      <c r="AFE38" s="562"/>
      <c r="AFF38" s="562"/>
      <c r="AFG38" s="562"/>
      <c r="AFH38" s="562"/>
      <c r="AFI38" s="562"/>
      <c r="AFJ38" s="562"/>
      <c r="AFK38" s="562"/>
      <c r="AFL38" s="562"/>
      <c r="AFM38" s="562"/>
      <c r="AFN38" s="562"/>
      <c r="AFO38" s="562"/>
      <c r="AFP38" s="562"/>
      <c r="AFQ38" s="562"/>
      <c r="AFR38" s="562"/>
      <c r="AFS38" s="562"/>
      <c r="AFT38" s="562"/>
      <c r="AFU38" s="562"/>
      <c r="AFV38" s="562"/>
      <c r="AFW38" s="562"/>
      <c r="AFX38" s="562"/>
      <c r="AFY38" s="562"/>
      <c r="AFZ38" s="562"/>
      <c r="AGA38" s="562"/>
      <c r="AGB38" s="562"/>
      <c r="AGC38" s="562"/>
      <c r="AGD38" s="562"/>
      <c r="AGE38" s="562"/>
      <c r="AGF38" s="562"/>
      <c r="AGG38" s="562"/>
      <c r="AGH38" s="562"/>
      <c r="AGI38" s="562"/>
      <c r="AGJ38" s="562"/>
      <c r="AGK38" s="562"/>
      <c r="AGL38" s="562"/>
      <c r="AGM38" s="562"/>
      <c r="AGN38" s="562"/>
      <c r="AGO38" s="562"/>
      <c r="AGP38" s="562"/>
      <c r="AGQ38" s="562"/>
      <c r="AGR38" s="562"/>
      <c r="AGS38" s="562"/>
      <c r="AGT38" s="562"/>
      <c r="AGU38" s="562"/>
      <c r="AGV38" s="562"/>
      <c r="AGW38" s="562"/>
      <c r="AGX38" s="562"/>
      <c r="AGY38" s="562"/>
      <c r="AGZ38" s="562"/>
      <c r="AHA38" s="562"/>
      <c r="AHB38" s="562"/>
      <c r="AHC38" s="562"/>
      <c r="AHD38" s="562"/>
      <c r="AHE38" s="562"/>
      <c r="AHF38" s="562"/>
      <c r="AHG38" s="562"/>
      <c r="AHH38" s="562"/>
      <c r="AHI38" s="562"/>
      <c r="AHJ38" s="562"/>
      <c r="AHK38" s="562"/>
      <c r="AHL38" s="562"/>
      <c r="AHM38" s="562"/>
      <c r="AHN38" s="562"/>
      <c r="AHO38" s="562"/>
      <c r="AHP38" s="562"/>
      <c r="AHQ38" s="562"/>
      <c r="AHR38" s="562"/>
      <c r="AHS38" s="562"/>
      <c r="AHT38" s="562"/>
      <c r="AHU38" s="562"/>
      <c r="AHV38" s="562"/>
      <c r="AHW38" s="562"/>
      <c r="AHX38" s="562"/>
      <c r="AHY38" s="562"/>
      <c r="AHZ38" s="562"/>
      <c r="AIA38" s="562"/>
      <c r="AIB38" s="562"/>
      <c r="AIC38" s="562"/>
      <c r="AID38" s="562"/>
      <c r="AIE38" s="562"/>
      <c r="AIF38" s="562"/>
      <c r="AIG38" s="562"/>
      <c r="AIH38" s="562"/>
      <c r="AII38" s="562"/>
      <c r="AIJ38" s="562"/>
      <c r="AIK38" s="562"/>
      <c r="AIL38" s="562"/>
      <c r="AIM38" s="562"/>
      <c r="AIN38" s="562"/>
      <c r="AIO38" s="562"/>
      <c r="AIP38" s="562"/>
      <c r="AIQ38" s="562"/>
      <c r="AIR38" s="562"/>
      <c r="AIS38" s="562"/>
      <c r="AIT38" s="562"/>
      <c r="AIU38" s="562"/>
      <c r="AIV38" s="562"/>
      <c r="AIW38" s="562"/>
      <c r="AIX38" s="562"/>
      <c r="AIY38" s="562"/>
      <c r="AIZ38" s="562"/>
      <c r="AJA38" s="562"/>
      <c r="AJB38" s="562"/>
      <c r="AJC38" s="562"/>
      <c r="AJD38" s="562"/>
      <c r="AJE38" s="562"/>
      <c r="AJF38" s="562"/>
      <c r="AJG38" s="562"/>
      <c r="AJH38" s="562"/>
      <c r="AJI38" s="562"/>
      <c r="AJJ38" s="562"/>
      <c r="AJK38" s="562"/>
      <c r="AJL38" s="562"/>
      <c r="AJM38" s="562"/>
      <c r="AJN38" s="562"/>
      <c r="AJO38" s="562"/>
      <c r="AJP38" s="562"/>
      <c r="AJQ38" s="562"/>
      <c r="AJR38" s="562"/>
      <c r="AJS38" s="562"/>
      <c r="AJT38" s="562"/>
      <c r="AJU38" s="562"/>
      <c r="AJV38" s="562"/>
      <c r="AJW38" s="562"/>
      <c r="AJX38" s="562"/>
      <c r="AJY38" s="562"/>
      <c r="AJZ38" s="562"/>
      <c r="AKA38" s="562"/>
      <c r="AKB38" s="562"/>
      <c r="AKC38" s="562"/>
      <c r="AKD38" s="562"/>
      <c r="AKE38" s="562"/>
      <c r="AKF38" s="562"/>
      <c r="AKG38" s="562"/>
      <c r="AKH38" s="562"/>
      <c r="AKI38" s="562"/>
      <c r="AKJ38" s="562"/>
      <c r="AKK38" s="562"/>
      <c r="AKL38" s="562"/>
      <c r="AKM38" s="562"/>
      <c r="AKN38" s="562"/>
      <c r="AKO38" s="562"/>
      <c r="AKP38" s="562"/>
      <c r="AKQ38" s="562"/>
      <c r="AKR38" s="562"/>
      <c r="AKS38" s="562"/>
      <c r="AKT38" s="562"/>
      <c r="AKU38" s="562"/>
      <c r="AKV38" s="562"/>
      <c r="AKW38" s="562"/>
      <c r="AKX38" s="562"/>
      <c r="AKY38" s="562"/>
      <c r="AKZ38" s="562"/>
      <c r="ALA38" s="562"/>
      <c r="ALB38" s="562"/>
      <c r="ALC38" s="562"/>
      <c r="ALD38" s="562"/>
      <c r="ALE38" s="562"/>
      <c r="ALF38" s="562"/>
      <c r="ALG38" s="562"/>
      <c r="ALH38" s="562"/>
      <c r="ALI38" s="562"/>
      <c r="ALJ38" s="562"/>
      <c r="ALK38" s="562"/>
      <c r="ALL38" s="562"/>
      <c r="ALM38" s="562"/>
      <c r="ALN38" s="562"/>
      <c r="ALO38" s="562"/>
      <c r="ALP38" s="562"/>
      <c r="ALQ38" s="562"/>
      <c r="ALR38" s="562"/>
      <c r="ALS38" s="562"/>
      <c r="ALT38" s="562"/>
      <c r="ALU38" s="562"/>
      <c r="ALV38" s="562"/>
      <c r="ALW38" s="562"/>
      <c r="ALX38" s="562"/>
      <c r="ALY38" s="562"/>
      <c r="ALZ38" s="562"/>
      <c r="AMA38" s="562"/>
      <c r="AMB38" s="562"/>
      <c r="AMC38" s="562"/>
      <c r="AMD38" s="562"/>
      <c r="AME38" s="562"/>
      <c r="AMF38" s="562"/>
      <c r="AMG38" s="562"/>
      <c r="AMH38" s="562"/>
      <c r="AMI38" s="562"/>
      <c r="AMJ38" s="562"/>
      <c r="AMK38" s="562"/>
      <c r="AML38" s="562"/>
      <c r="AMM38" s="562"/>
      <c r="AMN38" s="562"/>
      <c r="AMO38" s="562"/>
      <c r="AMP38" s="562"/>
      <c r="AMQ38" s="562"/>
      <c r="AMR38" s="562"/>
      <c r="AMS38" s="562"/>
      <c r="AMT38" s="562"/>
      <c r="AMU38" s="562"/>
      <c r="AMV38" s="562"/>
      <c r="AMW38" s="562"/>
      <c r="AMX38" s="562"/>
      <c r="AMY38" s="562"/>
      <c r="AMZ38" s="562"/>
      <c r="ANA38" s="562"/>
      <c r="ANB38" s="562"/>
      <c r="ANC38" s="562"/>
      <c r="AND38" s="562"/>
      <c r="ANE38" s="562"/>
      <c r="ANF38" s="562"/>
      <c r="ANG38" s="562"/>
      <c r="ANH38" s="562"/>
      <c r="ANI38" s="562"/>
      <c r="ANJ38" s="562"/>
      <c r="ANK38" s="562"/>
      <c r="ANL38" s="562"/>
      <c r="ANM38" s="562"/>
      <c r="ANN38" s="562"/>
      <c r="ANO38" s="562"/>
      <c r="ANP38" s="562"/>
      <c r="ANQ38" s="562"/>
      <c r="ANR38" s="562"/>
      <c r="ANS38" s="562"/>
      <c r="ANT38" s="562"/>
      <c r="ANU38" s="562"/>
      <c r="ANV38" s="562"/>
      <c r="ANW38" s="562"/>
      <c r="ANX38" s="562"/>
      <c r="ANY38" s="562"/>
      <c r="ANZ38" s="562"/>
      <c r="AOA38" s="562"/>
      <c r="AOB38" s="562"/>
      <c r="AOC38" s="562"/>
      <c r="AOD38" s="562"/>
      <c r="AOE38" s="562"/>
      <c r="AOF38" s="562"/>
      <c r="AOG38" s="562"/>
      <c r="AOH38" s="562"/>
      <c r="AOI38" s="562"/>
      <c r="AOJ38" s="562"/>
      <c r="AOK38" s="562"/>
      <c r="AOL38" s="562"/>
      <c r="AOM38" s="562"/>
      <c r="AON38" s="562"/>
      <c r="AOO38" s="562"/>
      <c r="AOP38" s="562"/>
      <c r="AOQ38" s="562"/>
      <c r="AOR38" s="562"/>
      <c r="AOS38" s="562"/>
      <c r="AOT38" s="562"/>
      <c r="AOU38" s="562"/>
      <c r="AOV38" s="562"/>
      <c r="AOW38" s="562"/>
      <c r="AOX38" s="562"/>
      <c r="AOY38" s="562"/>
      <c r="AOZ38" s="562"/>
      <c r="APA38" s="562"/>
      <c r="APB38" s="562"/>
      <c r="APC38" s="562"/>
      <c r="APD38" s="562"/>
      <c r="APE38" s="562"/>
      <c r="APF38" s="562"/>
      <c r="APG38" s="562"/>
      <c r="APH38" s="562"/>
      <c r="API38" s="562"/>
      <c r="APJ38" s="562"/>
      <c r="APK38" s="562"/>
      <c r="APL38" s="562"/>
      <c r="APM38" s="562"/>
      <c r="APN38" s="562"/>
      <c r="APO38" s="562"/>
      <c r="APP38" s="562"/>
      <c r="APQ38" s="562"/>
      <c r="APR38" s="562"/>
      <c r="APS38" s="562"/>
      <c r="APT38" s="562"/>
      <c r="APU38" s="562"/>
      <c r="APV38" s="562"/>
      <c r="APW38" s="562"/>
      <c r="APX38" s="562"/>
      <c r="APY38" s="562"/>
      <c r="APZ38" s="562"/>
      <c r="AQA38" s="562"/>
      <c r="AQB38" s="562"/>
      <c r="AQC38" s="562"/>
      <c r="AQD38" s="562"/>
      <c r="AQE38" s="562"/>
      <c r="AQF38" s="562"/>
      <c r="AQG38" s="562"/>
      <c r="AQH38" s="562"/>
      <c r="AQI38" s="562"/>
      <c r="AQJ38" s="562"/>
      <c r="AQK38" s="562"/>
      <c r="AQL38" s="562"/>
      <c r="AQM38" s="562"/>
      <c r="AQN38" s="562"/>
      <c r="AQO38" s="562"/>
      <c r="AQP38" s="562"/>
      <c r="AQQ38" s="562"/>
      <c r="AQR38" s="562"/>
      <c r="AQS38" s="562"/>
      <c r="AQT38" s="562"/>
      <c r="AQU38" s="562"/>
      <c r="AQV38" s="562"/>
      <c r="AQW38" s="562"/>
      <c r="AQX38" s="562"/>
      <c r="AQY38" s="562"/>
      <c r="AQZ38" s="562"/>
      <c r="ARA38" s="562"/>
      <c r="ARB38" s="562"/>
      <c r="ARC38" s="562"/>
      <c r="ARD38" s="562"/>
      <c r="ARE38" s="562"/>
      <c r="ARF38" s="562"/>
      <c r="ARG38" s="562"/>
      <c r="ARH38" s="562"/>
      <c r="ARI38" s="562"/>
      <c r="ARJ38" s="562"/>
      <c r="ARK38" s="562"/>
      <c r="ARL38" s="562"/>
      <c r="ARM38" s="562"/>
      <c r="ARN38" s="562"/>
      <c r="ARO38" s="562"/>
      <c r="ARP38" s="562"/>
      <c r="ARQ38" s="562"/>
      <c r="ARR38" s="562"/>
      <c r="ARS38" s="562"/>
      <c r="ART38" s="562"/>
      <c r="ARU38" s="562"/>
      <c r="ARV38" s="562"/>
      <c r="ARW38" s="562"/>
      <c r="ARX38" s="562"/>
      <c r="ARY38" s="562"/>
      <c r="ARZ38" s="562"/>
      <c r="ASA38" s="562"/>
      <c r="ASB38" s="562"/>
      <c r="ASC38" s="562"/>
      <c r="ASD38" s="562"/>
      <c r="ASE38" s="562"/>
      <c r="ASF38" s="562"/>
      <c r="ASG38" s="562"/>
      <c r="ASH38" s="562"/>
      <c r="ASI38" s="562"/>
      <c r="ASJ38" s="562"/>
      <c r="ASK38" s="562"/>
      <c r="ASL38" s="562"/>
      <c r="ASM38" s="562"/>
      <c r="ASN38" s="562"/>
      <c r="ASO38" s="562"/>
      <c r="ASP38" s="562"/>
      <c r="ASQ38" s="562"/>
      <c r="ASR38" s="562"/>
      <c r="ASS38" s="562"/>
      <c r="AST38" s="562"/>
      <c r="ASU38" s="562"/>
      <c r="ASV38" s="562"/>
      <c r="ASW38" s="562"/>
      <c r="ASX38" s="562"/>
      <c r="ASY38" s="562"/>
      <c r="ASZ38" s="562"/>
      <c r="ATA38" s="562"/>
      <c r="ATB38" s="562"/>
      <c r="ATC38" s="562"/>
      <c r="ATD38" s="562"/>
      <c r="ATE38" s="562"/>
      <c r="ATF38" s="562"/>
      <c r="ATG38" s="562"/>
      <c r="ATH38" s="562"/>
      <c r="ATI38" s="562"/>
      <c r="ATJ38" s="562"/>
      <c r="ATK38" s="562"/>
      <c r="ATL38" s="562"/>
      <c r="ATM38" s="562"/>
      <c r="ATN38" s="562"/>
      <c r="ATO38" s="562"/>
      <c r="ATP38" s="562"/>
      <c r="ATQ38" s="562"/>
      <c r="ATR38" s="562"/>
      <c r="ATS38" s="562"/>
      <c r="ATT38" s="562"/>
      <c r="ATU38" s="562"/>
      <c r="ATV38" s="562"/>
      <c r="ATW38" s="562"/>
      <c r="ATX38" s="562"/>
      <c r="ATY38" s="562"/>
      <c r="ATZ38" s="562"/>
      <c r="AUA38" s="562"/>
      <c r="AUB38" s="562"/>
      <c r="AUC38" s="562"/>
      <c r="AUD38" s="562"/>
      <c r="AUE38" s="562"/>
      <c r="AUF38" s="562"/>
      <c r="AUG38" s="562"/>
      <c r="AUH38" s="562"/>
      <c r="AUI38" s="562"/>
      <c r="AUJ38" s="562"/>
      <c r="AUK38" s="562"/>
      <c r="AUL38" s="562"/>
      <c r="AUM38" s="562"/>
      <c r="AUN38" s="562"/>
      <c r="AUO38" s="562"/>
      <c r="AUP38" s="562"/>
      <c r="AUQ38" s="562"/>
      <c r="AUR38" s="562"/>
      <c r="AUS38" s="562"/>
      <c r="AUT38" s="562"/>
      <c r="AUU38" s="562"/>
      <c r="AUV38" s="562"/>
      <c r="AUW38" s="562"/>
      <c r="AUX38" s="562"/>
      <c r="AUY38" s="562"/>
      <c r="AUZ38" s="562"/>
      <c r="AVA38" s="562"/>
      <c r="AVB38" s="562"/>
      <c r="AVC38" s="562"/>
      <c r="AVD38" s="562"/>
      <c r="AVE38" s="562"/>
      <c r="AVF38" s="562"/>
      <c r="AVG38" s="562"/>
      <c r="AVH38" s="562"/>
      <c r="AVI38" s="562"/>
      <c r="AVJ38" s="562"/>
      <c r="AVK38" s="562"/>
      <c r="AVL38" s="562"/>
      <c r="AVM38" s="562"/>
      <c r="AVN38" s="562"/>
      <c r="AVO38" s="562"/>
      <c r="AVP38" s="562"/>
      <c r="AVQ38" s="562"/>
      <c r="AVR38" s="562"/>
      <c r="AVS38" s="562"/>
      <c r="AVT38" s="562"/>
      <c r="AVU38" s="562"/>
      <c r="AVV38" s="562"/>
      <c r="AVW38" s="562"/>
      <c r="AVX38" s="562"/>
      <c r="AVY38" s="562"/>
      <c r="AVZ38" s="562"/>
      <c r="AWA38" s="562"/>
      <c r="AWB38" s="562"/>
      <c r="AWC38" s="562"/>
      <c r="AWD38" s="562"/>
      <c r="AWE38" s="562"/>
      <c r="AWF38" s="562"/>
      <c r="AWG38" s="562"/>
      <c r="AWH38" s="562"/>
      <c r="AWI38" s="562"/>
      <c r="AWJ38" s="562"/>
      <c r="AWK38" s="562"/>
      <c r="AWL38" s="562"/>
      <c r="AWM38" s="562"/>
      <c r="AWN38" s="562"/>
      <c r="AWO38" s="562"/>
      <c r="AWP38" s="562"/>
      <c r="AWQ38" s="562"/>
      <c r="AWR38" s="562"/>
      <c r="AWS38" s="562"/>
      <c r="AWT38" s="562"/>
      <c r="AWU38" s="562"/>
      <c r="AWV38" s="562"/>
      <c r="AWW38" s="562"/>
      <c r="AWX38" s="562"/>
      <c r="AWY38" s="562"/>
      <c r="AWZ38" s="562"/>
      <c r="AXA38" s="562"/>
      <c r="AXB38" s="562"/>
      <c r="AXC38" s="562"/>
      <c r="AXD38" s="562"/>
      <c r="AXE38" s="562"/>
      <c r="AXF38" s="562"/>
      <c r="AXG38" s="562"/>
      <c r="AXH38" s="562"/>
      <c r="AXI38" s="562"/>
      <c r="AXJ38" s="562"/>
      <c r="AXK38" s="562"/>
      <c r="AXL38" s="562"/>
      <c r="AXM38" s="562"/>
      <c r="AXN38" s="562"/>
      <c r="AXO38" s="562"/>
      <c r="AXP38" s="562"/>
      <c r="AXQ38" s="562"/>
      <c r="AXR38" s="562"/>
      <c r="AXS38" s="562"/>
      <c r="AXT38" s="562"/>
      <c r="AXU38" s="562"/>
      <c r="AXV38" s="562"/>
      <c r="AXW38" s="562"/>
      <c r="AXX38" s="562"/>
      <c r="AXY38" s="562"/>
      <c r="AXZ38" s="562"/>
      <c r="AYA38" s="562"/>
      <c r="AYB38" s="562"/>
      <c r="AYC38" s="562"/>
      <c r="AYD38" s="562"/>
      <c r="AYE38" s="562"/>
      <c r="AYF38" s="562"/>
      <c r="AYG38" s="562"/>
      <c r="AYH38" s="562"/>
      <c r="AYI38" s="562"/>
      <c r="AYJ38" s="562"/>
      <c r="AYK38" s="562"/>
      <c r="AYL38" s="562"/>
      <c r="AYM38" s="562"/>
      <c r="AYN38" s="562"/>
      <c r="AYO38" s="562"/>
      <c r="AYP38" s="562"/>
      <c r="AYQ38" s="562"/>
      <c r="AYR38" s="562"/>
      <c r="AYS38" s="562"/>
      <c r="AYT38" s="562"/>
      <c r="AYU38" s="562"/>
      <c r="AYV38" s="562"/>
      <c r="AYW38" s="562"/>
      <c r="AYX38" s="562"/>
      <c r="AYY38" s="562"/>
      <c r="AYZ38" s="562"/>
      <c r="AZA38" s="562"/>
      <c r="AZB38" s="562"/>
      <c r="AZC38" s="562"/>
      <c r="AZD38" s="562"/>
      <c r="AZE38" s="562"/>
      <c r="AZF38" s="562"/>
      <c r="AZG38" s="562"/>
      <c r="AZH38" s="562"/>
      <c r="AZI38" s="562"/>
      <c r="AZJ38" s="562"/>
      <c r="AZK38" s="562"/>
      <c r="AZL38" s="562"/>
      <c r="AZM38" s="562"/>
      <c r="AZN38" s="562"/>
      <c r="AZO38" s="562"/>
      <c r="AZP38" s="562"/>
      <c r="AZQ38" s="562"/>
      <c r="AZR38" s="562"/>
      <c r="AZS38" s="562"/>
      <c r="AZT38" s="562"/>
      <c r="AZU38" s="562"/>
      <c r="AZV38" s="562"/>
      <c r="AZW38" s="562"/>
      <c r="AZX38" s="562"/>
      <c r="AZY38" s="562"/>
      <c r="AZZ38" s="562"/>
      <c r="BAA38" s="562"/>
      <c r="BAB38" s="562"/>
      <c r="BAC38" s="562"/>
      <c r="BAD38" s="562"/>
      <c r="BAE38" s="562"/>
      <c r="BAF38" s="562"/>
      <c r="BAG38" s="562"/>
      <c r="BAH38" s="562"/>
      <c r="BAI38" s="562"/>
      <c r="BAJ38" s="562"/>
      <c r="BAK38" s="562"/>
      <c r="BAL38" s="562"/>
      <c r="BAM38" s="562"/>
      <c r="BAN38" s="562"/>
      <c r="BAO38" s="562"/>
      <c r="BAP38" s="562"/>
      <c r="BAQ38" s="562"/>
      <c r="BAR38" s="562"/>
      <c r="BAS38" s="562"/>
      <c r="BAT38" s="562"/>
      <c r="BAU38" s="562"/>
      <c r="BAV38" s="562"/>
      <c r="BAW38" s="562"/>
      <c r="BAX38" s="562"/>
      <c r="BAY38" s="562"/>
      <c r="BAZ38" s="562"/>
      <c r="BBA38" s="562"/>
      <c r="BBB38" s="562"/>
      <c r="BBC38" s="562"/>
      <c r="BBD38" s="562"/>
      <c r="BBE38" s="562"/>
      <c r="BBF38" s="562"/>
      <c r="BBG38" s="562"/>
      <c r="BBH38" s="562"/>
      <c r="BBI38" s="562"/>
      <c r="BBJ38" s="562"/>
      <c r="BBK38" s="562"/>
      <c r="BBL38" s="562"/>
      <c r="BBM38" s="562"/>
      <c r="BBN38" s="562"/>
      <c r="BBO38" s="562"/>
      <c r="BBP38" s="562"/>
      <c r="BBQ38" s="562"/>
      <c r="BBR38" s="562"/>
      <c r="BBS38" s="562"/>
      <c r="BBT38" s="562"/>
      <c r="BBU38" s="562"/>
      <c r="BBV38" s="562"/>
      <c r="BBW38" s="562"/>
      <c r="BBX38" s="562"/>
      <c r="BBY38" s="562"/>
      <c r="BBZ38" s="562"/>
      <c r="BCA38" s="562"/>
      <c r="BCB38" s="562"/>
      <c r="BCC38" s="562"/>
      <c r="BCD38" s="562"/>
      <c r="BCE38" s="562"/>
      <c r="BCF38" s="562"/>
      <c r="BCG38" s="562"/>
      <c r="BCH38" s="562"/>
      <c r="BCI38" s="562"/>
      <c r="BCJ38" s="562"/>
      <c r="BCK38" s="562"/>
      <c r="BCL38" s="562"/>
      <c r="BCM38" s="562"/>
      <c r="BCN38" s="562"/>
      <c r="BCO38" s="562"/>
      <c r="BCP38" s="562"/>
      <c r="BCQ38" s="562"/>
      <c r="BCR38" s="562"/>
      <c r="BCS38" s="562"/>
      <c r="BCT38" s="562"/>
      <c r="BCU38" s="562"/>
      <c r="BCV38" s="562"/>
      <c r="BCW38" s="562"/>
      <c r="BCX38" s="562"/>
      <c r="BCY38" s="562"/>
      <c r="BCZ38" s="562"/>
      <c r="BDA38" s="562"/>
      <c r="BDB38" s="562"/>
      <c r="BDC38" s="562"/>
      <c r="BDD38" s="562"/>
      <c r="BDE38" s="562"/>
      <c r="BDF38" s="562"/>
      <c r="BDG38" s="562"/>
      <c r="BDH38" s="562"/>
      <c r="BDI38" s="562"/>
      <c r="BDJ38" s="562"/>
      <c r="BDK38" s="562"/>
      <c r="BDL38" s="562"/>
      <c r="BDM38" s="562"/>
      <c r="BDN38" s="562"/>
      <c r="BDO38" s="562"/>
      <c r="BDP38" s="562"/>
      <c r="BDQ38" s="562"/>
      <c r="BDR38" s="562"/>
      <c r="BDS38" s="562"/>
      <c r="BDT38" s="562"/>
      <c r="BDU38" s="562"/>
      <c r="BDV38" s="562"/>
      <c r="BDW38" s="562"/>
      <c r="BDX38" s="562"/>
      <c r="BDY38" s="562"/>
      <c r="BDZ38" s="562"/>
      <c r="BEA38" s="562"/>
      <c r="BEB38" s="562"/>
      <c r="BEC38" s="562"/>
      <c r="BED38" s="562"/>
      <c r="BEE38" s="562"/>
      <c r="BEF38" s="562"/>
      <c r="BEG38" s="562"/>
      <c r="BEH38" s="562"/>
      <c r="BEI38" s="562"/>
      <c r="BEJ38" s="562"/>
      <c r="BEK38" s="562"/>
      <c r="BEL38" s="562"/>
      <c r="BEM38" s="562"/>
      <c r="BEN38" s="562"/>
      <c r="BEO38" s="562"/>
      <c r="BEP38" s="562"/>
      <c r="BEQ38" s="562"/>
      <c r="BER38" s="562"/>
      <c r="BES38" s="562"/>
      <c r="BET38" s="562"/>
      <c r="BEU38" s="562"/>
      <c r="BEV38" s="562"/>
      <c r="BEW38" s="562"/>
      <c r="BEX38" s="562"/>
      <c r="BEY38" s="562"/>
      <c r="BEZ38" s="562"/>
      <c r="BFA38" s="562"/>
      <c r="BFB38" s="562"/>
      <c r="BFC38" s="562"/>
      <c r="BFD38" s="562"/>
      <c r="BFE38" s="562"/>
      <c r="BFF38" s="562"/>
      <c r="BFG38" s="562"/>
      <c r="BFH38" s="562"/>
      <c r="BFI38" s="562"/>
      <c r="BFJ38" s="562"/>
      <c r="BFK38" s="562"/>
      <c r="BFL38" s="562"/>
      <c r="BFM38" s="562"/>
      <c r="BFN38" s="562"/>
      <c r="BFO38" s="562"/>
      <c r="BFP38" s="562"/>
      <c r="BFQ38" s="562"/>
      <c r="BFR38" s="562"/>
      <c r="BFS38" s="562"/>
      <c r="BFT38" s="562"/>
      <c r="BFU38" s="562"/>
      <c r="BFV38" s="562"/>
      <c r="BFW38" s="562"/>
      <c r="BFX38" s="562"/>
      <c r="BFY38" s="562"/>
      <c r="BFZ38" s="562"/>
      <c r="BGA38" s="562"/>
      <c r="BGB38" s="562"/>
      <c r="BGC38" s="562"/>
      <c r="BGD38" s="562"/>
      <c r="BGE38" s="562"/>
      <c r="BGF38" s="562"/>
      <c r="BGG38" s="562"/>
      <c r="BGH38" s="562"/>
      <c r="BGI38" s="562"/>
      <c r="BGJ38" s="562"/>
      <c r="BGK38" s="562"/>
      <c r="BGL38" s="562"/>
      <c r="BGM38" s="562"/>
      <c r="BGN38" s="562"/>
      <c r="BGO38" s="562"/>
      <c r="BGP38" s="562"/>
      <c r="BGQ38" s="562"/>
      <c r="BGR38" s="562"/>
      <c r="BGS38" s="562"/>
      <c r="BGT38" s="562"/>
      <c r="BGU38" s="562"/>
      <c r="BGV38" s="562"/>
      <c r="BGW38" s="562"/>
      <c r="BGX38" s="562"/>
      <c r="BGY38" s="562"/>
      <c r="BGZ38" s="562"/>
      <c r="BHA38" s="562"/>
      <c r="BHB38" s="562"/>
      <c r="BHC38" s="562"/>
      <c r="BHD38" s="562"/>
      <c r="BHE38" s="562"/>
      <c r="BHF38" s="562"/>
      <c r="BHG38" s="562"/>
      <c r="BHH38" s="562"/>
      <c r="BHI38" s="562"/>
      <c r="BHJ38" s="562"/>
      <c r="BHK38" s="562"/>
      <c r="BHL38" s="562"/>
      <c r="BHM38" s="562"/>
      <c r="BHN38" s="562"/>
      <c r="BHO38" s="562"/>
      <c r="BHP38" s="562"/>
      <c r="BHQ38" s="562"/>
      <c r="BHR38" s="562"/>
      <c r="BHS38" s="562"/>
      <c r="BHT38" s="562"/>
      <c r="BHU38" s="562"/>
      <c r="BHV38" s="562"/>
      <c r="BHW38" s="562"/>
      <c r="BHX38" s="562"/>
      <c r="BHY38" s="562"/>
      <c r="BHZ38" s="562"/>
      <c r="BIA38" s="562"/>
      <c r="BIB38" s="562"/>
      <c r="BIC38" s="562"/>
      <c r="BID38" s="562"/>
      <c r="BIE38" s="562"/>
      <c r="BIF38" s="562"/>
      <c r="BIG38" s="562"/>
      <c r="BIH38" s="562"/>
      <c r="BII38" s="562"/>
      <c r="BIJ38" s="562"/>
      <c r="BIK38" s="562"/>
      <c r="BIL38" s="562"/>
      <c r="BIM38" s="562"/>
      <c r="BIN38" s="562"/>
      <c r="BIO38" s="562"/>
      <c r="BIP38" s="562"/>
      <c r="BIQ38" s="562"/>
      <c r="BIR38" s="562"/>
      <c r="BIS38" s="562"/>
      <c r="BIT38" s="562"/>
      <c r="BIU38" s="562"/>
      <c r="BIV38" s="562"/>
      <c r="BIW38" s="562"/>
      <c r="BIX38" s="562"/>
      <c r="BIY38" s="562"/>
      <c r="BIZ38" s="562"/>
      <c r="BJA38" s="562"/>
      <c r="BJB38" s="562"/>
      <c r="BJC38" s="562"/>
      <c r="BJD38" s="562"/>
      <c r="BJE38" s="562"/>
      <c r="BJF38" s="562"/>
      <c r="BJG38" s="562"/>
      <c r="BJH38" s="562"/>
      <c r="BJI38" s="562"/>
      <c r="BJJ38" s="562"/>
      <c r="BJK38" s="562"/>
      <c r="BJL38" s="562"/>
      <c r="BJM38" s="562"/>
      <c r="BJN38" s="562"/>
      <c r="BJO38" s="562"/>
      <c r="BJP38" s="562"/>
      <c r="BJQ38" s="562"/>
      <c r="BJR38" s="562"/>
      <c r="BJS38" s="562"/>
      <c r="BJT38" s="562"/>
      <c r="BJU38" s="562"/>
      <c r="BJV38" s="562"/>
      <c r="BJW38" s="562"/>
      <c r="BJX38" s="562"/>
      <c r="BJY38" s="562"/>
      <c r="BJZ38" s="562"/>
      <c r="BKA38" s="562"/>
      <c r="BKB38" s="562"/>
      <c r="BKC38" s="562"/>
      <c r="BKD38" s="562"/>
      <c r="BKE38" s="562"/>
      <c r="BKF38" s="562"/>
      <c r="BKG38" s="562"/>
      <c r="BKH38" s="562"/>
      <c r="BKI38" s="562"/>
      <c r="BKJ38" s="562"/>
      <c r="BKK38" s="562"/>
      <c r="BKL38" s="562"/>
      <c r="BKM38" s="562"/>
      <c r="BKN38" s="562"/>
      <c r="BKO38" s="562"/>
      <c r="BKP38" s="562"/>
      <c r="BKQ38" s="562"/>
      <c r="BKR38" s="562"/>
      <c r="BKS38" s="562"/>
      <c r="BKT38" s="562"/>
      <c r="BKU38" s="562"/>
      <c r="BKV38" s="562"/>
      <c r="BKW38" s="562"/>
      <c r="BKX38" s="562"/>
      <c r="BKY38" s="562"/>
      <c r="BKZ38" s="562"/>
      <c r="BLA38" s="562"/>
      <c r="BLB38" s="562"/>
      <c r="BLC38" s="562"/>
      <c r="BLD38" s="562"/>
      <c r="BLE38" s="562"/>
      <c r="BLF38" s="562"/>
      <c r="BLG38" s="562"/>
      <c r="BLH38" s="562"/>
      <c r="BLI38" s="562"/>
      <c r="BLJ38" s="562"/>
      <c r="BLK38" s="562"/>
      <c r="BLL38" s="562"/>
      <c r="BLM38" s="562"/>
      <c r="BLN38" s="562"/>
      <c r="BLO38" s="562"/>
      <c r="BLP38" s="562"/>
      <c r="BLQ38" s="562"/>
      <c r="BLR38" s="562"/>
      <c r="BLS38" s="562"/>
      <c r="BLT38" s="562"/>
      <c r="BLU38" s="562"/>
      <c r="BLV38" s="562"/>
      <c r="BLW38" s="562"/>
      <c r="BLX38" s="562"/>
      <c r="BLY38" s="562"/>
      <c r="BLZ38" s="562"/>
      <c r="BMA38" s="562"/>
      <c r="BMB38" s="562"/>
      <c r="BMC38" s="562"/>
      <c r="BMD38" s="562"/>
      <c r="BME38" s="562"/>
      <c r="BMF38" s="562"/>
      <c r="BMG38" s="562"/>
      <c r="BMH38" s="562"/>
      <c r="BMI38" s="562"/>
      <c r="BMJ38" s="562"/>
      <c r="BMK38" s="562"/>
      <c r="BML38" s="562"/>
      <c r="BMM38" s="562"/>
      <c r="BMN38" s="562"/>
      <c r="BMO38" s="562"/>
      <c r="BMP38" s="562"/>
      <c r="BMQ38" s="562"/>
      <c r="BMR38" s="562"/>
      <c r="BMS38" s="562"/>
      <c r="BMT38" s="562"/>
      <c r="BMU38" s="562"/>
      <c r="BMV38" s="562"/>
      <c r="BMW38" s="562"/>
      <c r="BMX38" s="562"/>
      <c r="BMY38" s="562"/>
      <c r="BMZ38" s="562"/>
      <c r="BNA38" s="562"/>
      <c r="BNB38" s="562"/>
      <c r="BNC38" s="562"/>
      <c r="BND38" s="562"/>
      <c r="BNE38" s="562"/>
      <c r="BNF38" s="562"/>
      <c r="BNG38" s="562"/>
      <c r="BNH38" s="562"/>
      <c r="BNI38" s="562"/>
      <c r="BNJ38" s="562"/>
      <c r="BNK38" s="562"/>
      <c r="BNL38" s="562"/>
      <c r="BNM38" s="562"/>
      <c r="BNN38" s="562"/>
      <c r="BNO38" s="562"/>
      <c r="BNP38" s="562"/>
      <c r="BNQ38" s="562"/>
      <c r="BNR38" s="562"/>
      <c r="BNS38" s="562"/>
      <c r="BNT38" s="562"/>
      <c r="BNU38" s="562"/>
      <c r="BNV38" s="562"/>
      <c r="BNW38" s="562"/>
      <c r="BNX38" s="562"/>
      <c r="BNY38" s="562"/>
      <c r="BNZ38" s="562"/>
      <c r="BOA38" s="562"/>
      <c r="BOB38" s="562"/>
      <c r="BOC38" s="562"/>
      <c r="BOD38" s="562"/>
      <c r="BOE38" s="562"/>
      <c r="BOF38" s="562"/>
      <c r="BOG38" s="562"/>
      <c r="BOH38" s="562"/>
      <c r="BOI38" s="562"/>
      <c r="BOJ38" s="562"/>
      <c r="BOK38" s="562"/>
      <c r="BOL38" s="562"/>
      <c r="BOM38" s="562"/>
      <c r="BON38" s="562"/>
      <c r="BOO38" s="562"/>
      <c r="BOP38" s="562"/>
      <c r="BOQ38" s="562"/>
      <c r="BOR38" s="562"/>
      <c r="BOS38" s="562"/>
      <c r="BOT38" s="562"/>
      <c r="BOU38" s="562"/>
      <c r="BOV38" s="562"/>
      <c r="BOW38" s="562"/>
      <c r="BOX38" s="562"/>
      <c r="BOY38" s="562"/>
      <c r="BOZ38" s="562"/>
      <c r="BPA38" s="562"/>
      <c r="BPB38" s="562"/>
      <c r="BPC38" s="562"/>
      <c r="BPD38" s="562"/>
      <c r="BPE38" s="562"/>
      <c r="BPF38" s="562"/>
      <c r="BPG38" s="562"/>
      <c r="BPH38" s="562"/>
      <c r="BPI38" s="562"/>
      <c r="BPJ38" s="562"/>
      <c r="BPK38" s="562"/>
      <c r="BPL38" s="562"/>
      <c r="BPM38" s="562"/>
      <c r="BPN38" s="562"/>
      <c r="BPO38" s="562"/>
      <c r="BPP38" s="562"/>
      <c r="BPQ38" s="562"/>
      <c r="BPR38" s="562"/>
      <c r="BPS38" s="562"/>
      <c r="BPT38" s="562"/>
      <c r="BPU38" s="562"/>
      <c r="BPV38" s="562"/>
      <c r="BPW38" s="562"/>
      <c r="BPX38" s="562"/>
      <c r="BPY38" s="562"/>
      <c r="BPZ38" s="562"/>
      <c r="BQA38" s="562"/>
      <c r="BQB38" s="562"/>
      <c r="BQC38" s="562"/>
      <c r="BQD38" s="562"/>
      <c r="BQE38" s="562"/>
      <c r="BQF38" s="562"/>
      <c r="BQG38" s="562"/>
      <c r="BQH38" s="562"/>
      <c r="BQI38" s="562"/>
      <c r="BQJ38" s="562"/>
      <c r="BQK38" s="562"/>
      <c r="BQL38" s="562"/>
      <c r="BQM38" s="562"/>
      <c r="BQN38" s="562"/>
      <c r="BQO38" s="562"/>
      <c r="BQP38" s="562"/>
      <c r="BQQ38" s="562"/>
      <c r="BQR38" s="562"/>
      <c r="BQS38" s="562"/>
      <c r="BQT38" s="562"/>
      <c r="BQU38" s="562"/>
      <c r="BQV38" s="562"/>
      <c r="BQW38" s="562"/>
      <c r="BQX38" s="562"/>
      <c r="BQY38" s="562"/>
      <c r="BQZ38" s="562"/>
      <c r="BRA38" s="562"/>
      <c r="BRB38" s="562"/>
      <c r="BRC38" s="562"/>
      <c r="BRD38" s="562"/>
      <c r="BRE38" s="562"/>
      <c r="BRF38" s="562"/>
      <c r="BRG38" s="562"/>
      <c r="BRH38" s="562"/>
      <c r="BRI38" s="562"/>
      <c r="BRJ38" s="562"/>
      <c r="BRK38" s="562"/>
      <c r="BRL38" s="562"/>
      <c r="BRM38" s="562"/>
      <c r="BRN38" s="562"/>
      <c r="BRO38" s="562"/>
      <c r="BRP38" s="562"/>
      <c r="BRQ38" s="562"/>
      <c r="BRR38" s="562"/>
      <c r="BRS38" s="562"/>
      <c r="BRT38" s="562"/>
      <c r="BRU38" s="562"/>
      <c r="BRV38" s="562"/>
      <c r="BRW38" s="562"/>
      <c r="BRX38" s="562"/>
      <c r="BRY38" s="562"/>
      <c r="BRZ38" s="562"/>
      <c r="BSA38" s="562"/>
      <c r="BSB38" s="562"/>
      <c r="BSC38" s="562"/>
      <c r="BSD38" s="562"/>
      <c r="BSE38" s="562"/>
      <c r="BSF38" s="562"/>
      <c r="BSG38" s="562"/>
      <c r="BSH38" s="562"/>
      <c r="BSI38" s="562"/>
      <c r="BSJ38" s="562"/>
      <c r="BSK38" s="562"/>
      <c r="BSL38" s="562"/>
      <c r="BSM38" s="562"/>
      <c r="BSN38" s="562"/>
      <c r="BSO38" s="562"/>
      <c r="BSP38" s="562"/>
      <c r="BSQ38" s="562"/>
      <c r="BSR38" s="562"/>
      <c r="BSS38" s="562"/>
      <c r="BST38" s="562"/>
      <c r="BSU38" s="562"/>
      <c r="BSV38" s="562"/>
      <c r="BSW38" s="562"/>
      <c r="BSX38" s="562"/>
      <c r="BSY38" s="562"/>
      <c r="BSZ38" s="562"/>
      <c r="BTA38" s="562"/>
      <c r="BTB38" s="562"/>
      <c r="BTC38" s="562"/>
      <c r="BTD38" s="562"/>
      <c r="BTE38" s="562"/>
      <c r="BTF38" s="562"/>
      <c r="BTG38" s="562"/>
      <c r="BTH38" s="562"/>
      <c r="BTI38" s="562"/>
      <c r="BTJ38" s="562"/>
      <c r="BTK38" s="562"/>
      <c r="BTL38" s="562"/>
      <c r="BTM38" s="562"/>
      <c r="BTN38" s="562"/>
      <c r="BTO38" s="562"/>
      <c r="BTP38" s="562"/>
      <c r="BTQ38" s="562"/>
      <c r="BTR38" s="562"/>
      <c r="BTS38" s="562"/>
      <c r="BTT38" s="562"/>
      <c r="BTU38" s="562"/>
      <c r="BTV38" s="562"/>
      <c r="BTW38" s="562"/>
      <c r="BTX38" s="562"/>
      <c r="BTY38" s="562"/>
      <c r="BTZ38" s="562"/>
      <c r="BUA38" s="562"/>
      <c r="BUB38" s="562"/>
      <c r="BUC38" s="562"/>
      <c r="BUD38" s="562"/>
      <c r="BUE38" s="562"/>
      <c r="BUF38" s="562"/>
      <c r="BUG38" s="562"/>
      <c r="BUH38" s="562"/>
      <c r="BUI38" s="562"/>
      <c r="BUJ38" s="562"/>
      <c r="BUK38" s="562"/>
      <c r="BUL38" s="562"/>
      <c r="BUM38" s="562"/>
      <c r="BUN38" s="562"/>
      <c r="BUO38" s="562"/>
      <c r="BUP38" s="562"/>
      <c r="BUQ38" s="562"/>
      <c r="BUR38" s="562"/>
      <c r="BUS38" s="562"/>
      <c r="BUT38" s="562"/>
      <c r="BUU38" s="562"/>
      <c r="BUV38" s="562"/>
      <c r="BUW38" s="562"/>
      <c r="BUX38" s="562"/>
      <c r="BUY38" s="562"/>
      <c r="BUZ38" s="562"/>
      <c r="BVA38" s="562"/>
      <c r="BVB38" s="562"/>
      <c r="BVC38" s="562"/>
      <c r="BVD38" s="562"/>
      <c r="BVE38" s="562"/>
      <c r="BVF38" s="562"/>
      <c r="BVG38" s="562"/>
      <c r="BVH38" s="562"/>
      <c r="BVI38" s="562"/>
      <c r="BVJ38" s="562"/>
      <c r="BVK38" s="562"/>
      <c r="BVL38" s="562"/>
      <c r="BVM38" s="562"/>
      <c r="BVN38" s="562"/>
      <c r="BVO38" s="562"/>
      <c r="BVP38" s="562"/>
      <c r="BVQ38" s="562"/>
      <c r="BVR38" s="562"/>
      <c r="BVS38" s="562"/>
      <c r="BVT38" s="562"/>
      <c r="BVU38" s="562"/>
      <c r="BVV38" s="562"/>
      <c r="BVW38" s="562"/>
      <c r="BVX38" s="562"/>
      <c r="BVY38" s="562"/>
      <c r="BVZ38" s="562"/>
      <c r="BWA38" s="562"/>
      <c r="BWB38" s="562"/>
      <c r="BWC38" s="562"/>
      <c r="BWD38" s="562"/>
      <c r="BWE38" s="562"/>
      <c r="BWF38" s="562"/>
      <c r="BWG38" s="562"/>
      <c r="BWH38" s="562"/>
      <c r="BWI38" s="562"/>
      <c r="BWJ38" s="562"/>
      <c r="BWK38" s="562"/>
      <c r="BWL38" s="562"/>
      <c r="BWM38" s="562"/>
      <c r="BWN38" s="562"/>
      <c r="BWO38" s="562"/>
      <c r="BWP38" s="562"/>
      <c r="BWQ38" s="562"/>
      <c r="BWR38" s="562"/>
      <c r="BWS38" s="562"/>
      <c r="BWT38" s="562"/>
      <c r="BWU38" s="562"/>
      <c r="BWV38" s="562"/>
      <c r="BWW38" s="562"/>
      <c r="BWX38" s="562"/>
      <c r="BWY38" s="562"/>
      <c r="BWZ38" s="562"/>
      <c r="BXA38" s="562"/>
      <c r="BXB38" s="562"/>
      <c r="BXC38" s="562"/>
      <c r="BXD38" s="562"/>
      <c r="BXE38" s="562"/>
      <c r="BXF38" s="562"/>
      <c r="BXG38" s="562"/>
      <c r="BXH38" s="562"/>
      <c r="BXI38" s="562"/>
      <c r="BXJ38" s="562"/>
      <c r="BXK38" s="562"/>
      <c r="BXL38" s="562"/>
      <c r="BXM38" s="562"/>
      <c r="BXN38" s="562"/>
      <c r="BXO38" s="562"/>
      <c r="BXP38" s="562"/>
      <c r="BXQ38" s="562"/>
      <c r="BXR38" s="562"/>
      <c r="BXS38" s="562"/>
      <c r="BXT38" s="562"/>
      <c r="BXU38" s="562"/>
      <c r="BXV38" s="562"/>
      <c r="BXW38" s="562"/>
      <c r="BXX38" s="562"/>
      <c r="BXY38" s="562"/>
      <c r="BXZ38" s="562"/>
      <c r="BYA38" s="562"/>
      <c r="BYB38" s="562"/>
      <c r="BYC38" s="562"/>
      <c r="BYD38" s="562"/>
      <c r="BYE38" s="562"/>
      <c r="BYF38" s="562"/>
      <c r="BYG38" s="562"/>
      <c r="BYH38" s="562"/>
      <c r="BYI38" s="562"/>
      <c r="BYJ38" s="562"/>
      <c r="BYK38" s="562"/>
      <c r="BYL38" s="562"/>
      <c r="BYM38" s="562"/>
      <c r="BYN38" s="562"/>
      <c r="BYO38" s="562"/>
      <c r="BYP38" s="562"/>
      <c r="BYQ38" s="562"/>
      <c r="BYR38" s="562"/>
      <c r="BYS38" s="562"/>
      <c r="BYT38" s="562"/>
      <c r="BYU38" s="562"/>
      <c r="BYV38" s="562"/>
      <c r="BYW38" s="562"/>
      <c r="BYX38" s="562"/>
      <c r="BYY38" s="562"/>
      <c r="BYZ38" s="562"/>
      <c r="BZA38" s="562"/>
      <c r="BZB38" s="562"/>
      <c r="BZC38" s="562"/>
      <c r="BZD38" s="562"/>
      <c r="BZE38" s="562"/>
      <c r="BZF38" s="562"/>
      <c r="BZG38" s="562"/>
      <c r="BZH38" s="562"/>
      <c r="BZI38" s="562"/>
      <c r="BZJ38" s="562"/>
      <c r="BZK38" s="562"/>
      <c r="BZL38" s="562"/>
      <c r="BZM38" s="562"/>
      <c r="BZN38" s="562"/>
      <c r="BZO38" s="562"/>
      <c r="BZP38" s="562"/>
      <c r="BZQ38" s="562"/>
      <c r="BZR38" s="562"/>
      <c r="BZS38" s="562"/>
      <c r="BZT38" s="562"/>
      <c r="BZU38" s="562"/>
      <c r="BZV38" s="562"/>
      <c r="BZW38" s="562"/>
      <c r="BZX38" s="562"/>
      <c r="BZY38" s="562"/>
      <c r="BZZ38" s="562"/>
      <c r="CAA38" s="562"/>
      <c r="CAB38" s="562"/>
      <c r="CAC38" s="562"/>
      <c r="CAD38" s="562"/>
      <c r="CAE38" s="562"/>
      <c r="CAF38" s="562"/>
      <c r="CAG38" s="562"/>
      <c r="CAH38" s="562"/>
      <c r="CAI38" s="562"/>
      <c r="CAJ38" s="562"/>
      <c r="CAK38" s="562"/>
      <c r="CAL38" s="562"/>
      <c r="CAM38" s="562"/>
      <c r="CAN38" s="562"/>
      <c r="CAO38" s="562"/>
      <c r="CAP38" s="562"/>
      <c r="CAQ38" s="562"/>
      <c r="CAR38" s="562"/>
      <c r="CAS38" s="562"/>
      <c r="CAT38" s="562"/>
      <c r="CAU38" s="562"/>
      <c r="CAV38" s="562"/>
      <c r="CAW38" s="562"/>
      <c r="CAX38" s="562"/>
      <c r="CAY38" s="562"/>
      <c r="CAZ38" s="562"/>
      <c r="CBA38" s="562"/>
      <c r="CBB38" s="562"/>
      <c r="CBC38" s="562"/>
      <c r="CBD38" s="562"/>
      <c r="CBE38" s="562"/>
      <c r="CBF38" s="562"/>
      <c r="CBG38" s="562"/>
      <c r="CBH38" s="562"/>
      <c r="CBI38" s="562"/>
      <c r="CBJ38" s="562"/>
      <c r="CBK38" s="562"/>
      <c r="CBL38" s="562"/>
      <c r="CBM38" s="562"/>
      <c r="CBN38" s="562"/>
      <c r="CBO38" s="562"/>
      <c r="CBP38" s="562"/>
      <c r="CBQ38" s="562"/>
      <c r="CBR38" s="562"/>
      <c r="CBS38" s="562"/>
      <c r="CBT38" s="562"/>
      <c r="CBU38" s="562"/>
      <c r="CBV38" s="562"/>
      <c r="CBW38" s="562"/>
      <c r="CBX38" s="562"/>
      <c r="CBY38" s="562"/>
      <c r="CBZ38" s="562"/>
      <c r="CCA38" s="562"/>
      <c r="CCB38" s="562"/>
      <c r="CCC38" s="562"/>
      <c r="CCD38" s="562"/>
      <c r="CCE38" s="562"/>
      <c r="CCF38" s="562"/>
      <c r="CCG38" s="562"/>
      <c r="CCH38" s="562"/>
      <c r="CCI38" s="562"/>
      <c r="CCJ38" s="562"/>
      <c r="CCK38" s="562"/>
      <c r="CCL38" s="562"/>
      <c r="CCM38" s="562"/>
      <c r="CCN38" s="562"/>
      <c r="CCO38" s="562"/>
      <c r="CCP38" s="562"/>
      <c r="CCQ38" s="562"/>
      <c r="CCR38" s="562"/>
      <c r="CCS38" s="562"/>
      <c r="CCT38" s="562"/>
      <c r="CCU38" s="562"/>
      <c r="CCV38" s="562"/>
      <c r="CCW38" s="562"/>
      <c r="CCX38" s="562"/>
      <c r="CCY38" s="562"/>
      <c r="CCZ38" s="562"/>
      <c r="CDA38" s="562"/>
      <c r="CDB38" s="562"/>
      <c r="CDC38" s="562"/>
      <c r="CDD38" s="562"/>
      <c r="CDE38" s="562"/>
      <c r="CDF38" s="562"/>
      <c r="CDG38" s="562"/>
      <c r="CDH38" s="562"/>
      <c r="CDI38" s="562"/>
      <c r="CDJ38" s="562"/>
      <c r="CDK38" s="562"/>
      <c r="CDL38" s="562"/>
      <c r="CDM38" s="562"/>
      <c r="CDN38" s="562"/>
      <c r="CDO38" s="562"/>
      <c r="CDP38" s="562"/>
      <c r="CDQ38" s="562"/>
      <c r="CDR38" s="562"/>
      <c r="CDS38" s="562"/>
      <c r="CDT38" s="562"/>
      <c r="CDU38" s="562"/>
      <c r="CDV38" s="562"/>
      <c r="CDW38" s="562"/>
      <c r="CDX38" s="562"/>
      <c r="CDY38" s="562"/>
      <c r="CDZ38" s="562"/>
      <c r="CEA38" s="562"/>
      <c r="CEB38" s="562"/>
      <c r="CEC38" s="562"/>
      <c r="CED38" s="562"/>
      <c r="CEE38" s="562"/>
      <c r="CEF38" s="562"/>
      <c r="CEG38" s="562"/>
      <c r="CEH38" s="562"/>
      <c r="CEI38" s="562"/>
      <c r="CEJ38" s="562"/>
      <c r="CEK38" s="562"/>
      <c r="CEL38" s="562"/>
      <c r="CEM38" s="562"/>
      <c r="CEN38" s="562"/>
      <c r="CEO38" s="562"/>
      <c r="CEP38" s="562"/>
      <c r="CEQ38" s="562"/>
      <c r="CER38" s="562"/>
      <c r="CES38" s="562"/>
      <c r="CET38" s="562"/>
      <c r="CEU38" s="562"/>
      <c r="CEV38" s="562"/>
      <c r="CEW38" s="562"/>
      <c r="CEX38" s="562"/>
      <c r="CEY38" s="562"/>
      <c r="CEZ38" s="562"/>
      <c r="CFA38" s="562"/>
      <c r="CFB38" s="562"/>
      <c r="CFC38" s="562"/>
      <c r="CFD38" s="562"/>
      <c r="CFE38" s="562"/>
      <c r="CFF38" s="562"/>
      <c r="CFG38" s="562"/>
      <c r="CFH38" s="562"/>
      <c r="CFI38" s="562"/>
      <c r="CFJ38" s="562"/>
      <c r="CFK38" s="562"/>
      <c r="CFL38" s="562"/>
      <c r="CFM38" s="562"/>
      <c r="CFN38" s="562"/>
      <c r="CFO38" s="562"/>
      <c r="CFP38" s="562"/>
      <c r="CFQ38" s="562"/>
      <c r="CFR38" s="562"/>
      <c r="CFS38" s="562"/>
      <c r="CFT38" s="562"/>
      <c r="CFU38" s="562"/>
      <c r="CFV38" s="562"/>
      <c r="CFW38" s="562"/>
      <c r="CFX38" s="562"/>
      <c r="CFY38" s="562"/>
      <c r="CFZ38" s="562"/>
      <c r="CGA38" s="562"/>
      <c r="CGB38" s="562"/>
      <c r="CGC38" s="562"/>
      <c r="CGD38" s="562"/>
      <c r="CGE38" s="562"/>
      <c r="CGF38" s="562"/>
      <c r="CGG38" s="562"/>
      <c r="CGH38" s="562"/>
      <c r="CGI38" s="562"/>
      <c r="CGJ38" s="562"/>
      <c r="CGK38" s="562"/>
      <c r="CGL38" s="562"/>
      <c r="CGM38" s="562"/>
      <c r="CGN38" s="562"/>
      <c r="CGO38" s="562"/>
      <c r="CGP38" s="562"/>
      <c r="CGQ38" s="562"/>
      <c r="CGR38" s="562"/>
      <c r="CGS38" s="562"/>
      <c r="CGT38" s="562"/>
      <c r="CGU38" s="562"/>
      <c r="CGV38" s="562"/>
      <c r="CGW38" s="562"/>
      <c r="CGX38" s="562"/>
      <c r="CGY38" s="562"/>
      <c r="CGZ38" s="562"/>
      <c r="CHA38" s="562"/>
      <c r="CHB38" s="562"/>
      <c r="CHC38" s="562"/>
      <c r="CHD38" s="562"/>
      <c r="CHE38" s="562"/>
      <c r="CHF38" s="562"/>
      <c r="CHG38" s="562"/>
      <c r="CHH38" s="562"/>
      <c r="CHI38" s="562"/>
      <c r="CHJ38" s="562"/>
      <c r="CHK38" s="562"/>
      <c r="CHL38" s="562"/>
      <c r="CHM38" s="562"/>
      <c r="CHN38" s="562"/>
      <c r="CHO38" s="562"/>
      <c r="CHP38" s="562"/>
      <c r="CHQ38" s="562"/>
      <c r="CHR38" s="562"/>
      <c r="CHS38" s="562"/>
      <c r="CHT38" s="562"/>
      <c r="CHU38" s="562"/>
      <c r="CHV38" s="562"/>
      <c r="CHW38" s="562"/>
      <c r="CHX38" s="562"/>
      <c r="CHY38" s="562"/>
      <c r="CHZ38" s="562"/>
      <c r="CIA38" s="562"/>
      <c r="CIB38" s="562"/>
      <c r="CIC38" s="562"/>
      <c r="CID38" s="562"/>
      <c r="CIE38" s="562"/>
      <c r="CIF38" s="562"/>
      <c r="CIG38" s="562"/>
      <c r="CIH38" s="562"/>
      <c r="CII38" s="562"/>
      <c r="CIJ38" s="562"/>
      <c r="CIK38" s="562"/>
      <c r="CIL38" s="562"/>
      <c r="CIM38" s="562"/>
      <c r="CIN38" s="562"/>
      <c r="CIO38" s="562"/>
      <c r="CIP38" s="562"/>
      <c r="CIQ38" s="562"/>
      <c r="CIR38" s="562"/>
      <c r="CIS38" s="562"/>
      <c r="CIT38" s="562"/>
      <c r="CIU38" s="562"/>
      <c r="CIV38" s="562"/>
      <c r="CIW38" s="562"/>
      <c r="CIX38" s="562"/>
      <c r="CIY38" s="562"/>
      <c r="CIZ38" s="562"/>
      <c r="CJA38" s="562"/>
      <c r="CJB38" s="562"/>
      <c r="CJC38" s="562"/>
      <c r="CJD38" s="562"/>
      <c r="CJE38" s="562"/>
      <c r="CJF38" s="562"/>
      <c r="CJG38" s="562"/>
      <c r="CJH38" s="562"/>
      <c r="CJI38" s="562"/>
      <c r="CJJ38" s="562"/>
      <c r="CJK38" s="562"/>
      <c r="CJL38" s="562"/>
      <c r="CJM38" s="562"/>
      <c r="CJN38" s="562"/>
      <c r="CJO38" s="562"/>
      <c r="CJP38" s="562"/>
      <c r="CJQ38" s="562"/>
      <c r="CJR38" s="562"/>
      <c r="CJS38" s="562"/>
      <c r="CJT38" s="562"/>
      <c r="CJU38" s="562"/>
      <c r="CJV38" s="562"/>
      <c r="CJW38" s="562"/>
      <c r="CJX38" s="562"/>
      <c r="CJY38" s="562"/>
      <c r="CJZ38" s="562"/>
      <c r="CKA38" s="562"/>
      <c r="CKB38" s="562"/>
      <c r="CKC38" s="562"/>
      <c r="CKD38" s="562"/>
      <c r="CKE38" s="562"/>
      <c r="CKF38" s="562"/>
      <c r="CKG38" s="562"/>
      <c r="CKH38" s="562"/>
      <c r="CKI38" s="562"/>
      <c r="CKJ38" s="562"/>
      <c r="CKK38" s="562"/>
      <c r="CKL38" s="562"/>
      <c r="CKM38" s="562"/>
      <c r="CKN38" s="562"/>
      <c r="CKO38" s="562"/>
      <c r="CKP38" s="562"/>
      <c r="CKQ38" s="562"/>
      <c r="CKR38" s="562"/>
      <c r="CKS38" s="562"/>
      <c r="CKT38" s="562"/>
      <c r="CKU38" s="562"/>
      <c r="CKV38" s="562"/>
      <c r="CKW38" s="562"/>
      <c r="CKX38" s="562"/>
      <c r="CKY38" s="562"/>
      <c r="CKZ38" s="562"/>
      <c r="CLA38" s="562"/>
      <c r="CLB38" s="562"/>
      <c r="CLC38" s="562"/>
      <c r="CLD38" s="562"/>
      <c r="CLE38" s="562"/>
      <c r="CLF38" s="562"/>
      <c r="CLG38" s="562"/>
      <c r="CLH38" s="562"/>
      <c r="CLI38" s="562"/>
      <c r="CLJ38" s="562"/>
      <c r="CLK38" s="562"/>
      <c r="CLL38" s="562"/>
      <c r="CLM38" s="562"/>
      <c r="CLN38" s="562"/>
      <c r="CLO38" s="562"/>
      <c r="CLP38" s="562"/>
      <c r="CLQ38" s="562"/>
      <c r="CLR38" s="562"/>
      <c r="CLS38" s="562"/>
      <c r="CLT38" s="562"/>
      <c r="CLU38" s="562"/>
      <c r="CLV38" s="562"/>
      <c r="CLW38" s="562"/>
      <c r="CLX38" s="562"/>
      <c r="CLY38" s="562"/>
      <c r="CLZ38" s="562"/>
      <c r="CMA38" s="562"/>
      <c r="CMB38" s="562"/>
      <c r="CMC38" s="562"/>
      <c r="CMD38" s="562"/>
      <c r="CME38" s="562"/>
      <c r="CMF38" s="562"/>
      <c r="CMG38" s="562"/>
      <c r="CMH38" s="562"/>
      <c r="CMI38" s="562"/>
      <c r="CMJ38" s="562"/>
      <c r="CMK38" s="562"/>
      <c r="CML38" s="562"/>
      <c r="CMM38" s="562"/>
      <c r="CMN38" s="562"/>
      <c r="CMO38" s="562"/>
      <c r="CMP38" s="562"/>
      <c r="CMQ38" s="562"/>
      <c r="CMR38" s="562"/>
      <c r="CMS38" s="562"/>
      <c r="CMT38" s="562"/>
      <c r="CMU38" s="562"/>
      <c r="CMV38" s="562"/>
      <c r="CMW38" s="562"/>
      <c r="CMX38" s="562"/>
      <c r="CMY38" s="562"/>
      <c r="CMZ38" s="562"/>
      <c r="CNA38" s="562"/>
      <c r="CNB38" s="562"/>
      <c r="CNC38" s="562"/>
      <c r="CND38" s="562"/>
      <c r="CNE38" s="562"/>
      <c r="CNF38" s="562"/>
      <c r="CNG38" s="562"/>
      <c r="CNH38" s="562"/>
      <c r="CNI38" s="562"/>
      <c r="CNJ38" s="562"/>
      <c r="CNK38" s="562"/>
      <c r="CNL38" s="562"/>
      <c r="CNM38" s="562"/>
      <c r="CNN38" s="562"/>
      <c r="CNO38" s="562"/>
      <c r="CNP38" s="562"/>
      <c r="CNQ38" s="562"/>
      <c r="CNR38" s="562"/>
      <c r="CNS38" s="562"/>
      <c r="CNT38" s="562"/>
      <c r="CNU38" s="562"/>
      <c r="CNV38" s="562"/>
      <c r="CNW38" s="562"/>
      <c r="CNX38" s="562"/>
      <c r="CNY38" s="562"/>
      <c r="CNZ38" s="562"/>
      <c r="COA38" s="562"/>
      <c r="COB38" s="562"/>
      <c r="COC38" s="562"/>
      <c r="COD38" s="562"/>
      <c r="COE38" s="562"/>
      <c r="COF38" s="562"/>
      <c r="COG38" s="562"/>
      <c r="COH38" s="562"/>
      <c r="COI38" s="562"/>
      <c r="COJ38" s="562"/>
      <c r="COK38" s="562"/>
      <c r="COL38" s="562"/>
      <c r="COM38" s="562"/>
      <c r="CON38" s="562"/>
      <c r="COO38" s="562"/>
      <c r="COP38" s="562"/>
      <c r="COQ38" s="562"/>
      <c r="COR38" s="562"/>
      <c r="COS38" s="562"/>
      <c r="COT38" s="562"/>
      <c r="COU38" s="562"/>
      <c r="COV38" s="562"/>
      <c r="COW38" s="562"/>
      <c r="COX38" s="562"/>
      <c r="COY38" s="562"/>
      <c r="COZ38" s="562"/>
      <c r="CPA38" s="562"/>
      <c r="CPB38" s="562"/>
      <c r="CPC38" s="562"/>
      <c r="CPD38" s="562"/>
      <c r="CPE38" s="562"/>
      <c r="CPF38" s="562"/>
      <c r="CPG38" s="562"/>
      <c r="CPH38" s="562"/>
      <c r="CPI38" s="562"/>
      <c r="CPJ38" s="562"/>
      <c r="CPK38" s="562"/>
      <c r="CPL38" s="562"/>
      <c r="CPM38" s="562"/>
      <c r="CPN38" s="562"/>
      <c r="CPO38" s="562"/>
      <c r="CPP38" s="562"/>
      <c r="CPQ38" s="562"/>
      <c r="CPR38" s="562"/>
      <c r="CPS38" s="562"/>
      <c r="CPT38" s="562"/>
      <c r="CPU38" s="562"/>
      <c r="CPV38" s="562"/>
      <c r="CPW38" s="562"/>
      <c r="CPX38" s="562"/>
      <c r="CPY38" s="562"/>
      <c r="CPZ38" s="562"/>
      <c r="CQA38" s="562"/>
      <c r="CQB38" s="562"/>
      <c r="CQC38" s="562"/>
      <c r="CQD38" s="562"/>
      <c r="CQE38" s="562"/>
      <c r="CQF38" s="562"/>
      <c r="CQG38" s="562"/>
      <c r="CQH38" s="562"/>
      <c r="CQI38" s="562"/>
      <c r="CQJ38" s="562"/>
      <c r="CQK38" s="562"/>
      <c r="CQL38" s="562"/>
      <c r="CQM38" s="562"/>
      <c r="CQN38" s="562"/>
      <c r="CQO38" s="562"/>
      <c r="CQP38" s="562"/>
      <c r="CQQ38" s="562"/>
      <c r="CQR38" s="562"/>
      <c r="CQS38" s="562"/>
      <c r="CQT38" s="562"/>
      <c r="CQU38" s="562"/>
      <c r="CQV38" s="562"/>
      <c r="CQW38" s="562"/>
      <c r="CQX38" s="562"/>
      <c r="CQY38" s="562"/>
      <c r="CQZ38" s="562"/>
      <c r="CRA38" s="562"/>
      <c r="CRB38" s="562"/>
      <c r="CRC38" s="562"/>
      <c r="CRD38" s="562"/>
      <c r="CRE38" s="562"/>
      <c r="CRF38" s="562"/>
      <c r="CRG38" s="562"/>
      <c r="CRH38" s="562"/>
      <c r="CRI38" s="562"/>
      <c r="CRJ38" s="562"/>
      <c r="CRK38" s="562"/>
      <c r="CRL38" s="562"/>
      <c r="CRM38" s="562"/>
      <c r="CRN38" s="562"/>
      <c r="CRO38" s="562"/>
      <c r="CRP38" s="562"/>
      <c r="CRQ38" s="562"/>
      <c r="CRR38" s="562"/>
      <c r="CRS38" s="562"/>
      <c r="CRT38" s="562"/>
      <c r="CRU38" s="562"/>
      <c r="CRV38" s="562"/>
      <c r="CRW38" s="562"/>
      <c r="CRX38" s="562"/>
      <c r="CRY38" s="562"/>
      <c r="CRZ38" s="562"/>
      <c r="CSA38" s="562"/>
      <c r="CSB38" s="562"/>
      <c r="CSC38" s="562"/>
      <c r="CSD38" s="562"/>
      <c r="CSE38" s="562"/>
      <c r="CSF38" s="562"/>
      <c r="CSG38" s="562"/>
      <c r="CSH38" s="562"/>
      <c r="CSI38" s="562"/>
      <c r="CSJ38" s="562"/>
      <c r="CSK38" s="562"/>
      <c r="CSL38" s="562"/>
      <c r="CSM38" s="562"/>
      <c r="CSN38" s="562"/>
      <c r="CSO38" s="562"/>
      <c r="CSP38" s="562"/>
      <c r="CSQ38" s="562"/>
      <c r="CSR38" s="562"/>
      <c r="CSS38" s="562"/>
      <c r="CST38" s="562"/>
      <c r="CSU38" s="562"/>
      <c r="CSV38" s="562"/>
      <c r="CSW38" s="562"/>
      <c r="CSX38" s="562"/>
      <c r="CSY38" s="562"/>
      <c r="CSZ38" s="562"/>
      <c r="CTA38" s="562"/>
      <c r="CTB38" s="562"/>
      <c r="CTC38" s="562"/>
      <c r="CTD38" s="562"/>
      <c r="CTE38" s="562"/>
      <c r="CTF38" s="562"/>
      <c r="CTG38" s="562"/>
      <c r="CTH38" s="562"/>
      <c r="CTI38" s="562"/>
      <c r="CTJ38" s="562"/>
      <c r="CTK38" s="562"/>
      <c r="CTL38" s="562"/>
      <c r="CTM38" s="562"/>
      <c r="CTN38" s="562"/>
      <c r="CTO38" s="562"/>
      <c r="CTP38" s="562"/>
      <c r="CTQ38" s="562"/>
      <c r="CTR38" s="562"/>
      <c r="CTS38" s="562"/>
      <c r="CTT38" s="562"/>
      <c r="CTU38" s="562"/>
      <c r="CTV38" s="562"/>
      <c r="CTW38" s="562"/>
      <c r="CTX38" s="562"/>
      <c r="CTY38" s="562"/>
      <c r="CTZ38" s="562"/>
      <c r="CUA38" s="562"/>
      <c r="CUB38" s="562"/>
      <c r="CUC38" s="562"/>
      <c r="CUD38" s="562"/>
      <c r="CUE38" s="562"/>
      <c r="CUF38" s="562"/>
      <c r="CUG38" s="562"/>
      <c r="CUH38" s="562"/>
      <c r="CUI38" s="562"/>
      <c r="CUJ38" s="562"/>
      <c r="CUK38" s="562"/>
      <c r="CUL38" s="562"/>
      <c r="CUM38" s="562"/>
      <c r="CUN38" s="562"/>
      <c r="CUO38" s="562"/>
      <c r="CUP38" s="562"/>
      <c r="CUQ38" s="562"/>
      <c r="CUR38" s="562"/>
      <c r="CUS38" s="562"/>
      <c r="CUT38" s="562"/>
      <c r="CUU38" s="562"/>
      <c r="CUV38" s="562"/>
      <c r="CUW38" s="562"/>
      <c r="CUX38" s="562"/>
      <c r="CUY38" s="562"/>
      <c r="CUZ38" s="562"/>
      <c r="CVA38" s="562"/>
      <c r="CVB38" s="562"/>
      <c r="CVC38" s="562"/>
      <c r="CVD38" s="562"/>
      <c r="CVE38" s="562"/>
      <c r="CVF38" s="562"/>
      <c r="CVG38" s="562"/>
      <c r="CVH38" s="562"/>
      <c r="CVI38" s="562"/>
      <c r="CVJ38" s="562"/>
      <c r="CVK38" s="562"/>
      <c r="CVL38" s="562"/>
      <c r="CVM38" s="562"/>
      <c r="CVN38" s="562"/>
      <c r="CVO38" s="562"/>
      <c r="CVP38" s="562"/>
      <c r="CVQ38" s="562"/>
      <c r="CVR38" s="562"/>
      <c r="CVS38" s="562"/>
      <c r="CVT38" s="562"/>
      <c r="CVU38" s="562"/>
      <c r="CVV38" s="562"/>
      <c r="CVW38" s="562"/>
      <c r="CVX38" s="562"/>
      <c r="CVY38" s="562"/>
      <c r="CVZ38" s="562"/>
      <c r="CWA38" s="562"/>
      <c r="CWB38" s="562"/>
      <c r="CWC38" s="562"/>
      <c r="CWD38" s="562"/>
      <c r="CWE38" s="562"/>
      <c r="CWF38" s="562"/>
      <c r="CWG38" s="562"/>
      <c r="CWH38" s="562"/>
      <c r="CWI38" s="562"/>
      <c r="CWJ38" s="562"/>
      <c r="CWK38" s="562"/>
      <c r="CWL38" s="562"/>
      <c r="CWM38" s="562"/>
      <c r="CWN38" s="562"/>
      <c r="CWO38" s="562"/>
      <c r="CWP38" s="562"/>
      <c r="CWQ38" s="562"/>
      <c r="CWR38" s="562"/>
      <c r="CWS38" s="562"/>
      <c r="CWT38" s="562"/>
      <c r="CWU38" s="562"/>
      <c r="CWV38" s="562"/>
      <c r="CWW38" s="562"/>
      <c r="CWX38" s="562"/>
      <c r="CWY38" s="562"/>
      <c r="CWZ38" s="562"/>
      <c r="CXA38" s="562"/>
      <c r="CXB38" s="562"/>
      <c r="CXC38" s="562"/>
      <c r="CXD38" s="562"/>
      <c r="CXE38" s="562"/>
      <c r="CXF38" s="562"/>
      <c r="CXG38" s="562"/>
      <c r="CXH38" s="562"/>
      <c r="CXI38" s="562"/>
      <c r="CXJ38" s="562"/>
      <c r="CXK38" s="562"/>
      <c r="CXL38" s="562"/>
      <c r="CXM38" s="562"/>
      <c r="CXN38" s="562"/>
      <c r="CXO38" s="562"/>
      <c r="CXP38" s="562"/>
      <c r="CXQ38" s="562"/>
      <c r="CXR38" s="562"/>
      <c r="CXS38" s="562"/>
      <c r="CXT38" s="562"/>
      <c r="CXU38" s="562"/>
      <c r="CXV38" s="562"/>
      <c r="CXW38" s="562"/>
      <c r="CXX38" s="562"/>
      <c r="CXY38" s="562"/>
      <c r="CXZ38" s="562"/>
      <c r="CYA38" s="562"/>
      <c r="CYB38" s="562"/>
      <c r="CYC38" s="562"/>
      <c r="CYD38" s="562"/>
      <c r="CYE38" s="562"/>
      <c r="CYF38" s="562"/>
      <c r="CYG38" s="562"/>
      <c r="CYH38" s="562"/>
      <c r="CYI38" s="562"/>
      <c r="CYJ38" s="562"/>
      <c r="CYK38" s="562"/>
      <c r="CYL38" s="562"/>
      <c r="CYM38" s="562"/>
      <c r="CYN38" s="562"/>
      <c r="CYO38" s="562"/>
      <c r="CYP38" s="562"/>
      <c r="CYQ38" s="562"/>
      <c r="CYR38" s="562"/>
      <c r="CYS38" s="562"/>
      <c r="CYT38" s="562"/>
      <c r="CYU38" s="562"/>
      <c r="CYV38" s="562"/>
      <c r="CYW38" s="562"/>
      <c r="CYX38" s="562"/>
      <c r="CYY38" s="562"/>
      <c r="CYZ38" s="562"/>
      <c r="CZA38" s="562"/>
      <c r="CZB38" s="562"/>
      <c r="CZC38" s="562"/>
      <c r="CZD38" s="562"/>
      <c r="CZE38" s="562"/>
      <c r="CZF38" s="562"/>
      <c r="CZG38" s="562"/>
      <c r="CZH38" s="562"/>
      <c r="CZI38" s="562"/>
      <c r="CZJ38" s="562"/>
      <c r="CZK38" s="562"/>
      <c r="CZL38" s="562"/>
      <c r="CZM38" s="562"/>
      <c r="CZN38" s="562"/>
      <c r="CZO38" s="562"/>
      <c r="CZP38" s="562"/>
      <c r="CZQ38" s="562"/>
      <c r="CZR38" s="562"/>
      <c r="CZS38" s="562"/>
      <c r="CZT38" s="562"/>
      <c r="CZU38" s="562"/>
      <c r="CZV38" s="562"/>
      <c r="CZW38" s="562"/>
      <c r="CZX38" s="562"/>
      <c r="CZY38" s="562"/>
      <c r="CZZ38" s="562"/>
      <c r="DAA38" s="562"/>
      <c r="DAB38" s="562"/>
      <c r="DAC38" s="562"/>
      <c r="DAD38" s="562"/>
      <c r="DAE38" s="562"/>
      <c r="DAF38" s="562"/>
      <c r="DAG38" s="562"/>
      <c r="DAH38" s="562"/>
      <c r="DAI38" s="562"/>
      <c r="DAJ38" s="562"/>
      <c r="DAK38" s="562"/>
      <c r="DAL38" s="562"/>
      <c r="DAM38" s="562"/>
      <c r="DAN38" s="562"/>
      <c r="DAO38" s="562"/>
      <c r="DAP38" s="562"/>
      <c r="DAQ38" s="562"/>
      <c r="DAR38" s="562"/>
      <c r="DAS38" s="562"/>
      <c r="DAT38" s="562"/>
      <c r="DAU38" s="562"/>
      <c r="DAV38" s="562"/>
      <c r="DAW38" s="562"/>
      <c r="DAX38" s="562"/>
      <c r="DAY38" s="562"/>
      <c r="DAZ38" s="562"/>
      <c r="DBA38" s="562"/>
      <c r="DBB38" s="562"/>
      <c r="DBC38" s="562"/>
      <c r="DBD38" s="562"/>
      <c r="DBE38" s="562"/>
      <c r="DBF38" s="562"/>
      <c r="DBG38" s="562"/>
      <c r="DBH38" s="562"/>
      <c r="DBI38" s="562"/>
      <c r="DBJ38" s="562"/>
      <c r="DBK38" s="562"/>
      <c r="DBL38" s="562"/>
      <c r="DBM38" s="562"/>
      <c r="DBN38" s="562"/>
      <c r="DBO38" s="562"/>
      <c r="DBP38" s="562"/>
      <c r="DBQ38" s="562"/>
      <c r="DBR38" s="562"/>
      <c r="DBS38" s="562"/>
      <c r="DBT38" s="562"/>
      <c r="DBU38" s="562"/>
      <c r="DBV38" s="562"/>
      <c r="DBW38" s="562"/>
      <c r="DBX38" s="562"/>
      <c r="DBY38" s="562"/>
      <c r="DBZ38" s="562"/>
      <c r="DCA38" s="562"/>
      <c r="DCB38" s="562"/>
      <c r="DCC38" s="562"/>
      <c r="DCD38" s="562"/>
      <c r="DCE38" s="562"/>
      <c r="DCF38" s="562"/>
      <c r="DCG38" s="562"/>
      <c r="DCH38" s="562"/>
      <c r="DCI38" s="562"/>
      <c r="DCJ38" s="562"/>
      <c r="DCK38" s="562"/>
      <c r="DCL38" s="562"/>
      <c r="DCM38" s="562"/>
      <c r="DCN38" s="562"/>
      <c r="DCO38" s="562"/>
      <c r="DCP38" s="562"/>
      <c r="DCQ38" s="562"/>
      <c r="DCR38" s="562"/>
      <c r="DCS38" s="562"/>
      <c r="DCT38" s="562"/>
      <c r="DCU38" s="562"/>
      <c r="DCV38" s="562"/>
      <c r="DCW38" s="562"/>
      <c r="DCX38" s="562"/>
      <c r="DCY38" s="562"/>
      <c r="DCZ38" s="562"/>
      <c r="DDA38" s="562"/>
      <c r="DDB38" s="562"/>
      <c r="DDC38" s="562"/>
      <c r="DDD38" s="562"/>
      <c r="DDE38" s="562"/>
      <c r="DDF38" s="562"/>
      <c r="DDG38" s="562"/>
      <c r="DDH38" s="562"/>
      <c r="DDI38" s="562"/>
      <c r="DDJ38" s="562"/>
      <c r="DDK38" s="562"/>
      <c r="DDL38" s="562"/>
      <c r="DDM38" s="562"/>
      <c r="DDN38" s="562"/>
      <c r="DDO38" s="562"/>
      <c r="DDP38" s="562"/>
      <c r="DDQ38" s="562"/>
      <c r="DDR38" s="562"/>
      <c r="DDS38" s="562"/>
      <c r="DDT38" s="562"/>
      <c r="DDU38" s="562"/>
      <c r="DDV38" s="562"/>
      <c r="DDW38" s="562"/>
      <c r="DDX38" s="562"/>
      <c r="DDY38" s="562"/>
      <c r="DDZ38" s="562"/>
      <c r="DEA38" s="562"/>
      <c r="DEB38" s="562"/>
      <c r="DEC38" s="562"/>
      <c r="DED38" s="562"/>
      <c r="DEE38" s="562"/>
      <c r="DEF38" s="562"/>
      <c r="DEG38" s="562"/>
      <c r="DEH38" s="562"/>
      <c r="DEI38" s="562"/>
      <c r="DEJ38" s="562"/>
      <c r="DEK38" s="562"/>
      <c r="DEL38" s="562"/>
      <c r="DEM38" s="562"/>
      <c r="DEN38" s="562"/>
      <c r="DEO38" s="562"/>
      <c r="DEP38" s="562"/>
      <c r="DEQ38" s="562"/>
      <c r="DER38" s="562"/>
      <c r="DES38" s="562"/>
      <c r="DET38" s="562"/>
      <c r="DEU38" s="562"/>
      <c r="DEV38" s="562"/>
      <c r="DEW38" s="562"/>
      <c r="DEX38" s="562"/>
      <c r="DEY38" s="562"/>
      <c r="DEZ38" s="562"/>
      <c r="DFA38" s="562"/>
      <c r="DFB38" s="562"/>
      <c r="DFC38" s="562"/>
      <c r="DFD38" s="562"/>
      <c r="DFE38" s="562"/>
      <c r="DFF38" s="562"/>
      <c r="DFG38" s="562"/>
      <c r="DFH38" s="562"/>
      <c r="DFI38" s="562"/>
      <c r="DFJ38" s="562"/>
      <c r="DFK38" s="562"/>
      <c r="DFL38" s="562"/>
      <c r="DFM38" s="562"/>
      <c r="DFN38" s="562"/>
      <c r="DFO38" s="562"/>
      <c r="DFP38" s="562"/>
      <c r="DFQ38" s="562"/>
      <c r="DFR38" s="562"/>
      <c r="DFS38" s="562"/>
      <c r="DFT38" s="562"/>
      <c r="DFU38" s="562"/>
      <c r="DFV38" s="562"/>
      <c r="DFW38" s="562"/>
      <c r="DFX38" s="562"/>
      <c r="DFY38" s="562"/>
      <c r="DFZ38" s="562"/>
      <c r="DGA38" s="562"/>
      <c r="DGB38" s="562"/>
      <c r="DGC38" s="562"/>
      <c r="DGD38" s="562"/>
      <c r="DGE38" s="562"/>
      <c r="DGF38" s="562"/>
      <c r="DGG38" s="562"/>
      <c r="DGH38" s="562"/>
      <c r="DGI38" s="562"/>
      <c r="DGJ38" s="562"/>
      <c r="DGK38" s="562"/>
      <c r="DGL38" s="562"/>
      <c r="DGM38" s="562"/>
      <c r="DGN38" s="562"/>
      <c r="DGO38" s="562"/>
      <c r="DGP38" s="562"/>
      <c r="DGQ38" s="562"/>
      <c r="DGR38" s="562"/>
      <c r="DGS38" s="562"/>
      <c r="DGT38" s="562"/>
      <c r="DGU38" s="562"/>
      <c r="DGV38" s="562"/>
      <c r="DGW38" s="562"/>
      <c r="DGX38" s="562"/>
      <c r="DGY38" s="562"/>
      <c r="DGZ38" s="562"/>
      <c r="DHA38" s="562"/>
      <c r="DHB38" s="562"/>
      <c r="DHC38" s="562"/>
      <c r="DHD38" s="562"/>
      <c r="DHE38" s="562"/>
      <c r="DHF38" s="562"/>
      <c r="DHG38" s="562"/>
      <c r="DHH38" s="562"/>
      <c r="DHI38" s="562"/>
      <c r="DHJ38" s="562"/>
      <c r="DHK38" s="562"/>
      <c r="DHL38" s="562"/>
      <c r="DHM38" s="562"/>
      <c r="DHN38" s="562"/>
      <c r="DHO38" s="562"/>
      <c r="DHP38" s="562"/>
      <c r="DHQ38" s="562"/>
      <c r="DHR38" s="562"/>
      <c r="DHS38" s="562"/>
      <c r="DHT38" s="562"/>
      <c r="DHU38" s="562"/>
      <c r="DHV38" s="562"/>
      <c r="DHW38" s="562"/>
      <c r="DHX38" s="562"/>
      <c r="DHY38" s="562"/>
      <c r="DHZ38" s="562"/>
      <c r="DIA38" s="562"/>
      <c r="DIB38" s="562"/>
      <c r="DIC38" s="562"/>
      <c r="DID38" s="562"/>
      <c r="DIE38" s="562"/>
      <c r="DIF38" s="562"/>
      <c r="DIG38" s="562"/>
      <c r="DIH38" s="562"/>
      <c r="DII38" s="562"/>
      <c r="DIJ38" s="562"/>
      <c r="DIK38" s="562"/>
      <c r="DIL38" s="562"/>
      <c r="DIM38" s="562"/>
      <c r="DIN38" s="562"/>
      <c r="DIO38" s="562"/>
      <c r="DIP38" s="562"/>
      <c r="DIQ38" s="562"/>
      <c r="DIR38" s="562"/>
      <c r="DIS38" s="562"/>
      <c r="DIT38" s="562"/>
      <c r="DIU38" s="562"/>
      <c r="DIV38" s="562"/>
      <c r="DIW38" s="562"/>
      <c r="DIX38" s="562"/>
      <c r="DIY38" s="562"/>
      <c r="DIZ38" s="562"/>
      <c r="DJA38" s="562"/>
      <c r="DJB38" s="562"/>
      <c r="DJC38" s="562"/>
      <c r="DJD38" s="562"/>
      <c r="DJE38" s="562"/>
      <c r="DJF38" s="562"/>
      <c r="DJG38" s="562"/>
      <c r="DJH38" s="562"/>
      <c r="DJI38" s="562"/>
      <c r="DJJ38" s="562"/>
      <c r="DJK38" s="562"/>
      <c r="DJL38" s="562"/>
      <c r="DJM38" s="562"/>
      <c r="DJN38" s="562"/>
      <c r="DJO38" s="562"/>
      <c r="DJP38" s="562"/>
      <c r="DJQ38" s="562"/>
      <c r="DJR38" s="562"/>
      <c r="DJS38" s="562"/>
      <c r="DJT38" s="562"/>
      <c r="DJU38" s="562"/>
      <c r="DJV38" s="562"/>
      <c r="DJW38" s="562"/>
      <c r="DJX38" s="562"/>
      <c r="DJY38" s="562"/>
      <c r="DJZ38" s="562"/>
      <c r="DKA38" s="562"/>
      <c r="DKB38" s="562"/>
      <c r="DKC38" s="562"/>
      <c r="DKD38" s="562"/>
      <c r="DKE38" s="562"/>
      <c r="DKF38" s="562"/>
      <c r="DKG38" s="562"/>
      <c r="DKH38" s="562"/>
      <c r="DKI38" s="562"/>
      <c r="DKJ38" s="562"/>
      <c r="DKK38" s="562"/>
      <c r="DKL38" s="562"/>
      <c r="DKM38" s="562"/>
      <c r="DKN38" s="562"/>
      <c r="DKO38" s="562"/>
      <c r="DKP38" s="562"/>
      <c r="DKQ38" s="562"/>
      <c r="DKR38" s="562"/>
      <c r="DKS38" s="562"/>
      <c r="DKT38" s="562"/>
      <c r="DKU38" s="562"/>
      <c r="DKV38" s="562"/>
      <c r="DKW38" s="562"/>
      <c r="DKX38" s="562"/>
      <c r="DKY38" s="562"/>
      <c r="DKZ38" s="562"/>
      <c r="DLA38" s="562"/>
      <c r="DLB38" s="562"/>
      <c r="DLC38" s="562"/>
      <c r="DLD38" s="562"/>
      <c r="DLE38" s="562"/>
      <c r="DLF38" s="562"/>
      <c r="DLG38" s="562"/>
      <c r="DLH38" s="562"/>
      <c r="DLI38" s="562"/>
      <c r="DLJ38" s="562"/>
      <c r="DLK38" s="562"/>
      <c r="DLL38" s="562"/>
      <c r="DLM38" s="562"/>
      <c r="DLN38" s="562"/>
      <c r="DLO38" s="562"/>
      <c r="DLP38" s="562"/>
      <c r="DLQ38" s="562"/>
      <c r="DLR38" s="562"/>
      <c r="DLS38" s="562"/>
      <c r="DLT38" s="562"/>
      <c r="DLU38" s="562"/>
      <c r="DLV38" s="562"/>
      <c r="DLW38" s="562"/>
      <c r="DLX38" s="562"/>
      <c r="DLY38" s="562"/>
      <c r="DLZ38" s="562"/>
      <c r="DMA38" s="562"/>
      <c r="DMB38" s="562"/>
      <c r="DMC38" s="562"/>
      <c r="DMD38" s="562"/>
      <c r="DME38" s="562"/>
      <c r="DMF38" s="562"/>
      <c r="DMG38" s="562"/>
      <c r="DMH38" s="562"/>
      <c r="DMI38" s="562"/>
      <c r="DMJ38" s="562"/>
      <c r="DMK38" s="562"/>
      <c r="DML38" s="562"/>
      <c r="DMM38" s="562"/>
      <c r="DMN38" s="562"/>
      <c r="DMO38" s="562"/>
      <c r="DMP38" s="562"/>
      <c r="DMQ38" s="562"/>
      <c r="DMR38" s="562"/>
      <c r="DMS38" s="562"/>
      <c r="DMT38" s="562"/>
      <c r="DMU38" s="562"/>
      <c r="DMV38" s="562"/>
      <c r="DMW38" s="562"/>
      <c r="DMX38" s="562"/>
      <c r="DMY38" s="562"/>
      <c r="DMZ38" s="562"/>
      <c r="DNA38" s="562"/>
      <c r="DNB38" s="562"/>
      <c r="DNC38" s="562"/>
      <c r="DND38" s="562"/>
      <c r="DNE38" s="562"/>
      <c r="DNF38" s="562"/>
      <c r="DNG38" s="562"/>
      <c r="DNH38" s="562"/>
      <c r="DNI38" s="562"/>
      <c r="DNJ38" s="562"/>
      <c r="DNK38" s="562"/>
      <c r="DNL38" s="562"/>
      <c r="DNM38" s="562"/>
      <c r="DNN38" s="562"/>
      <c r="DNO38" s="562"/>
      <c r="DNP38" s="562"/>
      <c r="DNQ38" s="562"/>
      <c r="DNR38" s="562"/>
      <c r="DNS38" s="562"/>
      <c r="DNT38" s="562"/>
      <c r="DNU38" s="562"/>
      <c r="DNV38" s="562"/>
      <c r="DNW38" s="562"/>
      <c r="DNX38" s="562"/>
      <c r="DNY38" s="562"/>
      <c r="DNZ38" s="562"/>
      <c r="DOA38" s="562"/>
      <c r="DOB38" s="562"/>
      <c r="DOC38" s="562"/>
      <c r="DOD38" s="562"/>
      <c r="DOE38" s="562"/>
      <c r="DOF38" s="562"/>
      <c r="DOG38" s="562"/>
      <c r="DOH38" s="562"/>
      <c r="DOI38" s="562"/>
      <c r="DOJ38" s="562"/>
      <c r="DOK38" s="562"/>
      <c r="DOL38" s="562"/>
      <c r="DOM38" s="562"/>
      <c r="DON38" s="562"/>
      <c r="DOO38" s="562"/>
      <c r="DOP38" s="562"/>
      <c r="DOQ38" s="562"/>
      <c r="DOR38" s="562"/>
      <c r="DOS38" s="562"/>
      <c r="DOT38" s="562"/>
      <c r="DOU38" s="562"/>
      <c r="DOV38" s="562"/>
      <c r="DOW38" s="562"/>
      <c r="DOX38" s="562"/>
      <c r="DOY38" s="562"/>
      <c r="DOZ38" s="562"/>
      <c r="DPA38" s="562"/>
      <c r="DPB38" s="562"/>
      <c r="DPC38" s="562"/>
      <c r="DPD38" s="562"/>
      <c r="DPE38" s="562"/>
      <c r="DPF38" s="562"/>
      <c r="DPG38" s="562"/>
      <c r="DPH38" s="562"/>
      <c r="DPI38" s="562"/>
      <c r="DPJ38" s="562"/>
      <c r="DPK38" s="562"/>
      <c r="DPL38" s="562"/>
      <c r="DPM38" s="562"/>
      <c r="DPN38" s="562"/>
      <c r="DPO38" s="562"/>
      <c r="DPP38" s="562"/>
      <c r="DPQ38" s="562"/>
      <c r="DPR38" s="562"/>
      <c r="DPS38" s="562"/>
      <c r="DPT38" s="562"/>
      <c r="DPU38" s="562"/>
      <c r="DPV38" s="562"/>
      <c r="DPW38" s="562"/>
      <c r="DPX38" s="562"/>
      <c r="DPY38" s="562"/>
      <c r="DPZ38" s="562"/>
      <c r="DQA38" s="562"/>
      <c r="DQB38" s="562"/>
      <c r="DQC38" s="562"/>
      <c r="DQD38" s="562"/>
      <c r="DQE38" s="562"/>
      <c r="DQF38" s="562"/>
      <c r="DQG38" s="562"/>
      <c r="DQH38" s="562"/>
      <c r="DQI38" s="562"/>
      <c r="DQJ38" s="562"/>
      <c r="DQK38" s="562"/>
      <c r="DQL38" s="562"/>
      <c r="DQM38" s="562"/>
      <c r="DQN38" s="562"/>
      <c r="DQO38" s="562"/>
      <c r="DQP38" s="562"/>
      <c r="DQQ38" s="562"/>
      <c r="DQR38" s="562"/>
      <c r="DQS38" s="562"/>
      <c r="DQT38" s="562"/>
      <c r="DQU38" s="562"/>
      <c r="DQV38" s="562"/>
      <c r="DQW38" s="562"/>
      <c r="DQX38" s="562"/>
      <c r="DQY38" s="562"/>
      <c r="DQZ38" s="562"/>
      <c r="DRA38" s="562"/>
      <c r="DRB38" s="562"/>
      <c r="DRC38" s="562"/>
      <c r="DRD38" s="562"/>
      <c r="DRE38" s="562"/>
      <c r="DRF38" s="562"/>
      <c r="DRG38" s="562"/>
      <c r="DRH38" s="562"/>
      <c r="DRI38" s="562"/>
      <c r="DRJ38" s="562"/>
      <c r="DRK38" s="562"/>
      <c r="DRL38" s="562"/>
      <c r="DRM38" s="562"/>
      <c r="DRN38" s="562"/>
      <c r="DRO38" s="562"/>
      <c r="DRP38" s="562"/>
      <c r="DRQ38" s="562"/>
      <c r="DRR38" s="562"/>
      <c r="DRS38" s="562"/>
      <c r="DRT38" s="562"/>
      <c r="DRU38" s="562"/>
      <c r="DRV38" s="562"/>
      <c r="DRW38" s="562"/>
      <c r="DRX38" s="562"/>
      <c r="DRY38" s="562"/>
      <c r="DRZ38" s="562"/>
      <c r="DSA38" s="562"/>
      <c r="DSB38" s="562"/>
      <c r="DSC38" s="562"/>
      <c r="DSD38" s="562"/>
      <c r="DSE38" s="562"/>
      <c r="DSF38" s="562"/>
      <c r="DSG38" s="562"/>
      <c r="DSH38" s="562"/>
      <c r="DSI38" s="562"/>
      <c r="DSJ38" s="562"/>
      <c r="DSK38" s="562"/>
      <c r="DSL38" s="562"/>
      <c r="DSM38" s="562"/>
      <c r="DSN38" s="562"/>
      <c r="DSO38" s="562"/>
      <c r="DSP38" s="562"/>
      <c r="DSQ38" s="562"/>
      <c r="DSR38" s="562"/>
      <c r="DSS38" s="562"/>
      <c r="DST38" s="562"/>
      <c r="DSU38" s="562"/>
      <c r="DSV38" s="562"/>
      <c r="DSW38" s="562"/>
      <c r="DSX38" s="562"/>
      <c r="DSY38" s="562"/>
      <c r="DSZ38" s="562"/>
      <c r="DTA38" s="562"/>
      <c r="DTB38" s="562"/>
      <c r="DTC38" s="562"/>
      <c r="DTD38" s="562"/>
      <c r="DTE38" s="562"/>
      <c r="DTF38" s="562"/>
      <c r="DTG38" s="562"/>
      <c r="DTH38" s="562"/>
      <c r="DTI38" s="562"/>
      <c r="DTJ38" s="562"/>
      <c r="DTK38" s="562"/>
      <c r="DTL38" s="562"/>
      <c r="DTM38" s="562"/>
      <c r="DTN38" s="562"/>
      <c r="DTO38" s="562"/>
      <c r="DTP38" s="562"/>
      <c r="DTQ38" s="562"/>
      <c r="DTR38" s="562"/>
      <c r="DTS38" s="562"/>
      <c r="DTT38" s="562"/>
      <c r="DTU38" s="562"/>
      <c r="DTV38" s="562"/>
      <c r="DTW38" s="562"/>
      <c r="DTX38" s="562"/>
      <c r="DTY38" s="562"/>
      <c r="DTZ38" s="562"/>
      <c r="DUA38" s="562"/>
      <c r="DUB38" s="562"/>
      <c r="DUC38" s="562"/>
      <c r="DUD38" s="562"/>
      <c r="DUE38" s="562"/>
      <c r="DUF38" s="562"/>
      <c r="DUG38" s="562"/>
      <c r="DUH38" s="562"/>
      <c r="DUI38" s="562"/>
      <c r="DUJ38" s="562"/>
      <c r="DUK38" s="562"/>
      <c r="DUL38" s="562"/>
      <c r="DUM38" s="562"/>
      <c r="DUN38" s="562"/>
      <c r="DUO38" s="562"/>
      <c r="DUP38" s="562"/>
      <c r="DUQ38" s="562"/>
      <c r="DUR38" s="562"/>
      <c r="DUS38" s="562"/>
      <c r="DUT38" s="562"/>
      <c r="DUU38" s="562"/>
      <c r="DUV38" s="562"/>
      <c r="DUW38" s="562"/>
      <c r="DUX38" s="562"/>
      <c r="DUY38" s="562"/>
      <c r="DUZ38" s="562"/>
      <c r="DVA38" s="562"/>
      <c r="DVB38" s="562"/>
      <c r="DVC38" s="562"/>
      <c r="DVD38" s="562"/>
      <c r="DVE38" s="562"/>
      <c r="DVF38" s="562"/>
      <c r="DVG38" s="562"/>
      <c r="DVH38" s="562"/>
      <c r="DVI38" s="562"/>
      <c r="DVJ38" s="562"/>
      <c r="DVK38" s="562"/>
      <c r="DVL38" s="562"/>
      <c r="DVM38" s="562"/>
      <c r="DVN38" s="562"/>
      <c r="DVO38" s="562"/>
      <c r="DVP38" s="562"/>
      <c r="DVQ38" s="562"/>
      <c r="DVR38" s="562"/>
      <c r="DVS38" s="562"/>
      <c r="DVT38" s="562"/>
      <c r="DVU38" s="562"/>
      <c r="DVV38" s="562"/>
      <c r="DVW38" s="562"/>
      <c r="DVX38" s="562"/>
      <c r="DVY38" s="562"/>
      <c r="DVZ38" s="562"/>
      <c r="DWA38" s="562"/>
      <c r="DWB38" s="562"/>
      <c r="DWC38" s="562"/>
      <c r="DWD38" s="562"/>
      <c r="DWE38" s="562"/>
      <c r="DWF38" s="562"/>
      <c r="DWG38" s="562"/>
      <c r="DWH38" s="562"/>
      <c r="DWI38" s="562"/>
      <c r="DWJ38" s="562"/>
      <c r="DWK38" s="562"/>
      <c r="DWL38" s="562"/>
      <c r="DWM38" s="562"/>
      <c r="DWN38" s="562"/>
      <c r="DWO38" s="562"/>
      <c r="DWP38" s="562"/>
      <c r="DWQ38" s="562"/>
      <c r="DWR38" s="562"/>
      <c r="DWS38" s="562"/>
      <c r="DWT38" s="562"/>
      <c r="DWU38" s="562"/>
      <c r="DWV38" s="562"/>
      <c r="DWW38" s="562"/>
      <c r="DWX38" s="562"/>
      <c r="DWY38" s="562"/>
      <c r="DWZ38" s="562"/>
      <c r="DXA38" s="562"/>
      <c r="DXB38" s="562"/>
      <c r="DXC38" s="562"/>
      <c r="DXD38" s="562"/>
      <c r="DXE38" s="562"/>
      <c r="DXF38" s="562"/>
      <c r="DXG38" s="562"/>
      <c r="DXH38" s="562"/>
      <c r="DXI38" s="562"/>
      <c r="DXJ38" s="562"/>
      <c r="DXK38" s="562"/>
      <c r="DXL38" s="562"/>
      <c r="DXM38" s="562"/>
      <c r="DXN38" s="562"/>
      <c r="DXO38" s="562"/>
      <c r="DXP38" s="562"/>
      <c r="DXQ38" s="562"/>
      <c r="DXR38" s="562"/>
      <c r="DXS38" s="562"/>
      <c r="DXT38" s="562"/>
      <c r="DXU38" s="562"/>
      <c r="DXV38" s="562"/>
      <c r="DXW38" s="562"/>
      <c r="DXX38" s="562"/>
      <c r="DXY38" s="562"/>
      <c r="DXZ38" s="562"/>
      <c r="DYA38" s="562"/>
      <c r="DYB38" s="562"/>
      <c r="DYC38" s="562"/>
      <c r="DYD38" s="562"/>
      <c r="DYE38" s="562"/>
      <c r="DYF38" s="562"/>
      <c r="DYG38" s="562"/>
      <c r="DYH38" s="562"/>
      <c r="DYI38" s="562"/>
      <c r="DYJ38" s="562"/>
      <c r="DYK38" s="562"/>
      <c r="DYL38" s="562"/>
      <c r="DYM38" s="562"/>
      <c r="DYN38" s="562"/>
      <c r="DYO38" s="562"/>
      <c r="DYP38" s="562"/>
      <c r="DYQ38" s="562"/>
      <c r="DYR38" s="562"/>
      <c r="DYS38" s="562"/>
      <c r="DYT38" s="562"/>
      <c r="DYU38" s="562"/>
      <c r="DYV38" s="562"/>
      <c r="DYW38" s="562"/>
      <c r="DYX38" s="562"/>
      <c r="DYY38" s="562"/>
      <c r="DYZ38" s="562"/>
      <c r="DZA38" s="562"/>
      <c r="DZB38" s="562"/>
      <c r="DZC38" s="562"/>
      <c r="DZD38" s="562"/>
      <c r="DZE38" s="562"/>
      <c r="DZF38" s="562"/>
      <c r="DZG38" s="562"/>
      <c r="DZH38" s="562"/>
      <c r="DZI38" s="562"/>
      <c r="DZJ38" s="562"/>
      <c r="DZK38" s="562"/>
      <c r="DZL38" s="562"/>
      <c r="DZM38" s="562"/>
      <c r="DZN38" s="562"/>
      <c r="DZO38" s="562"/>
      <c r="DZP38" s="562"/>
      <c r="DZQ38" s="562"/>
      <c r="DZR38" s="562"/>
      <c r="DZS38" s="562"/>
      <c r="DZT38" s="562"/>
      <c r="DZU38" s="562"/>
      <c r="DZV38" s="562"/>
      <c r="DZW38" s="562"/>
      <c r="DZX38" s="562"/>
      <c r="DZY38" s="562"/>
      <c r="DZZ38" s="562"/>
      <c r="EAA38" s="562"/>
      <c r="EAB38" s="562"/>
      <c r="EAC38" s="562"/>
      <c r="EAD38" s="562"/>
      <c r="EAE38" s="562"/>
      <c r="EAF38" s="562"/>
      <c r="EAG38" s="562"/>
      <c r="EAH38" s="562"/>
      <c r="EAI38" s="562"/>
      <c r="EAJ38" s="562"/>
      <c r="EAK38" s="562"/>
      <c r="EAL38" s="562"/>
      <c r="EAM38" s="562"/>
      <c r="EAN38" s="562"/>
      <c r="EAO38" s="562"/>
      <c r="EAP38" s="562"/>
      <c r="EAQ38" s="562"/>
      <c r="EAR38" s="562"/>
      <c r="EAS38" s="562"/>
      <c r="EAT38" s="562"/>
      <c r="EAU38" s="562"/>
      <c r="EAV38" s="562"/>
      <c r="EAW38" s="562"/>
      <c r="EAX38" s="562"/>
      <c r="EAY38" s="562"/>
      <c r="EAZ38" s="562"/>
      <c r="EBA38" s="562"/>
      <c r="EBB38" s="562"/>
      <c r="EBC38" s="562"/>
      <c r="EBD38" s="562"/>
      <c r="EBE38" s="562"/>
      <c r="EBF38" s="562"/>
      <c r="EBG38" s="562"/>
      <c r="EBH38" s="562"/>
      <c r="EBI38" s="562"/>
      <c r="EBJ38" s="562"/>
      <c r="EBK38" s="562"/>
      <c r="EBL38" s="562"/>
      <c r="EBM38" s="562"/>
      <c r="EBN38" s="562"/>
      <c r="EBO38" s="562"/>
      <c r="EBP38" s="562"/>
      <c r="EBQ38" s="562"/>
      <c r="EBR38" s="562"/>
      <c r="EBS38" s="562"/>
      <c r="EBT38" s="562"/>
      <c r="EBU38" s="562"/>
      <c r="EBV38" s="562"/>
      <c r="EBW38" s="562"/>
      <c r="EBX38" s="562"/>
      <c r="EBY38" s="562"/>
      <c r="EBZ38" s="562"/>
      <c r="ECA38" s="562"/>
      <c r="ECB38" s="562"/>
      <c r="ECC38" s="562"/>
      <c r="ECD38" s="562"/>
      <c r="ECE38" s="562"/>
      <c r="ECF38" s="562"/>
      <c r="ECG38" s="562"/>
      <c r="ECH38" s="562"/>
      <c r="ECI38" s="562"/>
      <c r="ECJ38" s="562"/>
      <c r="ECK38" s="562"/>
      <c r="ECL38" s="562"/>
      <c r="ECM38" s="562"/>
      <c r="ECN38" s="562"/>
      <c r="ECO38" s="562"/>
      <c r="ECP38" s="562"/>
      <c r="ECQ38" s="562"/>
      <c r="ECR38" s="562"/>
      <c r="ECS38" s="562"/>
      <c r="ECT38" s="562"/>
      <c r="ECU38" s="562"/>
      <c r="ECV38" s="562"/>
      <c r="ECW38" s="562"/>
      <c r="ECX38" s="562"/>
      <c r="ECY38" s="562"/>
      <c r="ECZ38" s="562"/>
      <c r="EDA38" s="562"/>
      <c r="EDB38" s="562"/>
      <c r="EDC38" s="562"/>
      <c r="EDD38" s="562"/>
      <c r="EDE38" s="562"/>
      <c r="EDF38" s="562"/>
      <c r="EDG38" s="562"/>
      <c r="EDH38" s="562"/>
      <c r="EDI38" s="562"/>
      <c r="EDJ38" s="562"/>
      <c r="EDK38" s="562"/>
      <c r="EDL38" s="562"/>
      <c r="EDM38" s="562"/>
      <c r="EDN38" s="562"/>
      <c r="EDO38" s="562"/>
      <c r="EDP38" s="562"/>
      <c r="EDQ38" s="562"/>
      <c r="EDR38" s="562"/>
      <c r="EDS38" s="562"/>
      <c r="EDT38" s="562"/>
      <c r="EDU38" s="562"/>
      <c r="EDV38" s="562"/>
      <c r="EDW38" s="562"/>
      <c r="EDX38" s="562"/>
      <c r="EDY38" s="562"/>
      <c r="EDZ38" s="562"/>
      <c r="EEA38" s="562"/>
      <c r="EEB38" s="562"/>
      <c r="EEC38" s="562"/>
      <c r="EED38" s="562"/>
      <c r="EEE38" s="562"/>
      <c r="EEF38" s="562"/>
      <c r="EEG38" s="562"/>
      <c r="EEH38" s="562"/>
      <c r="EEI38" s="562"/>
      <c r="EEJ38" s="562"/>
      <c r="EEK38" s="562"/>
      <c r="EEL38" s="562"/>
      <c r="EEM38" s="562"/>
      <c r="EEN38" s="562"/>
      <c r="EEO38" s="562"/>
      <c r="EEP38" s="562"/>
      <c r="EEQ38" s="562"/>
      <c r="EER38" s="562"/>
      <c r="EES38" s="562"/>
      <c r="EET38" s="562"/>
      <c r="EEU38" s="562"/>
      <c r="EEV38" s="562"/>
      <c r="EEW38" s="562"/>
      <c r="EEX38" s="562"/>
      <c r="EEY38" s="562"/>
      <c r="EEZ38" s="562"/>
      <c r="EFA38" s="562"/>
      <c r="EFB38" s="562"/>
      <c r="EFC38" s="562"/>
      <c r="EFD38" s="562"/>
      <c r="EFE38" s="562"/>
      <c r="EFF38" s="562"/>
      <c r="EFG38" s="562"/>
      <c r="EFH38" s="562"/>
      <c r="EFI38" s="562"/>
      <c r="EFJ38" s="562"/>
      <c r="EFK38" s="562"/>
      <c r="EFL38" s="562"/>
      <c r="EFM38" s="562"/>
      <c r="EFN38" s="562"/>
      <c r="EFO38" s="562"/>
      <c r="EFP38" s="562"/>
      <c r="EFQ38" s="562"/>
      <c r="EFR38" s="562"/>
      <c r="EFS38" s="562"/>
      <c r="EFT38" s="562"/>
      <c r="EFU38" s="562"/>
      <c r="EFV38" s="562"/>
      <c r="EFW38" s="562"/>
      <c r="EFX38" s="562"/>
      <c r="EFY38" s="562"/>
      <c r="EFZ38" s="562"/>
      <c r="EGA38" s="562"/>
      <c r="EGB38" s="562"/>
      <c r="EGC38" s="562"/>
      <c r="EGD38" s="562"/>
      <c r="EGE38" s="562"/>
      <c r="EGF38" s="562"/>
      <c r="EGG38" s="562"/>
      <c r="EGH38" s="562"/>
      <c r="EGI38" s="562"/>
      <c r="EGJ38" s="562"/>
      <c r="EGK38" s="562"/>
      <c r="EGL38" s="562"/>
      <c r="EGM38" s="562"/>
      <c r="EGN38" s="562"/>
      <c r="EGO38" s="562"/>
      <c r="EGP38" s="562"/>
      <c r="EGQ38" s="562"/>
      <c r="EGR38" s="562"/>
      <c r="EGS38" s="562"/>
      <c r="EGT38" s="562"/>
      <c r="EGU38" s="562"/>
      <c r="EGV38" s="562"/>
      <c r="EGW38" s="562"/>
      <c r="EGX38" s="562"/>
      <c r="EGY38" s="562"/>
      <c r="EGZ38" s="562"/>
      <c r="EHA38" s="562"/>
      <c r="EHB38" s="562"/>
      <c r="EHC38" s="562"/>
      <c r="EHD38" s="562"/>
      <c r="EHE38" s="562"/>
      <c r="EHF38" s="562"/>
      <c r="EHG38" s="562"/>
      <c r="EHH38" s="562"/>
      <c r="EHI38" s="562"/>
      <c r="EHJ38" s="562"/>
      <c r="EHK38" s="562"/>
      <c r="EHL38" s="562"/>
      <c r="EHM38" s="562"/>
      <c r="EHN38" s="562"/>
      <c r="EHO38" s="562"/>
      <c r="EHP38" s="562"/>
      <c r="EHQ38" s="562"/>
      <c r="EHR38" s="562"/>
      <c r="EHS38" s="562"/>
      <c r="EHT38" s="562"/>
      <c r="EHU38" s="562"/>
      <c r="EHV38" s="562"/>
      <c r="EHW38" s="562"/>
      <c r="EHX38" s="562"/>
      <c r="EHY38" s="562"/>
      <c r="EHZ38" s="562"/>
      <c r="EIA38" s="562"/>
      <c r="EIB38" s="562"/>
      <c r="EIC38" s="562"/>
      <c r="EID38" s="562"/>
      <c r="EIE38" s="562"/>
      <c r="EIF38" s="562"/>
      <c r="EIG38" s="562"/>
      <c r="EIH38" s="562"/>
      <c r="EII38" s="562"/>
      <c r="EIJ38" s="562"/>
      <c r="EIK38" s="562"/>
      <c r="EIL38" s="562"/>
      <c r="EIM38" s="562"/>
      <c r="EIN38" s="562"/>
      <c r="EIO38" s="562"/>
      <c r="EIP38" s="562"/>
      <c r="EIQ38" s="562"/>
      <c r="EIR38" s="562"/>
      <c r="EIS38" s="562"/>
      <c r="EIT38" s="562"/>
      <c r="EIU38" s="562"/>
      <c r="EIV38" s="562"/>
      <c r="EIW38" s="562"/>
      <c r="EIX38" s="562"/>
      <c r="EIY38" s="562"/>
      <c r="EIZ38" s="562"/>
      <c r="EJA38" s="562"/>
      <c r="EJB38" s="562"/>
      <c r="EJC38" s="562"/>
      <c r="EJD38" s="562"/>
      <c r="EJE38" s="562"/>
      <c r="EJF38" s="562"/>
      <c r="EJG38" s="562"/>
      <c r="EJH38" s="562"/>
      <c r="EJI38" s="562"/>
      <c r="EJJ38" s="562"/>
      <c r="EJK38" s="562"/>
      <c r="EJL38" s="562"/>
      <c r="EJM38" s="562"/>
      <c r="EJN38" s="562"/>
      <c r="EJO38" s="562"/>
      <c r="EJP38" s="562"/>
      <c r="EJQ38" s="562"/>
      <c r="EJR38" s="562"/>
      <c r="EJS38" s="562"/>
      <c r="EJT38" s="562"/>
      <c r="EJU38" s="562"/>
      <c r="EJV38" s="562"/>
      <c r="EJW38" s="562"/>
      <c r="EJX38" s="562"/>
      <c r="EJY38" s="562"/>
      <c r="EJZ38" s="562"/>
      <c r="EKA38" s="562"/>
      <c r="EKB38" s="562"/>
      <c r="EKC38" s="562"/>
      <c r="EKD38" s="562"/>
      <c r="EKE38" s="562"/>
      <c r="EKF38" s="562"/>
      <c r="EKG38" s="562"/>
      <c r="EKH38" s="562"/>
      <c r="EKI38" s="562"/>
      <c r="EKJ38" s="562"/>
      <c r="EKK38" s="562"/>
      <c r="EKL38" s="562"/>
      <c r="EKM38" s="562"/>
      <c r="EKN38" s="562"/>
      <c r="EKO38" s="562"/>
      <c r="EKP38" s="562"/>
      <c r="EKQ38" s="562"/>
      <c r="EKR38" s="562"/>
      <c r="EKS38" s="562"/>
      <c r="EKT38" s="562"/>
      <c r="EKU38" s="562"/>
      <c r="EKV38" s="562"/>
      <c r="EKW38" s="562"/>
      <c r="EKX38" s="562"/>
      <c r="EKY38" s="562"/>
      <c r="EKZ38" s="562"/>
      <c r="ELA38" s="562"/>
      <c r="ELB38" s="562"/>
      <c r="ELC38" s="562"/>
      <c r="ELD38" s="562"/>
      <c r="ELE38" s="562"/>
      <c r="ELF38" s="562"/>
      <c r="ELG38" s="562"/>
      <c r="ELH38" s="562"/>
      <c r="ELI38" s="562"/>
      <c r="ELJ38" s="562"/>
      <c r="ELK38" s="562"/>
      <c r="ELL38" s="562"/>
      <c r="ELM38" s="562"/>
      <c r="ELN38" s="562"/>
      <c r="ELO38" s="562"/>
      <c r="ELP38" s="562"/>
      <c r="ELQ38" s="562"/>
      <c r="ELR38" s="562"/>
      <c r="ELS38" s="562"/>
      <c r="ELT38" s="562"/>
      <c r="ELU38" s="562"/>
      <c r="ELV38" s="562"/>
      <c r="ELW38" s="562"/>
      <c r="ELX38" s="562"/>
      <c r="ELY38" s="562"/>
      <c r="ELZ38" s="562"/>
      <c r="EMA38" s="562"/>
      <c r="EMB38" s="562"/>
      <c r="EMC38" s="562"/>
      <c r="EMD38" s="562"/>
      <c r="EME38" s="562"/>
      <c r="EMF38" s="562"/>
      <c r="EMG38" s="562"/>
      <c r="EMH38" s="562"/>
      <c r="EMI38" s="562"/>
      <c r="EMJ38" s="562"/>
      <c r="EMK38" s="562"/>
      <c r="EML38" s="562"/>
      <c r="EMM38" s="562"/>
      <c r="EMN38" s="562"/>
      <c r="EMO38" s="562"/>
      <c r="EMP38" s="562"/>
      <c r="EMQ38" s="562"/>
      <c r="EMR38" s="562"/>
      <c r="EMS38" s="562"/>
      <c r="EMT38" s="562"/>
      <c r="EMU38" s="562"/>
      <c r="EMV38" s="562"/>
      <c r="EMW38" s="562"/>
      <c r="EMX38" s="562"/>
      <c r="EMY38" s="562"/>
      <c r="EMZ38" s="562"/>
      <c r="ENA38" s="562"/>
      <c r="ENB38" s="562"/>
      <c r="ENC38" s="562"/>
      <c r="END38" s="562"/>
      <c r="ENE38" s="562"/>
      <c r="ENF38" s="562"/>
      <c r="ENG38" s="562"/>
      <c r="ENH38" s="562"/>
      <c r="ENI38" s="562"/>
      <c r="ENJ38" s="562"/>
      <c r="ENK38" s="562"/>
      <c r="ENL38" s="562"/>
      <c r="ENM38" s="562"/>
      <c r="ENN38" s="562"/>
      <c r="ENO38" s="562"/>
      <c r="ENP38" s="562"/>
      <c r="ENQ38" s="562"/>
      <c r="ENR38" s="562"/>
      <c r="ENS38" s="562"/>
      <c r="ENT38" s="562"/>
      <c r="ENU38" s="562"/>
      <c r="ENV38" s="562"/>
      <c r="ENW38" s="562"/>
      <c r="ENX38" s="562"/>
      <c r="ENY38" s="562"/>
      <c r="ENZ38" s="562"/>
      <c r="EOA38" s="562"/>
      <c r="EOB38" s="562"/>
      <c r="EOC38" s="562"/>
      <c r="EOD38" s="562"/>
      <c r="EOE38" s="562"/>
      <c r="EOF38" s="562"/>
      <c r="EOG38" s="562"/>
      <c r="EOH38" s="562"/>
      <c r="EOI38" s="562"/>
      <c r="EOJ38" s="562"/>
      <c r="EOK38" s="562"/>
      <c r="EOL38" s="562"/>
      <c r="EOM38" s="562"/>
      <c r="EON38" s="562"/>
      <c r="EOO38" s="562"/>
      <c r="EOP38" s="562"/>
      <c r="EOQ38" s="562"/>
      <c r="EOR38" s="562"/>
      <c r="EOS38" s="562"/>
      <c r="EOT38" s="562"/>
      <c r="EOU38" s="562"/>
      <c r="EOV38" s="562"/>
      <c r="EOW38" s="562"/>
      <c r="EOX38" s="562"/>
      <c r="EOY38" s="562"/>
      <c r="EOZ38" s="562"/>
      <c r="EPA38" s="562"/>
      <c r="EPB38" s="562"/>
      <c r="EPC38" s="562"/>
      <c r="EPD38" s="562"/>
      <c r="EPE38" s="562"/>
      <c r="EPF38" s="562"/>
      <c r="EPG38" s="562"/>
      <c r="EPH38" s="562"/>
      <c r="EPI38" s="562"/>
      <c r="EPJ38" s="562"/>
      <c r="EPK38" s="562"/>
      <c r="EPL38" s="562"/>
      <c r="EPM38" s="562"/>
      <c r="EPN38" s="562"/>
      <c r="EPO38" s="562"/>
      <c r="EPP38" s="562"/>
      <c r="EPQ38" s="562"/>
      <c r="EPR38" s="562"/>
      <c r="EPS38" s="562"/>
      <c r="EPT38" s="562"/>
      <c r="EPU38" s="562"/>
      <c r="EPV38" s="562"/>
      <c r="EPW38" s="562"/>
      <c r="EPX38" s="562"/>
      <c r="EPY38" s="562"/>
      <c r="EPZ38" s="562"/>
      <c r="EQA38" s="562"/>
      <c r="EQB38" s="562"/>
      <c r="EQC38" s="562"/>
      <c r="EQD38" s="562"/>
      <c r="EQE38" s="562"/>
      <c r="EQF38" s="562"/>
      <c r="EQG38" s="562"/>
      <c r="EQH38" s="562"/>
      <c r="EQI38" s="562"/>
      <c r="EQJ38" s="562"/>
      <c r="EQK38" s="562"/>
      <c r="EQL38" s="562"/>
      <c r="EQM38" s="562"/>
      <c r="EQN38" s="562"/>
      <c r="EQO38" s="562"/>
      <c r="EQP38" s="562"/>
      <c r="EQQ38" s="562"/>
      <c r="EQR38" s="562"/>
      <c r="EQS38" s="562"/>
      <c r="EQT38" s="562"/>
      <c r="EQU38" s="562"/>
      <c r="EQV38" s="562"/>
      <c r="EQW38" s="562"/>
      <c r="EQX38" s="562"/>
      <c r="EQY38" s="562"/>
      <c r="EQZ38" s="562"/>
      <c r="ERA38" s="562"/>
      <c r="ERB38" s="562"/>
      <c r="ERC38" s="562"/>
      <c r="ERD38" s="562"/>
      <c r="ERE38" s="562"/>
      <c r="ERF38" s="562"/>
      <c r="ERG38" s="562"/>
      <c r="ERH38" s="562"/>
      <c r="ERI38" s="562"/>
      <c r="ERJ38" s="562"/>
      <c r="ERK38" s="562"/>
      <c r="ERL38" s="562"/>
      <c r="ERM38" s="562"/>
      <c r="ERN38" s="562"/>
      <c r="ERO38" s="562"/>
      <c r="ERP38" s="562"/>
      <c r="ERQ38" s="562"/>
      <c r="ERR38" s="562"/>
      <c r="ERS38" s="562"/>
      <c r="ERT38" s="562"/>
      <c r="ERU38" s="562"/>
      <c r="ERV38" s="562"/>
      <c r="ERW38" s="562"/>
      <c r="ERX38" s="562"/>
      <c r="ERY38" s="562"/>
      <c r="ERZ38" s="562"/>
      <c r="ESA38" s="562"/>
      <c r="ESB38" s="562"/>
      <c r="ESC38" s="562"/>
      <c r="ESD38" s="562"/>
      <c r="ESE38" s="562"/>
      <c r="ESF38" s="562"/>
      <c r="ESG38" s="562"/>
      <c r="ESH38" s="562"/>
      <c r="ESI38" s="562"/>
      <c r="ESJ38" s="562"/>
      <c r="ESK38" s="562"/>
      <c r="ESL38" s="562"/>
      <c r="ESM38" s="562"/>
      <c r="ESN38" s="562"/>
      <c r="ESO38" s="562"/>
      <c r="ESP38" s="562"/>
      <c r="ESQ38" s="562"/>
      <c r="ESR38" s="562"/>
      <c r="ESS38" s="562"/>
      <c r="EST38" s="562"/>
      <c r="ESU38" s="562"/>
      <c r="ESV38" s="562"/>
      <c r="ESW38" s="562"/>
      <c r="ESX38" s="562"/>
      <c r="ESY38" s="562"/>
      <c r="ESZ38" s="562"/>
      <c r="ETA38" s="562"/>
      <c r="ETB38" s="562"/>
      <c r="ETC38" s="562"/>
      <c r="ETD38" s="562"/>
      <c r="ETE38" s="562"/>
      <c r="ETF38" s="562"/>
      <c r="ETG38" s="562"/>
      <c r="ETH38" s="562"/>
      <c r="ETI38" s="562"/>
      <c r="ETJ38" s="562"/>
      <c r="ETK38" s="562"/>
      <c r="ETL38" s="562"/>
      <c r="ETM38" s="562"/>
      <c r="ETN38" s="562"/>
      <c r="ETO38" s="562"/>
      <c r="ETP38" s="562"/>
      <c r="ETQ38" s="562"/>
      <c r="ETR38" s="562"/>
      <c r="ETS38" s="562"/>
      <c r="ETT38" s="562"/>
      <c r="ETU38" s="562"/>
      <c r="ETV38" s="562"/>
      <c r="ETW38" s="562"/>
      <c r="ETX38" s="562"/>
      <c r="ETY38" s="562"/>
      <c r="ETZ38" s="562"/>
      <c r="EUA38" s="562"/>
      <c r="EUB38" s="562"/>
      <c r="EUC38" s="562"/>
      <c r="EUD38" s="562"/>
      <c r="EUE38" s="562"/>
      <c r="EUF38" s="562"/>
      <c r="EUG38" s="562"/>
      <c r="EUH38" s="562"/>
      <c r="EUI38" s="562"/>
      <c r="EUJ38" s="562"/>
      <c r="EUK38" s="562"/>
      <c r="EUL38" s="562"/>
      <c r="EUM38" s="562"/>
      <c r="EUN38" s="562"/>
      <c r="EUO38" s="562"/>
      <c r="EUP38" s="562"/>
      <c r="EUQ38" s="562"/>
      <c r="EUR38" s="562"/>
      <c r="EUS38" s="562"/>
      <c r="EUT38" s="562"/>
      <c r="EUU38" s="562"/>
      <c r="EUV38" s="562"/>
      <c r="EUW38" s="562"/>
      <c r="EUX38" s="562"/>
      <c r="EUY38" s="562"/>
      <c r="EUZ38" s="562"/>
      <c r="EVA38" s="562"/>
      <c r="EVB38" s="562"/>
      <c r="EVC38" s="562"/>
      <c r="EVD38" s="562"/>
      <c r="EVE38" s="562"/>
      <c r="EVF38" s="562"/>
      <c r="EVG38" s="562"/>
      <c r="EVH38" s="562"/>
      <c r="EVI38" s="562"/>
      <c r="EVJ38" s="562"/>
      <c r="EVK38" s="562"/>
      <c r="EVL38" s="562"/>
      <c r="EVM38" s="562"/>
      <c r="EVN38" s="562"/>
      <c r="EVO38" s="562"/>
      <c r="EVP38" s="562"/>
      <c r="EVQ38" s="562"/>
      <c r="EVR38" s="562"/>
      <c r="EVS38" s="562"/>
      <c r="EVT38" s="562"/>
      <c r="EVU38" s="562"/>
      <c r="EVV38" s="562"/>
      <c r="EVW38" s="562"/>
      <c r="EVX38" s="562"/>
      <c r="EVY38" s="562"/>
      <c r="EVZ38" s="562"/>
      <c r="EWA38" s="562"/>
      <c r="EWB38" s="562"/>
      <c r="EWC38" s="562"/>
      <c r="EWD38" s="562"/>
      <c r="EWE38" s="562"/>
      <c r="EWF38" s="562"/>
      <c r="EWG38" s="562"/>
      <c r="EWH38" s="562"/>
      <c r="EWI38" s="562"/>
      <c r="EWJ38" s="562"/>
      <c r="EWK38" s="562"/>
      <c r="EWL38" s="562"/>
      <c r="EWM38" s="562"/>
      <c r="EWN38" s="562"/>
      <c r="EWO38" s="562"/>
      <c r="EWP38" s="562"/>
      <c r="EWQ38" s="562"/>
      <c r="EWR38" s="562"/>
      <c r="EWS38" s="562"/>
      <c r="EWT38" s="562"/>
      <c r="EWU38" s="562"/>
      <c r="EWV38" s="562"/>
      <c r="EWW38" s="562"/>
      <c r="EWX38" s="562"/>
      <c r="EWY38" s="562"/>
      <c r="EWZ38" s="562"/>
      <c r="EXA38" s="562"/>
      <c r="EXB38" s="562"/>
      <c r="EXC38" s="562"/>
      <c r="EXD38" s="562"/>
      <c r="EXE38" s="562"/>
      <c r="EXF38" s="562"/>
      <c r="EXG38" s="562"/>
      <c r="EXH38" s="562"/>
      <c r="EXI38" s="562"/>
      <c r="EXJ38" s="562"/>
      <c r="EXK38" s="562"/>
      <c r="EXL38" s="562"/>
      <c r="EXM38" s="562"/>
      <c r="EXN38" s="562"/>
      <c r="EXO38" s="562"/>
      <c r="EXP38" s="562"/>
      <c r="EXQ38" s="562"/>
      <c r="EXR38" s="562"/>
      <c r="EXS38" s="562"/>
      <c r="EXT38" s="562"/>
      <c r="EXU38" s="562"/>
      <c r="EXV38" s="562"/>
      <c r="EXW38" s="562"/>
      <c r="EXX38" s="562"/>
      <c r="EXY38" s="562"/>
      <c r="EXZ38" s="562"/>
      <c r="EYA38" s="562"/>
      <c r="EYB38" s="562"/>
      <c r="EYC38" s="562"/>
      <c r="EYD38" s="562"/>
      <c r="EYE38" s="562"/>
      <c r="EYF38" s="562"/>
      <c r="EYG38" s="562"/>
      <c r="EYH38" s="562"/>
      <c r="EYI38" s="562"/>
      <c r="EYJ38" s="562"/>
      <c r="EYK38" s="562"/>
      <c r="EYL38" s="562"/>
      <c r="EYM38" s="562"/>
      <c r="EYN38" s="562"/>
      <c r="EYO38" s="562"/>
      <c r="EYP38" s="562"/>
      <c r="EYQ38" s="562"/>
      <c r="EYR38" s="562"/>
      <c r="EYS38" s="562"/>
      <c r="EYT38" s="562"/>
      <c r="EYU38" s="562"/>
      <c r="EYV38" s="562"/>
      <c r="EYW38" s="562"/>
      <c r="EYX38" s="562"/>
      <c r="EYY38" s="562"/>
      <c r="EYZ38" s="562"/>
      <c r="EZA38" s="562"/>
      <c r="EZB38" s="562"/>
      <c r="EZC38" s="562"/>
      <c r="EZD38" s="562"/>
      <c r="EZE38" s="562"/>
      <c r="EZF38" s="562"/>
      <c r="EZG38" s="562"/>
      <c r="EZH38" s="562"/>
      <c r="EZI38" s="562"/>
      <c r="EZJ38" s="562"/>
      <c r="EZK38" s="562"/>
      <c r="EZL38" s="562"/>
      <c r="EZM38" s="562"/>
      <c r="EZN38" s="562"/>
      <c r="EZO38" s="562"/>
      <c r="EZP38" s="562"/>
      <c r="EZQ38" s="562"/>
      <c r="EZR38" s="562"/>
      <c r="EZS38" s="562"/>
      <c r="EZT38" s="562"/>
      <c r="EZU38" s="562"/>
      <c r="EZV38" s="562"/>
      <c r="EZW38" s="562"/>
      <c r="EZX38" s="562"/>
      <c r="EZY38" s="562"/>
      <c r="EZZ38" s="562"/>
      <c r="FAA38" s="562"/>
      <c r="FAB38" s="562"/>
      <c r="FAC38" s="562"/>
      <c r="FAD38" s="562"/>
      <c r="FAE38" s="562"/>
      <c r="FAF38" s="562"/>
      <c r="FAG38" s="562"/>
      <c r="FAH38" s="562"/>
      <c r="FAI38" s="562"/>
      <c r="FAJ38" s="562"/>
      <c r="FAK38" s="562"/>
      <c r="FAL38" s="562"/>
      <c r="FAM38" s="562"/>
      <c r="FAN38" s="562"/>
      <c r="FAO38" s="562"/>
      <c r="FAP38" s="562"/>
      <c r="FAQ38" s="562"/>
      <c r="FAR38" s="562"/>
      <c r="FAS38" s="562"/>
      <c r="FAT38" s="562"/>
      <c r="FAU38" s="562"/>
      <c r="FAV38" s="562"/>
      <c r="FAW38" s="562"/>
      <c r="FAX38" s="562"/>
      <c r="FAY38" s="562"/>
      <c r="FAZ38" s="562"/>
      <c r="FBA38" s="562"/>
      <c r="FBB38" s="562"/>
      <c r="FBC38" s="562"/>
      <c r="FBD38" s="562"/>
      <c r="FBE38" s="562"/>
      <c r="FBF38" s="562"/>
      <c r="FBG38" s="562"/>
      <c r="FBH38" s="562"/>
      <c r="FBI38" s="562"/>
      <c r="FBJ38" s="562"/>
      <c r="FBK38" s="562"/>
      <c r="FBL38" s="562"/>
      <c r="FBM38" s="562"/>
      <c r="FBN38" s="562"/>
      <c r="FBO38" s="562"/>
      <c r="FBP38" s="562"/>
      <c r="FBQ38" s="562"/>
      <c r="FBR38" s="562"/>
      <c r="FBS38" s="562"/>
      <c r="FBT38" s="562"/>
      <c r="FBU38" s="562"/>
      <c r="FBV38" s="562"/>
      <c r="FBW38" s="562"/>
      <c r="FBX38" s="562"/>
      <c r="FBY38" s="562"/>
      <c r="FBZ38" s="562"/>
      <c r="FCA38" s="562"/>
      <c r="FCB38" s="562"/>
      <c r="FCC38" s="562"/>
      <c r="FCD38" s="562"/>
      <c r="FCE38" s="562"/>
      <c r="FCF38" s="562"/>
      <c r="FCG38" s="562"/>
      <c r="FCH38" s="562"/>
      <c r="FCI38" s="562"/>
      <c r="FCJ38" s="562"/>
      <c r="FCK38" s="562"/>
      <c r="FCL38" s="562"/>
      <c r="FCM38" s="562"/>
      <c r="FCN38" s="562"/>
      <c r="FCO38" s="562"/>
      <c r="FCP38" s="562"/>
      <c r="FCQ38" s="562"/>
      <c r="FCR38" s="562"/>
      <c r="FCS38" s="562"/>
      <c r="FCT38" s="562"/>
      <c r="FCU38" s="562"/>
      <c r="FCV38" s="562"/>
      <c r="FCW38" s="562"/>
      <c r="FCX38" s="562"/>
      <c r="FCY38" s="562"/>
      <c r="FCZ38" s="562"/>
      <c r="FDA38" s="562"/>
      <c r="FDB38" s="562"/>
      <c r="FDC38" s="562"/>
      <c r="FDD38" s="562"/>
      <c r="FDE38" s="562"/>
      <c r="FDF38" s="562"/>
      <c r="FDG38" s="562"/>
      <c r="FDH38" s="562"/>
      <c r="FDI38" s="562"/>
      <c r="FDJ38" s="562"/>
      <c r="FDK38" s="562"/>
      <c r="FDL38" s="562"/>
      <c r="FDM38" s="562"/>
      <c r="FDN38" s="562"/>
      <c r="FDO38" s="562"/>
      <c r="FDP38" s="562"/>
      <c r="FDQ38" s="562"/>
      <c r="FDR38" s="562"/>
      <c r="FDS38" s="562"/>
      <c r="FDT38" s="562"/>
      <c r="FDU38" s="562"/>
      <c r="FDV38" s="562"/>
      <c r="FDW38" s="562"/>
      <c r="FDX38" s="562"/>
      <c r="FDY38" s="562"/>
      <c r="FDZ38" s="562"/>
      <c r="FEA38" s="562"/>
      <c r="FEB38" s="562"/>
      <c r="FEC38" s="562"/>
      <c r="FED38" s="562"/>
      <c r="FEE38" s="562"/>
      <c r="FEF38" s="562"/>
      <c r="FEG38" s="562"/>
      <c r="FEH38" s="562"/>
      <c r="FEI38" s="562"/>
      <c r="FEJ38" s="562"/>
      <c r="FEK38" s="562"/>
      <c r="FEL38" s="562"/>
      <c r="FEM38" s="562"/>
      <c r="FEN38" s="562"/>
      <c r="FEO38" s="562"/>
      <c r="FEP38" s="562"/>
      <c r="FEQ38" s="562"/>
      <c r="FER38" s="562"/>
      <c r="FES38" s="562"/>
      <c r="FET38" s="562"/>
      <c r="FEU38" s="562"/>
      <c r="FEV38" s="562"/>
      <c r="FEW38" s="562"/>
      <c r="FEX38" s="562"/>
      <c r="FEY38" s="562"/>
      <c r="FEZ38" s="562"/>
      <c r="FFA38" s="562"/>
      <c r="FFB38" s="562"/>
      <c r="FFC38" s="562"/>
      <c r="FFD38" s="562"/>
      <c r="FFE38" s="562"/>
      <c r="FFF38" s="562"/>
      <c r="FFG38" s="562"/>
      <c r="FFH38" s="562"/>
      <c r="FFI38" s="562"/>
      <c r="FFJ38" s="562"/>
      <c r="FFK38" s="562"/>
      <c r="FFL38" s="562"/>
      <c r="FFM38" s="562"/>
      <c r="FFN38" s="562"/>
      <c r="FFO38" s="562"/>
      <c r="FFP38" s="562"/>
      <c r="FFQ38" s="562"/>
      <c r="FFR38" s="562"/>
      <c r="FFS38" s="562"/>
      <c r="FFT38" s="562"/>
      <c r="FFU38" s="562"/>
      <c r="FFV38" s="562"/>
      <c r="FFW38" s="562"/>
      <c r="FFX38" s="562"/>
      <c r="FFY38" s="562"/>
      <c r="FFZ38" s="562"/>
      <c r="FGA38" s="562"/>
      <c r="FGB38" s="562"/>
      <c r="FGC38" s="562"/>
      <c r="FGD38" s="562"/>
      <c r="FGE38" s="562"/>
      <c r="FGF38" s="562"/>
      <c r="FGG38" s="562"/>
      <c r="FGH38" s="562"/>
      <c r="FGI38" s="562"/>
      <c r="FGJ38" s="562"/>
      <c r="FGK38" s="562"/>
      <c r="FGL38" s="562"/>
      <c r="FGM38" s="562"/>
      <c r="FGN38" s="562"/>
      <c r="FGO38" s="562"/>
      <c r="FGP38" s="562"/>
      <c r="FGQ38" s="562"/>
      <c r="FGR38" s="562"/>
      <c r="FGS38" s="562"/>
      <c r="FGT38" s="562"/>
      <c r="FGU38" s="562"/>
      <c r="FGV38" s="562"/>
      <c r="FGW38" s="562"/>
      <c r="FGX38" s="562"/>
      <c r="FGY38" s="562"/>
      <c r="FGZ38" s="562"/>
      <c r="FHA38" s="562"/>
      <c r="FHB38" s="562"/>
      <c r="FHC38" s="562"/>
      <c r="FHD38" s="562"/>
      <c r="FHE38" s="562"/>
      <c r="FHF38" s="562"/>
      <c r="FHG38" s="562"/>
      <c r="FHH38" s="562"/>
      <c r="FHI38" s="562"/>
      <c r="FHJ38" s="562"/>
      <c r="FHK38" s="562"/>
      <c r="FHL38" s="562"/>
      <c r="FHM38" s="562"/>
      <c r="FHN38" s="562"/>
      <c r="FHO38" s="562"/>
      <c r="FHP38" s="562"/>
      <c r="FHQ38" s="562"/>
      <c r="FHR38" s="562"/>
      <c r="FHS38" s="562"/>
      <c r="FHT38" s="562"/>
      <c r="FHU38" s="562"/>
      <c r="FHV38" s="562"/>
      <c r="FHW38" s="562"/>
      <c r="FHX38" s="562"/>
      <c r="FHY38" s="562"/>
      <c r="FHZ38" s="562"/>
      <c r="FIA38" s="562"/>
      <c r="FIB38" s="562"/>
      <c r="FIC38" s="562"/>
      <c r="FID38" s="562"/>
      <c r="FIE38" s="562"/>
      <c r="FIF38" s="562"/>
      <c r="FIG38" s="562"/>
      <c r="FIH38" s="562"/>
      <c r="FII38" s="562"/>
      <c r="FIJ38" s="562"/>
      <c r="FIK38" s="562"/>
      <c r="FIL38" s="562"/>
      <c r="FIM38" s="562"/>
      <c r="FIN38" s="562"/>
      <c r="FIO38" s="562"/>
      <c r="FIP38" s="562"/>
      <c r="FIQ38" s="562"/>
      <c r="FIR38" s="562"/>
      <c r="FIS38" s="562"/>
      <c r="FIT38" s="562"/>
      <c r="FIU38" s="562"/>
      <c r="FIV38" s="562"/>
      <c r="FIW38" s="562"/>
      <c r="FIX38" s="562"/>
      <c r="FIY38" s="562"/>
      <c r="FIZ38" s="562"/>
      <c r="FJA38" s="562"/>
      <c r="FJB38" s="562"/>
      <c r="FJC38" s="562"/>
      <c r="FJD38" s="562"/>
      <c r="FJE38" s="562"/>
      <c r="FJF38" s="562"/>
      <c r="FJG38" s="562"/>
      <c r="FJH38" s="562"/>
      <c r="FJI38" s="562"/>
      <c r="FJJ38" s="562"/>
      <c r="FJK38" s="562"/>
      <c r="FJL38" s="562"/>
      <c r="FJM38" s="562"/>
      <c r="FJN38" s="562"/>
      <c r="FJO38" s="562"/>
      <c r="FJP38" s="562"/>
      <c r="FJQ38" s="562"/>
      <c r="FJR38" s="562"/>
      <c r="FJS38" s="562"/>
      <c r="FJT38" s="562"/>
      <c r="FJU38" s="562"/>
      <c r="FJV38" s="562"/>
      <c r="FJW38" s="562"/>
      <c r="FJX38" s="562"/>
      <c r="FJY38" s="562"/>
      <c r="FJZ38" s="562"/>
      <c r="FKA38" s="562"/>
      <c r="FKB38" s="562"/>
      <c r="FKC38" s="562"/>
      <c r="FKD38" s="562"/>
      <c r="FKE38" s="562"/>
      <c r="FKF38" s="562"/>
      <c r="FKG38" s="562"/>
      <c r="FKH38" s="562"/>
      <c r="FKI38" s="562"/>
      <c r="FKJ38" s="562"/>
      <c r="FKK38" s="562"/>
      <c r="FKL38" s="562"/>
      <c r="FKM38" s="562"/>
      <c r="FKN38" s="562"/>
      <c r="FKO38" s="562"/>
      <c r="FKP38" s="562"/>
      <c r="FKQ38" s="562"/>
      <c r="FKR38" s="562"/>
      <c r="FKS38" s="562"/>
      <c r="FKT38" s="562"/>
      <c r="FKU38" s="562"/>
      <c r="FKV38" s="562"/>
      <c r="FKW38" s="562"/>
      <c r="FKX38" s="562"/>
      <c r="FKY38" s="562"/>
      <c r="FKZ38" s="562"/>
      <c r="FLA38" s="562"/>
      <c r="FLB38" s="562"/>
      <c r="FLC38" s="562"/>
      <c r="FLD38" s="562"/>
      <c r="FLE38" s="562"/>
      <c r="FLF38" s="562"/>
      <c r="FLG38" s="562"/>
      <c r="FLH38" s="562"/>
      <c r="FLI38" s="562"/>
      <c r="FLJ38" s="562"/>
      <c r="FLK38" s="562"/>
      <c r="FLL38" s="562"/>
      <c r="FLM38" s="562"/>
      <c r="FLN38" s="562"/>
      <c r="FLO38" s="562"/>
      <c r="FLP38" s="562"/>
      <c r="FLQ38" s="562"/>
      <c r="FLR38" s="562"/>
      <c r="FLS38" s="562"/>
      <c r="FLT38" s="562"/>
      <c r="FLU38" s="562"/>
      <c r="FLV38" s="562"/>
      <c r="FLW38" s="562"/>
      <c r="FLX38" s="562"/>
      <c r="FLY38" s="562"/>
      <c r="FLZ38" s="562"/>
      <c r="FMA38" s="562"/>
      <c r="FMB38" s="562"/>
      <c r="FMC38" s="562"/>
      <c r="FMD38" s="562"/>
      <c r="FME38" s="562"/>
      <c r="FMF38" s="562"/>
      <c r="FMG38" s="562"/>
      <c r="FMH38" s="562"/>
      <c r="FMI38" s="562"/>
      <c r="FMJ38" s="562"/>
      <c r="FMK38" s="562"/>
      <c r="FML38" s="562"/>
      <c r="FMM38" s="562"/>
      <c r="FMN38" s="562"/>
      <c r="FMO38" s="562"/>
      <c r="FMP38" s="562"/>
      <c r="FMQ38" s="562"/>
      <c r="FMR38" s="562"/>
      <c r="FMS38" s="562"/>
      <c r="FMT38" s="562"/>
      <c r="FMU38" s="562"/>
      <c r="FMV38" s="562"/>
      <c r="FMW38" s="562"/>
      <c r="FMX38" s="562"/>
      <c r="FMY38" s="562"/>
      <c r="FMZ38" s="562"/>
      <c r="FNA38" s="562"/>
      <c r="FNB38" s="562"/>
      <c r="FNC38" s="562"/>
      <c r="FND38" s="562"/>
      <c r="FNE38" s="562"/>
      <c r="FNF38" s="562"/>
      <c r="FNG38" s="562"/>
      <c r="FNH38" s="562"/>
      <c r="FNI38" s="562"/>
      <c r="FNJ38" s="562"/>
      <c r="FNK38" s="562"/>
      <c r="FNL38" s="562"/>
      <c r="FNM38" s="562"/>
      <c r="FNN38" s="562"/>
      <c r="FNO38" s="562"/>
      <c r="FNP38" s="562"/>
      <c r="FNQ38" s="562"/>
      <c r="FNR38" s="562"/>
      <c r="FNS38" s="562"/>
      <c r="FNT38" s="562"/>
      <c r="FNU38" s="562"/>
      <c r="FNV38" s="562"/>
      <c r="FNW38" s="562"/>
      <c r="FNX38" s="562"/>
      <c r="FNY38" s="562"/>
      <c r="FNZ38" s="562"/>
      <c r="FOA38" s="562"/>
      <c r="FOB38" s="562"/>
      <c r="FOC38" s="562"/>
      <c r="FOD38" s="562"/>
      <c r="FOE38" s="562"/>
      <c r="FOF38" s="562"/>
      <c r="FOG38" s="562"/>
      <c r="FOH38" s="562"/>
      <c r="FOI38" s="562"/>
      <c r="FOJ38" s="562"/>
      <c r="FOK38" s="562"/>
      <c r="FOL38" s="562"/>
      <c r="FOM38" s="562"/>
      <c r="FON38" s="562"/>
      <c r="FOO38" s="562"/>
      <c r="FOP38" s="562"/>
      <c r="FOQ38" s="562"/>
      <c r="FOR38" s="562"/>
      <c r="FOS38" s="562"/>
      <c r="FOT38" s="562"/>
      <c r="FOU38" s="562"/>
      <c r="FOV38" s="562"/>
      <c r="FOW38" s="562"/>
      <c r="FOX38" s="562"/>
      <c r="FOY38" s="562"/>
      <c r="FOZ38" s="562"/>
      <c r="FPA38" s="562"/>
      <c r="FPB38" s="562"/>
      <c r="FPC38" s="562"/>
      <c r="FPD38" s="562"/>
      <c r="FPE38" s="562"/>
      <c r="FPF38" s="562"/>
      <c r="FPG38" s="562"/>
      <c r="FPH38" s="562"/>
      <c r="FPI38" s="562"/>
      <c r="FPJ38" s="562"/>
      <c r="FPK38" s="562"/>
      <c r="FPL38" s="562"/>
      <c r="FPM38" s="562"/>
      <c r="FPN38" s="562"/>
      <c r="FPO38" s="562"/>
      <c r="FPP38" s="562"/>
      <c r="FPQ38" s="562"/>
      <c r="FPR38" s="562"/>
      <c r="FPS38" s="562"/>
      <c r="FPT38" s="562"/>
      <c r="FPU38" s="562"/>
      <c r="FPV38" s="562"/>
      <c r="FPW38" s="562"/>
      <c r="FPX38" s="562"/>
      <c r="FPY38" s="562"/>
      <c r="FPZ38" s="562"/>
      <c r="FQA38" s="562"/>
      <c r="FQB38" s="562"/>
      <c r="FQC38" s="562"/>
      <c r="FQD38" s="562"/>
      <c r="FQE38" s="562"/>
      <c r="FQF38" s="562"/>
      <c r="FQG38" s="562"/>
      <c r="FQH38" s="562"/>
      <c r="FQI38" s="562"/>
      <c r="FQJ38" s="562"/>
      <c r="FQK38" s="562"/>
      <c r="FQL38" s="562"/>
      <c r="FQM38" s="562"/>
      <c r="FQN38" s="562"/>
      <c r="FQO38" s="562"/>
      <c r="FQP38" s="562"/>
      <c r="FQQ38" s="562"/>
      <c r="FQR38" s="562"/>
      <c r="FQS38" s="562"/>
      <c r="FQT38" s="562"/>
      <c r="FQU38" s="562"/>
      <c r="FQV38" s="562"/>
      <c r="FQW38" s="562"/>
      <c r="FQX38" s="562"/>
      <c r="FQY38" s="562"/>
      <c r="FQZ38" s="562"/>
      <c r="FRA38" s="562"/>
      <c r="FRB38" s="562"/>
      <c r="FRC38" s="562"/>
      <c r="FRD38" s="562"/>
      <c r="FRE38" s="562"/>
      <c r="FRF38" s="562"/>
      <c r="FRG38" s="562"/>
      <c r="FRH38" s="562"/>
      <c r="FRI38" s="562"/>
      <c r="FRJ38" s="562"/>
      <c r="FRK38" s="562"/>
      <c r="FRL38" s="562"/>
      <c r="FRM38" s="562"/>
      <c r="FRN38" s="562"/>
      <c r="FRO38" s="562"/>
      <c r="FRP38" s="562"/>
      <c r="FRQ38" s="562"/>
      <c r="FRR38" s="562"/>
      <c r="FRS38" s="562"/>
      <c r="FRT38" s="562"/>
      <c r="FRU38" s="562"/>
      <c r="FRV38" s="562"/>
      <c r="FRW38" s="562"/>
      <c r="FRX38" s="562"/>
      <c r="FRY38" s="562"/>
      <c r="FRZ38" s="562"/>
      <c r="FSA38" s="562"/>
      <c r="FSB38" s="562"/>
      <c r="FSC38" s="562"/>
      <c r="FSD38" s="562"/>
      <c r="FSE38" s="562"/>
      <c r="FSF38" s="562"/>
      <c r="FSG38" s="562"/>
      <c r="FSH38" s="562"/>
      <c r="FSI38" s="562"/>
      <c r="FSJ38" s="562"/>
      <c r="FSK38" s="562"/>
      <c r="FSL38" s="562"/>
      <c r="FSM38" s="562"/>
      <c r="FSN38" s="562"/>
      <c r="FSO38" s="562"/>
      <c r="FSP38" s="562"/>
      <c r="FSQ38" s="562"/>
      <c r="FSR38" s="562"/>
      <c r="FSS38" s="562"/>
      <c r="FST38" s="562"/>
      <c r="FSU38" s="562"/>
      <c r="FSV38" s="562"/>
      <c r="FSW38" s="562"/>
      <c r="FSX38" s="562"/>
      <c r="FSY38" s="562"/>
      <c r="FSZ38" s="562"/>
      <c r="FTA38" s="562"/>
      <c r="FTB38" s="562"/>
      <c r="FTC38" s="562"/>
      <c r="FTD38" s="562"/>
      <c r="FTE38" s="562"/>
      <c r="FTF38" s="562"/>
      <c r="FTG38" s="562"/>
      <c r="FTH38" s="562"/>
      <c r="FTI38" s="562"/>
      <c r="FTJ38" s="562"/>
      <c r="FTK38" s="562"/>
      <c r="FTL38" s="562"/>
      <c r="FTM38" s="562"/>
      <c r="FTN38" s="562"/>
      <c r="FTO38" s="562"/>
      <c r="FTP38" s="562"/>
      <c r="FTQ38" s="562"/>
      <c r="FTR38" s="562"/>
      <c r="FTS38" s="562"/>
      <c r="FTT38" s="562"/>
      <c r="FTU38" s="562"/>
      <c r="FTV38" s="562"/>
      <c r="FTW38" s="562"/>
      <c r="FTX38" s="562"/>
      <c r="FTY38" s="562"/>
      <c r="FTZ38" s="562"/>
      <c r="FUA38" s="562"/>
      <c r="FUB38" s="562"/>
      <c r="FUC38" s="562"/>
      <c r="FUD38" s="562"/>
      <c r="FUE38" s="562"/>
      <c r="FUF38" s="562"/>
      <c r="FUG38" s="562"/>
      <c r="FUH38" s="562"/>
      <c r="FUI38" s="562"/>
      <c r="FUJ38" s="562"/>
      <c r="FUK38" s="562"/>
      <c r="FUL38" s="562"/>
      <c r="FUM38" s="562"/>
      <c r="FUN38" s="562"/>
      <c r="FUO38" s="562"/>
      <c r="FUP38" s="562"/>
      <c r="FUQ38" s="562"/>
      <c r="FUR38" s="562"/>
      <c r="FUS38" s="562"/>
      <c r="FUT38" s="562"/>
      <c r="FUU38" s="562"/>
      <c r="FUV38" s="562"/>
      <c r="FUW38" s="562"/>
      <c r="FUX38" s="562"/>
      <c r="FUY38" s="562"/>
      <c r="FUZ38" s="562"/>
      <c r="FVA38" s="562"/>
      <c r="FVB38" s="562"/>
      <c r="FVC38" s="562"/>
      <c r="FVD38" s="562"/>
      <c r="FVE38" s="562"/>
      <c r="FVF38" s="562"/>
      <c r="FVG38" s="562"/>
      <c r="FVH38" s="562"/>
      <c r="FVI38" s="562"/>
      <c r="FVJ38" s="562"/>
      <c r="FVK38" s="562"/>
      <c r="FVL38" s="562"/>
      <c r="FVM38" s="562"/>
      <c r="FVN38" s="562"/>
      <c r="FVO38" s="562"/>
      <c r="FVP38" s="562"/>
      <c r="FVQ38" s="562"/>
      <c r="FVR38" s="562"/>
      <c r="FVS38" s="562"/>
      <c r="FVT38" s="562"/>
      <c r="FVU38" s="562"/>
      <c r="FVV38" s="562"/>
      <c r="FVW38" s="562"/>
      <c r="FVX38" s="562"/>
      <c r="FVY38" s="562"/>
      <c r="FVZ38" s="562"/>
      <c r="FWA38" s="562"/>
      <c r="FWB38" s="562"/>
      <c r="FWC38" s="562"/>
      <c r="FWD38" s="562"/>
      <c r="FWE38" s="562"/>
      <c r="FWF38" s="562"/>
      <c r="FWG38" s="562"/>
      <c r="FWH38" s="562"/>
      <c r="FWI38" s="562"/>
      <c r="FWJ38" s="562"/>
      <c r="FWK38" s="562"/>
      <c r="FWL38" s="562"/>
      <c r="FWM38" s="562"/>
      <c r="FWN38" s="562"/>
      <c r="FWO38" s="562"/>
      <c r="FWP38" s="562"/>
      <c r="FWQ38" s="562"/>
      <c r="FWR38" s="562"/>
      <c r="FWS38" s="562"/>
      <c r="FWT38" s="562"/>
      <c r="FWU38" s="562"/>
      <c r="FWV38" s="562"/>
      <c r="FWW38" s="562"/>
      <c r="FWX38" s="562"/>
      <c r="FWY38" s="562"/>
      <c r="FWZ38" s="562"/>
      <c r="FXA38" s="562"/>
      <c r="FXB38" s="562"/>
      <c r="FXC38" s="562"/>
      <c r="FXD38" s="562"/>
      <c r="FXE38" s="562"/>
      <c r="FXF38" s="562"/>
      <c r="FXG38" s="562"/>
      <c r="FXH38" s="562"/>
      <c r="FXI38" s="562"/>
      <c r="FXJ38" s="562"/>
      <c r="FXK38" s="562"/>
      <c r="FXL38" s="562"/>
      <c r="FXM38" s="562"/>
      <c r="FXN38" s="562"/>
      <c r="FXO38" s="562"/>
      <c r="FXP38" s="562"/>
      <c r="FXQ38" s="562"/>
      <c r="FXR38" s="562"/>
      <c r="FXS38" s="562"/>
      <c r="FXT38" s="562"/>
      <c r="FXU38" s="562"/>
      <c r="FXV38" s="562"/>
      <c r="FXW38" s="562"/>
      <c r="FXX38" s="562"/>
      <c r="FXY38" s="562"/>
      <c r="FXZ38" s="562"/>
      <c r="FYA38" s="562"/>
      <c r="FYB38" s="562"/>
      <c r="FYC38" s="562"/>
      <c r="FYD38" s="562"/>
      <c r="FYE38" s="562"/>
      <c r="FYF38" s="562"/>
      <c r="FYG38" s="562"/>
      <c r="FYH38" s="562"/>
      <c r="FYI38" s="562"/>
      <c r="FYJ38" s="562"/>
      <c r="FYK38" s="562"/>
      <c r="FYL38" s="562"/>
      <c r="FYM38" s="562"/>
      <c r="FYN38" s="562"/>
      <c r="FYO38" s="562"/>
      <c r="FYP38" s="562"/>
      <c r="FYQ38" s="562"/>
      <c r="FYR38" s="562"/>
      <c r="FYS38" s="562"/>
      <c r="FYT38" s="562"/>
      <c r="FYU38" s="562"/>
      <c r="FYV38" s="562"/>
      <c r="FYW38" s="562"/>
      <c r="FYX38" s="562"/>
      <c r="FYY38" s="562"/>
      <c r="FYZ38" s="562"/>
      <c r="FZA38" s="562"/>
      <c r="FZB38" s="562"/>
      <c r="FZC38" s="562"/>
      <c r="FZD38" s="562"/>
      <c r="FZE38" s="562"/>
      <c r="FZF38" s="562"/>
      <c r="FZG38" s="562"/>
      <c r="FZH38" s="562"/>
      <c r="FZI38" s="562"/>
      <c r="FZJ38" s="562"/>
      <c r="FZK38" s="562"/>
      <c r="FZL38" s="562"/>
      <c r="FZM38" s="562"/>
      <c r="FZN38" s="562"/>
      <c r="FZO38" s="562"/>
      <c r="FZP38" s="562"/>
      <c r="FZQ38" s="562"/>
      <c r="FZR38" s="562"/>
      <c r="FZS38" s="562"/>
      <c r="FZT38" s="562"/>
      <c r="FZU38" s="562"/>
      <c r="FZV38" s="562"/>
      <c r="FZW38" s="562"/>
      <c r="FZX38" s="562"/>
      <c r="FZY38" s="562"/>
      <c r="FZZ38" s="562"/>
      <c r="GAA38" s="562"/>
      <c r="GAB38" s="562"/>
      <c r="GAC38" s="562"/>
      <c r="GAD38" s="562"/>
      <c r="GAE38" s="562"/>
      <c r="GAF38" s="562"/>
      <c r="GAG38" s="562"/>
      <c r="GAH38" s="562"/>
      <c r="GAI38" s="562"/>
      <c r="GAJ38" s="562"/>
      <c r="GAK38" s="562"/>
      <c r="GAL38" s="562"/>
      <c r="GAM38" s="562"/>
      <c r="GAN38" s="562"/>
      <c r="GAO38" s="562"/>
      <c r="GAP38" s="562"/>
      <c r="GAQ38" s="562"/>
      <c r="GAR38" s="562"/>
      <c r="GAS38" s="562"/>
      <c r="GAT38" s="562"/>
      <c r="GAU38" s="562"/>
      <c r="GAV38" s="562"/>
      <c r="GAW38" s="562"/>
      <c r="GAX38" s="562"/>
      <c r="GAY38" s="562"/>
      <c r="GAZ38" s="562"/>
      <c r="GBA38" s="562"/>
      <c r="GBB38" s="562"/>
      <c r="GBC38" s="562"/>
      <c r="GBD38" s="562"/>
      <c r="GBE38" s="562"/>
      <c r="GBF38" s="562"/>
      <c r="GBG38" s="562"/>
      <c r="GBH38" s="562"/>
      <c r="GBI38" s="562"/>
      <c r="GBJ38" s="562"/>
      <c r="GBK38" s="562"/>
      <c r="GBL38" s="562"/>
      <c r="GBM38" s="562"/>
      <c r="GBN38" s="562"/>
      <c r="GBO38" s="562"/>
      <c r="GBP38" s="562"/>
      <c r="GBQ38" s="562"/>
      <c r="GBR38" s="562"/>
      <c r="GBS38" s="562"/>
      <c r="GBT38" s="562"/>
      <c r="GBU38" s="562"/>
      <c r="GBV38" s="562"/>
      <c r="GBW38" s="562"/>
      <c r="GBX38" s="562"/>
      <c r="GBY38" s="562"/>
      <c r="GBZ38" s="562"/>
      <c r="GCA38" s="562"/>
      <c r="GCB38" s="562"/>
      <c r="GCC38" s="562"/>
      <c r="GCD38" s="562"/>
      <c r="GCE38" s="562"/>
      <c r="GCF38" s="562"/>
      <c r="GCG38" s="562"/>
      <c r="GCH38" s="562"/>
      <c r="GCI38" s="562"/>
      <c r="GCJ38" s="562"/>
      <c r="GCK38" s="562"/>
      <c r="GCL38" s="562"/>
      <c r="GCM38" s="562"/>
      <c r="GCN38" s="562"/>
      <c r="GCO38" s="562"/>
      <c r="GCP38" s="562"/>
      <c r="GCQ38" s="562"/>
      <c r="GCR38" s="562"/>
      <c r="GCS38" s="562"/>
      <c r="GCT38" s="562"/>
      <c r="GCU38" s="562"/>
      <c r="GCV38" s="562"/>
      <c r="GCW38" s="562"/>
      <c r="GCX38" s="562"/>
      <c r="GCY38" s="562"/>
      <c r="GCZ38" s="562"/>
      <c r="GDA38" s="562"/>
      <c r="GDB38" s="562"/>
      <c r="GDC38" s="562"/>
      <c r="GDD38" s="562"/>
      <c r="GDE38" s="562"/>
      <c r="GDF38" s="562"/>
      <c r="GDG38" s="562"/>
      <c r="GDH38" s="562"/>
      <c r="GDI38" s="562"/>
      <c r="GDJ38" s="562"/>
      <c r="GDK38" s="562"/>
      <c r="GDL38" s="562"/>
      <c r="GDM38" s="562"/>
      <c r="GDN38" s="562"/>
      <c r="GDO38" s="562"/>
      <c r="GDP38" s="562"/>
      <c r="GDQ38" s="562"/>
      <c r="GDR38" s="562"/>
      <c r="GDS38" s="562"/>
      <c r="GDT38" s="562"/>
      <c r="GDU38" s="562"/>
      <c r="GDV38" s="562"/>
      <c r="GDW38" s="562"/>
      <c r="GDX38" s="562"/>
      <c r="GDY38" s="562"/>
      <c r="GDZ38" s="562"/>
      <c r="GEA38" s="562"/>
      <c r="GEB38" s="562"/>
      <c r="GEC38" s="562"/>
      <c r="GED38" s="562"/>
      <c r="GEE38" s="562"/>
      <c r="GEF38" s="562"/>
      <c r="GEG38" s="562"/>
      <c r="GEH38" s="562"/>
      <c r="GEI38" s="562"/>
      <c r="GEJ38" s="562"/>
      <c r="GEK38" s="562"/>
      <c r="GEL38" s="562"/>
      <c r="GEM38" s="562"/>
      <c r="GEN38" s="562"/>
      <c r="GEO38" s="562"/>
      <c r="GEP38" s="562"/>
      <c r="GEQ38" s="562"/>
      <c r="GER38" s="562"/>
      <c r="GES38" s="562"/>
      <c r="GET38" s="562"/>
      <c r="GEU38" s="562"/>
      <c r="GEV38" s="562"/>
      <c r="GEW38" s="562"/>
      <c r="GEX38" s="562"/>
      <c r="GEY38" s="562"/>
      <c r="GEZ38" s="562"/>
      <c r="GFA38" s="562"/>
      <c r="GFB38" s="562"/>
      <c r="GFC38" s="562"/>
      <c r="GFD38" s="562"/>
      <c r="GFE38" s="562"/>
      <c r="GFF38" s="562"/>
      <c r="GFG38" s="562"/>
      <c r="GFH38" s="562"/>
      <c r="GFI38" s="562"/>
      <c r="GFJ38" s="562"/>
      <c r="GFK38" s="562"/>
      <c r="GFL38" s="562"/>
      <c r="GFM38" s="562"/>
      <c r="GFN38" s="562"/>
      <c r="GFO38" s="562"/>
      <c r="GFP38" s="562"/>
      <c r="GFQ38" s="562"/>
      <c r="GFR38" s="562"/>
      <c r="GFS38" s="562"/>
      <c r="GFT38" s="562"/>
      <c r="GFU38" s="562"/>
      <c r="GFV38" s="562"/>
      <c r="GFW38" s="562"/>
      <c r="GFX38" s="562"/>
      <c r="GFY38" s="562"/>
      <c r="GFZ38" s="562"/>
      <c r="GGA38" s="562"/>
      <c r="GGB38" s="562"/>
      <c r="GGC38" s="562"/>
      <c r="GGD38" s="562"/>
      <c r="GGE38" s="562"/>
      <c r="GGF38" s="562"/>
      <c r="GGG38" s="562"/>
      <c r="GGH38" s="562"/>
      <c r="GGI38" s="562"/>
      <c r="GGJ38" s="562"/>
      <c r="GGK38" s="562"/>
      <c r="GGL38" s="562"/>
      <c r="GGM38" s="562"/>
      <c r="GGN38" s="562"/>
      <c r="GGO38" s="562"/>
      <c r="GGP38" s="562"/>
      <c r="GGQ38" s="562"/>
      <c r="GGR38" s="562"/>
      <c r="GGS38" s="562"/>
      <c r="GGT38" s="562"/>
      <c r="GGU38" s="562"/>
      <c r="GGV38" s="562"/>
      <c r="GGW38" s="562"/>
      <c r="GGX38" s="562"/>
      <c r="GGY38" s="562"/>
      <c r="GGZ38" s="562"/>
      <c r="GHA38" s="562"/>
      <c r="GHB38" s="562"/>
      <c r="GHC38" s="562"/>
      <c r="GHD38" s="562"/>
      <c r="GHE38" s="562"/>
      <c r="GHF38" s="562"/>
      <c r="GHG38" s="562"/>
      <c r="GHH38" s="562"/>
      <c r="GHI38" s="562"/>
      <c r="GHJ38" s="562"/>
      <c r="GHK38" s="562"/>
      <c r="GHL38" s="562"/>
      <c r="GHM38" s="562"/>
      <c r="GHN38" s="562"/>
      <c r="GHO38" s="562"/>
      <c r="GHP38" s="562"/>
      <c r="GHQ38" s="562"/>
      <c r="GHR38" s="562"/>
      <c r="GHS38" s="562"/>
      <c r="GHT38" s="562"/>
      <c r="GHU38" s="562"/>
      <c r="GHV38" s="562"/>
      <c r="GHW38" s="562"/>
      <c r="GHX38" s="562"/>
      <c r="GHY38" s="562"/>
      <c r="GHZ38" s="562"/>
      <c r="GIA38" s="562"/>
      <c r="GIB38" s="562"/>
      <c r="GIC38" s="562"/>
      <c r="GID38" s="562"/>
      <c r="GIE38" s="562"/>
      <c r="GIF38" s="562"/>
      <c r="GIG38" s="562"/>
      <c r="GIH38" s="562"/>
      <c r="GII38" s="562"/>
      <c r="GIJ38" s="562"/>
      <c r="GIK38" s="562"/>
      <c r="GIL38" s="562"/>
      <c r="GIM38" s="562"/>
      <c r="GIN38" s="562"/>
      <c r="GIO38" s="562"/>
      <c r="GIP38" s="562"/>
      <c r="GIQ38" s="562"/>
      <c r="GIR38" s="562"/>
      <c r="GIS38" s="562"/>
      <c r="GIT38" s="562"/>
      <c r="GIU38" s="562"/>
      <c r="GIV38" s="562"/>
      <c r="GIW38" s="562"/>
      <c r="GIX38" s="562"/>
      <c r="GIY38" s="562"/>
      <c r="GIZ38" s="562"/>
      <c r="GJA38" s="562"/>
      <c r="GJB38" s="562"/>
      <c r="GJC38" s="562"/>
      <c r="GJD38" s="562"/>
      <c r="GJE38" s="562"/>
      <c r="GJF38" s="562"/>
      <c r="GJG38" s="562"/>
      <c r="GJH38" s="562"/>
      <c r="GJI38" s="562"/>
      <c r="GJJ38" s="562"/>
      <c r="GJK38" s="562"/>
      <c r="GJL38" s="562"/>
      <c r="GJM38" s="562"/>
      <c r="GJN38" s="562"/>
      <c r="GJO38" s="562"/>
      <c r="GJP38" s="562"/>
      <c r="GJQ38" s="562"/>
      <c r="GJR38" s="562"/>
      <c r="GJS38" s="562"/>
      <c r="GJT38" s="562"/>
      <c r="GJU38" s="562"/>
      <c r="GJV38" s="562"/>
      <c r="GJW38" s="562"/>
      <c r="GJX38" s="562"/>
      <c r="GJY38" s="562"/>
      <c r="GJZ38" s="562"/>
      <c r="GKA38" s="562"/>
      <c r="GKB38" s="562"/>
      <c r="GKC38" s="562"/>
      <c r="GKD38" s="562"/>
      <c r="GKE38" s="562"/>
      <c r="GKF38" s="562"/>
      <c r="GKG38" s="562"/>
      <c r="GKH38" s="562"/>
      <c r="GKI38" s="562"/>
      <c r="GKJ38" s="562"/>
      <c r="GKK38" s="562"/>
      <c r="GKL38" s="562"/>
      <c r="GKM38" s="562"/>
      <c r="GKN38" s="562"/>
      <c r="GKO38" s="562"/>
      <c r="GKP38" s="562"/>
      <c r="GKQ38" s="562"/>
      <c r="GKR38" s="562"/>
      <c r="GKS38" s="562"/>
      <c r="GKT38" s="562"/>
      <c r="GKU38" s="562"/>
      <c r="GKV38" s="562"/>
      <c r="GKW38" s="562"/>
      <c r="GKX38" s="562"/>
      <c r="GKY38" s="562"/>
      <c r="GKZ38" s="562"/>
      <c r="GLA38" s="562"/>
      <c r="GLB38" s="562"/>
      <c r="GLC38" s="562"/>
      <c r="GLD38" s="562"/>
      <c r="GLE38" s="562"/>
      <c r="GLF38" s="562"/>
      <c r="GLG38" s="562"/>
      <c r="GLH38" s="562"/>
      <c r="GLI38" s="562"/>
      <c r="GLJ38" s="562"/>
      <c r="GLK38" s="562"/>
      <c r="GLL38" s="562"/>
      <c r="GLM38" s="562"/>
      <c r="GLN38" s="562"/>
      <c r="GLO38" s="562"/>
      <c r="GLP38" s="562"/>
      <c r="GLQ38" s="562"/>
      <c r="GLR38" s="562"/>
      <c r="GLS38" s="562"/>
      <c r="GLT38" s="562"/>
      <c r="GLU38" s="562"/>
      <c r="GLV38" s="562"/>
      <c r="GLW38" s="562"/>
      <c r="GLX38" s="562"/>
      <c r="GLY38" s="562"/>
      <c r="GLZ38" s="562"/>
      <c r="GMA38" s="562"/>
      <c r="GMB38" s="562"/>
      <c r="GMC38" s="562"/>
      <c r="GMD38" s="562"/>
      <c r="GME38" s="562"/>
      <c r="GMF38" s="562"/>
      <c r="GMG38" s="562"/>
      <c r="GMH38" s="562"/>
      <c r="GMI38" s="562"/>
      <c r="GMJ38" s="562"/>
      <c r="GMK38" s="562"/>
      <c r="GML38" s="562"/>
      <c r="GMM38" s="562"/>
      <c r="GMN38" s="562"/>
      <c r="GMO38" s="562"/>
      <c r="GMP38" s="562"/>
      <c r="GMQ38" s="562"/>
      <c r="GMR38" s="562"/>
      <c r="GMS38" s="562"/>
      <c r="GMT38" s="562"/>
      <c r="GMU38" s="562"/>
      <c r="GMV38" s="562"/>
      <c r="GMW38" s="562"/>
      <c r="GMX38" s="562"/>
      <c r="GMY38" s="562"/>
      <c r="GMZ38" s="562"/>
      <c r="GNA38" s="562"/>
      <c r="GNB38" s="562"/>
      <c r="GNC38" s="562"/>
      <c r="GND38" s="562"/>
      <c r="GNE38" s="562"/>
      <c r="GNF38" s="562"/>
      <c r="GNG38" s="562"/>
      <c r="GNH38" s="562"/>
      <c r="GNI38" s="562"/>
      <c r="GNJ38" s="562"/>
      <c r="GNK38" s="562"/>
      <c r="GNL38" s="562"/>
      <c r="GNM38" s="562"/>
      <c r="GNN38" s="562"/>
      <c r="GNO38" s="562"/>
      <c r="GNP38" s="562"/>
      <c r="GNQ38" s="562"/>
      <c r="GNR38" s="562"/>
      <c r="GNS38" s="562"/>
      <c r="GNT38" s="562"/>
      <c r="GNU38" s="562"/>
      <c r="GNV38" s="562"/>
      <c r="GNW38" s="562"/>
      <c r="GNX38" s="562"/>
      <c r="GNY38" s="562"/>
      <c r="GNZ38" s="562"/>
      <c r="GOA38" s="562"/>
      <c r="GOB38" s="562"/>
      <c r="GOC38" s="562"/>
      <c r="GOD38" s="562"/>
      <c r="GOE38" s="562"/>
      <c r="GOF38" s="562"/>
      <c r="GOG38" s="562"/>
      <c r="GOH38" s="562"/>
      <c r="GOI38" s="562"/>
      <c r="GOJ38" s="562"/>
      <c r="GOK38" s="562"/>
      <c r="GOL38" s="562"/>
      <c r="GOM38" s="562"/>
      <c r="GON38" s="562"/>
      <c r="GOO38" s="562"/>
      <c r="GOP38" s="562"/>
      <c r="GOQ38" s="562"/>
      <c r="GOR38" s="562"/>
      <c r="GOS38" s="562"/>
      <c r="GOT38" s="562"/>
      <c r="GOU38" s="562"/>
      <c r="GOV38" s="562"/>
      <c r="GOW38" s="562"/>
      <c r="GOX38" s="562"/>
      <c r="GOY38" s="562"/>
      <c r="GOZ38" s="562"/>
      <c r="GPA38" s="562"/>
      <c r="GPB38" s="562"/>
      <c r="GPC38" s="562"/>
      <c r="GPD38" s="562"/>
      <c r="GPE38" s="562"/>
      <c r="GPF38" s="562"/>
      <c r="GPG38" s="562"/>
      <c r="GPH38" s="562"/>
      <c r="GPI38" s="562"/>
      <c r="GPJ38" s="562"/>
      <c r="GPK38" s="562"/>
      <c r="GPL38" s="562"/>
      <c r="GPM38" s="562"/>
      <c r="GPN38" s="562"/>
      <c r="GPO38" s="562"/>
      <c r="GPP38" s="562"/>
      <c r="GPQ38" s="562"/>
      <c r="GPR38" s="562"/>
      <c r="GPS38" s="562"/>
      <c r="GPT38" s="562"/>
      <c r="GPU38" s="562"/>
      <c r="GPV38" s="562"/>
      <c r="GPW38" s="562"/>
      <c r="GPX38" s="562"/>
      <c r="GPY38" s="562"/>
      <c r="GPZ38" s="562"/>
      <c r="GQA38" s="562"/>
      <c r="GQB38" s="562"/>
      <c r="GQC38" s="562"/>
      <c r="GQD38" s="562"/>
      <c r="GQE38" s="562"/>
      <c r="GQF38" s="562"/>
      <c r="GQG38" s="562"/>
      <c r="GQH38" s="562"/>
      <c r="GQI38" s="562"/>
      <c r="GQJ38" s="562"/>
      <c r="GQK38" s="562"/>
      <c r="GQL38" s="562"/>
      <c r="GQM38" s="562"/>
      <c r="GQN38" s="562"/>
      <c r="GQO38" s="562"/>
      <c r="GQP38" s="562"/>
      <c r="GQQ38" s="562"/>
      <c r="GQR38" s="562"/>
      <c r="GQS38" s="562"/>
      <c r="GQT38" s="562"/>
      <c r="GQU38" s="562"/>
      <c r="GQV38" s="562"/>
      <c r="GQW38" s="562"/>
      <c r="GQX38" s="562"/>
      <c r="GQY38" s="562"/>
      <c r="GQZ38" s="562"/>
      <c r="GRA38" s="562"/>
      <c r="GRB38" s="562"/>
      <c r="GRC38" s="562"/>
      <c r="GRD38" s="562"/>
      <c r="GRE38" s="562"/>
      <c r="GRF38" s="562"/>
      <c r="GRG38" s="562"/>
      <c r="GRH38" s="562"/>
      <c r="GRI38" s="562"/>
      <c r="GRJ38" s="562"/>
      <c r="GRK38" s="562"/>
      <c r="GRL38" s="562"/>
      <c r="GRM38" s="562"/>
      <c r="GRN38" s="562"/>
      <c r="GRO38" s="562"/>
      <c r="GRP38" s="562"/>
      <c r="GRQ38" s="562"/>
      <c r="GRR38" s="562"/>
      <c r="GRS38" s="562"/>
      <c r="GRT38" s="562"/>
      <c r="GRU38" s="562"/>
      <c r="GRV38" s="562"/>
      <c r="GRW38" s="562"/>
      <c r="GRX38" s="562"/>
      <c r="GRY38" s="562"/>
      <c r="GRZ38" s="562"/>
      <c r="GSA38" s="562"/>
      <c r="GSB38" s="562"/>
      <c r="GSC38" s="562"/>
      <c r="GSD38" s="562"/>
      <c r="GSE38" s="562"/>
      <c r="GSF38" s="562"/>
      <c r="GSG38" s="562"/>
      <c r="GSH38" s="562"/>
      <c r="GSI38" s="562"/>
      <c r="GSJ38" s="562"/>
      <c r="GSK38" s="562"/>
      <c r="GSL38" s="562"/>
      <c r="GSM38" s="562"/>
      <c r="GSN38" s="562"/>
      <c r="GSO38" s="562"/>
      <c r="GSP38" s="562"/>
      <c r="GSQ38" s="562"/>
      <c r="GSR38" s="562"/>
      <c r="GSS38" s="562"/>
      <c r="GST38" s="562"/>
      <c r="GSU38" s="562"/>
      <c r="GSV38" s="562"/>
      <c r="GSW38" s="562"/>
      <c r="GSX38" s="562"/>
      <c r="GSY38" s="562"/>
      <c r="GSZ38" s="562"/>
      <c r="GTA38" s="562"/>
      <c r="GTB38" s="562"/>
      <c r="GTC38" s="562"/>
      <c r="GTD38" s="562"/>
      <c r="GTE38" s="562"/>
      <c r="GTF38" s="562"/>
      <c r="GTG38" s="562"/>
      <c r="GTH38" s="562"/>
      <c r="GTI38" s="562"/>
      <c r="GTJ38" s="562"/>
      <c r="GTK38" s="562"/>
      <c r="GTL38" s="562"/>
      <c r="GTM38" s="562"/>
      <c r="GTN38" s="562"/>
      <c r="GTO38" s="562"/>
      <c r="GTP38" s="562"/>
      <c r="GTQ38" s="562"/>
      <c r="GTR38" s="562"/>
      <c r="GTS38" s="562"/>
      <c r="GTT38" s="562"/>
      <c r="GTU38" s="562"/>
      <c r="GTV38" s="562"/>
      <c r="GTW38" s="562"/>
      <c r="GTX38" s="562"/>
      <c r="GTY38" s="562"/>
      <c r="GTZ38" s="562"/>
      <c r="GUA38" s="562"/>
      <c r="GUB38" s="562"/>
      <c r="GUC38" s="562"/>
      <c r="GUD38" s="562"/>
      <c r="GUE38" s="562"/>
      <c r="GUF38" s="562"/>
      <c r="GUG38" s="562"/>
      <c r="GUH38" s="562"/>
      <c r="GUI38" s="562"/>
      <c r="GUJ38" s="562"/>
      <c r="GUK38" s="562"/>
      <c r="GUL38" s="562"/>
      <c r="GUM38" s="562"/>
      <c r="GUN38" s="562"/>
      <c r="GUO38" s="562"/>
      <c r="GUP38" s="562"/>
      <c r="GUQ38" s="562"/>
      <c r="GUR38" s="562"/>
      <c r="GUS38" s="562"/>
      <c r="GUT38" s="562"/>
      <c r="GUU38" s="562"/>
      <c r="GUV38" s="562"/>
      <c r="GUW38" s="562"/>
      <c r="GUX38" s="562"/>
      <c r="GUY38" s="562"/>
      <c r="GUZ38" s="562"/>
      <c r="GVA38" s="562"/>
      <c r="GVB38" s="562"/>
      <c r="GVC38" s="562"/>
      <c r="GVD38" s="562"/>
      <c r="GVE38" s="562"/>
      <c r="GVF38" s="562"/>
      <c r="GVG38" s="562"/>
      <c r="GVH38" s="562"/>
      <c r="GVI38" s="562"/>
      <c r="GVJ38" s="562"/>
      <c r="GVK38" s="562"/>
      <c r="GVL38" s="562"/>
      <c r="GVM38" s="562"/>
      <c r="GVN38" s="562"/>
      <c r="GVO38" s="562"/>
      <c r="GVP38" s="562"/>
      <c r="GVQ38" s="562"/>
      <c r="GVR38" s="562"/>
      <c r="GVS38" s="562"/>
      <c r="GVT38" s="562"/>
      <c r="GVU38" s="562"/>
      <c r="GVV38" s="562"/>
      <c r="GVW38" s="562"/>
      <c r="GVX38" s="562"/>
      <c r="GVY38" s="562"/>
      <c r="GVZ38" s="562"/>
      <c r="GWA38" s="562"/>
      <c r="GWB38" s="562"/>
      <c r="GWC38" s="562"/>
      <c r="GWD38" s="562"/>
      <c r="GWE38" s="562"/>
      <c r="GWF38" s="562"/>
      <c r="GWG38" s="562"/>
      <c r="GWH38" s="562"/>
      <c r="GWI38" s="562"/>
      <c r="GWJ38" s="562"/>
      <c r="GWK38" s="562"/>
      <c r="GWL38" s="562"/>
      <c r="GWM38" s="562"/>
      <c r="GWN38" s="562"/>
      <c r="GWO38" s="562"/>
      <c r="GWP38" s="562"/>
      <c r="GWQ38" s="562"/>
      <c r="GWR38" s="562"/>
      <c r="GWS38" s="562"/>
      <c r="GWT38" s="562"/>
      <c r="GWU38" s="562"/>
      <c r="GWV38" s="562"/>
      <c r="GWW38" s="562"/>
      <c r="GWX38" s="562"/>
      <c r="GWY38" s="562"/>
      <c r="GWZ38" s="562"/>
      <c r="GXA38" s="562"/>
      <c r="GXB38" s="562"/>
      <c r="GXC38" s="562"/>
      <c r="GXD38" s="562"/>
      <c r="GXE38" s="562"/>
      <c r="GXF38" s="562"/>
      <c r="GXG38" s="562"/>
      <c r="GXH38" s="562"/>
      <c r="GXI38" s="562"/>
      <c r="GXJ38" s="562"/>
      <c r="GXK38" s="562"/>
      <c r="GXL38" s="562"/>
      <c r="GXM38" s="562"/>
      <c r="GXN38" s="562"/>
      <c r="GXO38" s="562"/>
      <c r="GXP38" s="562"/>
      <c r="GXQ38" s="562"/>
      <c r="GXR38" s="562"/>
      <c r="GXS38" s="562"/>
      <c r="GXT38" s="562"/>
      <c r="GXU38" s="562"/>
      <c r="GXV38" s="562"/>
      <c r="GXW38" s="562"/>
      <c r="GXX38" s="562"/>
      <c r="GXY38" s="562"/>
      <c r="GXZ38" s="562"/>
      <c r="GYA38" s="562"/>
      <c r="GYB38" s="562"/>
      <c r="GYC38" s="562"/>
      <c r="GYD38" s="562"/>
      <c r="GYE38" s="562"/>
      <c r="GYF38" s="562"/>
      <c r="GYG38" s="562"/>
      <c r="GYH38" s="562"/>
      <c r="GYI38" s="562"/>
      <c r="GYJ38" s="562"/>
      <c r="GYK38" s="562"/>
      <c r="GYL38" s="562"/>
      <c r="GYM38" s="562"/>
      <c r="GYN38" s="562"/>
      <c r="GYO38" s="562"/>
      <c r="GYP38" s="562"/>
      <c r="GYQ38" s="562"/>
      <c r="GYR38" s="562"/>
      <c r="GYS38" s="562"/>
      <c r="GYT38" s="562"/>
      <c r="GYU38" s="562"/>
      <c r="GYV38" s="562"/>
      <c r="GYW38" s="562"/>
      <c r="GYX38" s="562"/>
      <c r="GYY38" s="562"/>
      <c r="GYZ38" s="562"/>
      <c r="GZA38" s="562"/>
      <c r="GZB38" s="562"/>
      <c r="GZC38" s="562"/>
      <c r="GZD38" s="562"/>
      <c r="GZE38" s="562"/>
      <c r="GZF38" s="562"/>
      <c r="GZG38" s="562"/>
      <c r="GZH38" s="562"/>
      <c r="GZI38" s="562"/>
      <c r="GZJ38" s="562"/>
      <c r="GZK38" s="562"/>
      <c r="GZL38" s="562"/>
      <c r="GZM38" s="562"/>
      <c r="GZN38" s="562"/>
      <c r="GZO38" s="562"/>
      <c r="GZP38" s="562"/>
      <c r="GZQ38" s="562"/>
      <c r="GZR38" s="562"/>
      <c r="GZS38" s="562"/>
      <c r="GZT38" s="562"/>
      <c r="GZU38" s="562"/>
      <c r="GZV38" s="562"/>
      <c r="GZW38" s="562"/>
      <c r="GZX38" s="562"/>
      <c r="GZY38" s="562"/>
      <c r="GZZ38" s="562"/>
      <c r="HAA38" s="562"/>
      <c r="HAB38" s="562"/>
      <c r="HAC38" s="562"/>
      <c r="HAD38" s="562"/>
      <c r="HAE38" s="562"/>
      <c r="HAF38" s="562"/>
      <c r="HAG38" s="562"/>
      <c r="HAH38" s="562"/>
      <c r="HAI38" s="562"/>
      <c r="HAJ38" s="562"/>
      <c r="HAK38" s="562"/>
      <c r="HAL38" s="562"/>
      <c r="HAM38" s="562"/>
      <c r="HAN38" s="562"/>
      <c r="HAO38" s="562"/>
      <c r="HAP38" s="562"/>
      <c r="HAQ38" s="562"/>
      <c r="HAR38" s="562"/>
      <c r="HAS38" s="562"/>
      <c r="HAT38" s="562"/>
      <c r="HAU38" s="562"/>
      <c r="HAV38" s="562"/>
      <c r="HAW38" s="562"/>
      <c r="HAX38" s="562"/>
      <c r="HAY38" s="562"/>
      <c r="HAZ38" s="562"/>
      <c r="HBA38" s="562"/>
      <c r="HBB38" s="562"/>
      <c r="HBC38" s="562"/>
      <c r="HBD38" s="562"/>
      <c r="HBE38" s="562"/>
      <c r="HBF38" s="562"/>
      <c r="HBG38" s="562"/>
      <c r="HBH38" s="562"/>
      <c r="HBI38" s="562"/>
      <c r="HBJ38" s="562"/>
      <c r="HBK38" s="562"/>
      <c r="HBL38" s="562"/>
      <c r="HBM38" s="562"/>
      <c r="HBN38" s="562"/>
      <c r="HBO38" s="562"/>
      <c r="HBP38" s="562"/>
      <c r="HBQ38" s="562"/>
      <c r="HBR38" s="562"/>
      <c r="HBS38" s="562"/>
      <c r="HBT38" s="562"/>
      <c r="HBU38" s="562"/>
      <c r="HBV38" s="562"/>
      <c r="HBW38" s="562"/>
      <c r="HBX38" s="562"/>
      <c r="HBY38" s="562"/>
      <c r="HBZ38" s="562"/>
      <c r="HCA38" s="562"/>
      <c r="HCB38" s="562"/>
      <c r="HCC38" s="562"/>
      <c r="HCD38" s="562"/>
      <c r="HCE38" s="562"/>
      <c r="HCF38" s="562"/>
      <c r="HCG38" s="562"/>
      <c r="HCH38" s="562"/>
      <c r="HCI38" s="562"/>
      <c r="HCJ38" s="562"/>
      <c r="HCK38" s="562"/>
      <c r="HCL38" s="562"/>
      <c r="HCM38" s="562"/>
      <c r="HCN38" s="562"/>
      <c r="HCO38" s="562"/>
      <c r="HCP38" s="562"/>
      <c r="HCQ38" s="562"/>
      <c r="HCR38" s="562"/>
      <c r="HCS38" s="562"/>
      <c r="HCT38" s="562"/>
      <c r="HCU38" s="562"/>
      <c r="HCV38" s="562"/>
      <c r="HCW38" s="562"/>
      <c r="HCX38" s="562"/>
      <c r="HCY38" s="562"/>
      <c r="HCZ38" s="562"/>
      <c r="HDA38" s="562"/>
      <c r="HDB38" s="562"/>
      <c r="HDC38" s="562"/>
      <c r="HDD38" s="562"/>
      <c r="HDE38" s="562"/>
      <c r="HDF38" s="562"/>
      <c r="HDG38" s="562"/>
      <c r="HDH38" s="562"/>
      <c r="HDI38" s="562"/>
      <c r="HDJ38" s="562"/>
      <c r="HDK38" s="562"/>
      <c r="HDL38" s="562"/>
      <c r="HDM38" s="562"/>
      <c r="HDN38" s="562"/>
      <c r="HDO38" s="562"/>
      <c r="HDP38" s="562"/>
      <c r="HDQ38" s="562"/>
      <c r="HDR38" s="562"/>
      <c r="HDS38" s="562"/>
      <c r="HDT38" s="562"/>
      <c r="HDU38" s="562"/>
      <c r="HDV38" s="562"/>
      <c r="HDW38" s="562"/>
      <c r="HDX38" s="562"/>
      <c r="HDY38" s="562"/>
      <c r="HDZ38" s="562"/>
      <c r="HEA38" s="562"/>
      <c r="HEB38" s="562"/>
      <c r="HEC38" s="562"/>
      <c r="HED38" s="562"/>
      <c r="HEE38" s="562"/>
      <c r="HEF38" s="562"/>
      <c r="HEG38" s="562"/>
      <c r="HEH38" s="562"/>
      <c r="HEI38" s="562"/>
      <c r="HEJ38" s="562"/>
      <c r="HEK38" s="562"/>
      <c r="HEL38" s="562"/>
      <c r="HEM38" s="562"/>
      <c r="HEN38" s="562"/>
      <c r="HEO38" s="562"/>
      <c r="HEP38" s="562"/>
      <c r="HEQ38" s="562"/>
      <c r="HER38" s="562"/>
      <c r="HES38" s="562"/>
      <c r="HET38" s="562"/>
      <c r="HEU38" s="562"/>
      <c r="HEV38" s="562"/>
      <c r="HEW38" s="562"/>
      <c r="HEX38" s="562"/>
      <c r="HEY38" s="562"/>
      <c r="HEZ38" s="562"/>
      <c r="HFA38" s="562"/>
      <c r="HFB38" s="562"/>
      <c r="HFC38" s="562"/>
      <c r="HFD38" s="562"/>
      <c r="HFE38" s="562"/>
      <c r="HFF38" s="562"/>
      <c r="HFG38" s="562"/>
      <c r="HFH38" s="562"/>
      <c r="HFI38" s="562"/>
      <c r="HFJ38" s="562"/>
      <c r="HFK38" s="562"/>
      <c r="HFL38" s="562"/>
      <c r="HFM38" s="562"/>
      <c r="HFN38" s="562"/>
      <c r="HFO38" s="562"/>
      <c r="HFP38" s="562"/>
      <c r="HFQ38" s="562"/>
      <c r="HFR38" s="562"/>
      <c r="HFS38" s="562"/>
      <c r="HFT38" s="562"/>
      <c r="HFU38" s="562"/>
      <c r="HFV38" s="562"/>
      <c r="HFW38" s="562"/>
      <c r="HFX38" s="562"/>
      <c r="HFY38" s="562"/>
      <c r="HFZ38" s="562"/>
      <c r="HGA38" s="562"/>
      <c r="HGB38" s="562"/>
      <c r="HGC38" s="562"/>
      <c r="HGD38" s="562"/>
      <c r="HGE38" s="562"/>
      <c r="HGF38" s="562"/>
      <c r="HGG38" s="562"/>
      <c r="HGH38" s="562"/>
      <c r="HGI38" s="562"/>
      <c r="HGJ38" s="562"/>
      <c r="HGK38" s="562"/>
      <c r="HGL38" s="562"/>
      <c r="HGM38" s="562"/>
      <c r="HGN38" s="562"/>
      <c r="HGO38" s="562"/>
      <c r="HGP38" s="562"/>
      <c r="HGQ38" s="562"/>
      <c r="HGR38" s="562"/>
      <c r="HGS38" s="562"/>
      <c r="HGT38" s="562"/>
      <c r="HGU38" s="562"/>
      <c r="HGV38" s="562"/>
      <c r="HGW38" s="562"/>
      <c r="HGX38" s="562"/>
      <c r="HGY38" s="562"/>
      <c r="HGZ38" s="562"/>
      <c r="HHA38" s="562"/>
      <c r="HHB38" s="562"/>
      <c r="HHC38" s="562"/>
      <c r="HHD38" s="562"/>
      <c r="HHE38" s="562"/>
      <c r="HHF38" s="562"/>
      <c r="HHG38" s="562"/>
      <c r="HHH38" s="562"/>
      <c r="HHI38" s="562"/>
      <c r="HHJ38" s="562"/>
      <c r="HHK38" s="562"/>
      <c r="HHL38" s="562"/>
      <c r="HHM38" s="562"/>
      <c r="HHN38" s="562"/>
      <c r="HHO38" s="562"/>
      <c r="HHP38" s="562"/>
      <c r="HHQ38" s="562"/>
      <c r="HHR38" s="562"/>
      <c r="HHS38" s="562"/>
      <c r="HHT38" s="562"/>
      <c r="HHU38" s="562"/>
      <c r="HHV38" s="562"/>
      <c r="HHW38" s="562"/>
      <c r="HHX38" s="562"/>
      <c r="HHY38" s="562"/>
      <c r="HHZ38" s="562"/>
      <c r="HIA38" s="562"/>
      <c r="HIB38" s="562"/>
      <c r="HIC38" s="562"/>
      <c r="HID38" s="562"/>
      <c r="HIE38" s="562"/>
      <c r="HIF38" s="562"/>
      <c r="HIG38" s="562"/>
      <c r="HIH38" s="562"/>
      <c r="HII38" s="562"/>
      <c r="HIJ38" s="562"/>
      <c r="HIK38" s="562"/>
      <c r="HIL38" s="562"/>
      <c r="HIM38" s="562"/>
      <c r="HIN38" s="562"/>
      <c r="HIO38" s="562"/>
      <c r="HIP38" s="562"/>
      <c r="HIQ38" s="562"/>
      <c r="HIR38" s="562"/>
      <c r="HIS38" s="562"/>
      <c r="HIT38" s="562"/>
      <c r="HIU38" s="562"/>
      <c r="HIV38" s="562"/>
      <c r="HIW38" s="562"/>
      <c r="HIX38" s="562"/>
      <c r="HIY38" s="562"/>
      <c r="HIZ38" s="562"/>
      <c r="HJA38" s="562"/>
      <c r="HJB38" s="562"/>
      <c r="HJC38" s="562"/>
      <c r="HJD38" s="562"/>
      <c r="HJE38" s="562"/>
      <c r="HJF38" s="562"/>
      <c r="HJG38" s="562"/>
      <c r="HJH38" s="562"/>
      <c r="HJI38" s="562"/>
      <c r="HJJ38" s="562"/>
      <c r="HJK38" s="562"/>
      <c r="HJL38" s="562"/>
      <c r="HJM38" s="562"/>
      <c r="HJN38" s="562"/>
      <c r="HJO38" s="562"/>
      <c r="HJP38" s="562"/>
      <c r="HJQ38" s="562"/>
      <c r="HJR38" s="562"/>
      <c r="HJS38" s="562"/>
      <c r="HJT38" s="562"/>
      <c r="HJU38" s="562"/>
      <c r="HJV38" s="562"/>
      <c r="HJW38" s="562"/>
      <c r="HJX38" s="562"/>
      <c r="HJY38" s="562"/>
      <c r="HJZ38" s="562"/>
      <c r="HKA38" s="562"/>
      <c r="HKB38" s="562"/>
      <c r="HKC38" s="562"/>
      <c r="HKD38" s="562"/>
      <c r="HKE38" s="562"/>
      <c r="HKF38" s="562"/>
      <c r="HKG38" s="562"/>
      <c r="HKH38" s="562"/>
      <c r="HKI38" s="562"/>
      <c r="HKJ38" s="562"/>
      <c r="HKK38" s="562"/>
      <c r="HKL38" s="562"/>
      <c r="HKM38" s="562"/>
      <c r="HKN38" s="562"/>
      <c r="HKO38" s="562"/>
      <c r="HKP38" s="562"/>
      <c r="HKQ38" s="562"/>
      <c r="HKR38" s="562"/>
      <c r="HKS38" s="562"/>
      <c r="HKT38" s="562"/>
      <c r="HKU38" s="562"/>
      <c r="HKV38" s="562"/>
      <c r="HKW38" s="562"/>
      <c r="HKX38" s="562"/>
      <c r="HKY38" s="562"/>
      <c r="HKZ38" s="562"/>
      <c r="HLA38" s="562"/>
      <c r="HLB38" s="562"/>
      <c r="HLC38" s="562"/>
      <c r="HLD38" s="562"/>
      <c r="HLE38" s="562"/>
      <c r="HLF38" s="562"/>
      <c r="HLG38" s="562"/>
      <c r="HLH38" s="562"/>
      <c r="HLI38" s="562"/>
      <c r="HLJ38" s="562"/>
      <c r="HLK38" s="562"/>
      <c r="HLL38" s="562"/>
      <c r="HLM38" s="562"/>
      <c r="HLN38" s="562"/>
      <c r="HLO38" s="562"/>
      <c r="HLP38" s="562"/>
      <c r="HLQ38" s="562"/>
      <c r="HLR38" s="562"/>
      <c r="HLS38" s="562"/>
      <c r="HLT38" s="562"/>
      <c r="HLU38" s="562"/>
      <c r="HLV38" s="562"/>
      <c r="HLW38" s="562"/>
      <c r="HLX38" s="562"/>
      <c r="HLY38" s="562"/>
      <c r="HLZ38" s="562"/>
      <c r="HMA38" s="562"/>
      <c r="HMB38" s="562"/>
      <c r="HMC38" s="562"/>
      <c r="HMD38" s="562"/>
      <c r="HME38" s="562"/>
      <c r="HMF38" s="562"/>
      <c r="HMG38" s="562"/>
      <c r="HMH38" s="562"/>
      <c r="HMI38" s="562"/>
      <c r="HMJ38" s="562"/>
      <c r="HMK38" s="562"/>
      <c r="HML38" s="562"/>
      <c r="HMM38" s="562"/>
      <c r="HMN38" s="562"/>
      <c r="HMO38" s="562"/>
      <c r="HMP38" s="562"/>
      <c r="HMQ38" s="562"/>
      <c r="HMR38" s="562"/>
      <c r="HMS38" s="562"/>
      <c r="HMT38" s="562"/>
      <c r="HMU38" s="562"/>
      <c r="HMV38" s="562"/>
      <c r="HMW38" s="562"/>
      <c r="HMX38" s="562"/>
      <c r="HMY38" s="562"/>
      <c r="HMZ38" s="562"/>
      <c r="HNA38" s="562"/>
      <c r="HNB38" s="562"/>
      <c r="HNC38" s="562"/>
      <c r="HND38" s="562"/>
      <c r="HNE38" s="562"/>
      <c r="HNF38" s="562"/>
      <c r="HNG38" s="562"/>
      <c r="HNH38" s="562"/>
      <c r="HNI38" s="562"/>
      <c r="HNJ38" s="562"/>
      <c r="HNK38" s="562"/>
      <c r="HNL38" s="562"/>
      <c r="HNM38" s="562"/>
      <c r="HNN38" s="562"/>
      <c r="HNO38" s="562"/>
      <c r="HNP38" s="562"/>
      <c r="HNQ38" s="562"/>
      <c r="HNR38" s="562"/>
      <c r="HNS38" s="562"/>
      <c r="HNT38" s="562"/>
      <c r="HNU38" s="562"/>
      <c r="HNV38" s="562"/>
      <c r="HNW38" s="562"/>
      <c r="HNX38" s="562"/>
      <c r="HNY38" s="562"/>
      <c r="HNZ38" s="562"/>
      <c r="HOA38" s="562"/>
      <c r="HOB38" s="562"/>
      <c r="HOC38" s="562"/>
      <c r="HOD38" s="562"/>
      <c r="HOE38" s="562"/>
      <c r="HOF38" s="562"/>
      <c r="HOG38" s="562"/>
      <c r="HOH38" s="562"/>
      <c r="HOI38" s="562"/>
      <c r="HOJ38" s="562"/>
      <c r="HOK38" s="562"/>
      <c r="HOL38" s="562"/>
      <c r="HOM38" s="562"/>
      <c r="HON38" s="562"/>
      <c r="HOO38" s="562"/>
      <c r="HOP38" s="562"/>
      <c r="HOQ38" s="562"/>
      <c r="HOR38" s="562"/>
      <c r="HOS38" s="562"/>
      <c r="HOT38" s="562"/>
      <c r="HOU38" s="562"/>
      <c r="HOV38" s="562"/>
      <c r="HOW38" s="562"/>
      <c r="HOX38" s="562"/>
      <c r="HOY38" s="562"/>
      <c r="HOZ38" s="562"/>
      <c r="HPA38" s="562"/>
      <c r="HPB38" s="562"/>
      <c r="HPC38" s="562"/>
      <c r="HPD38" s="562"/>
      <c r="HPE38" s="562"/>
      <c r="HPF38" s="562"/>
      <c r="HPG38" s="562"/>
      <c r="HPH38" s="562"/>
      <c r="HPI38" s="562"/>
      <c r="HPJ38" s="562"/>
      <c r="HPK38" s="562"/>
      <c r="HPL38" s="562"/>
      <c r="HPM38" s="562"/>
      <c r="HPN38" s="562"/>
      <c r="HPO38" s="562"/>
      <c r="HPP38" s="562"/>
      <c r="HPQ38" s="562"/>
      <c r="HPR38" s="562"/>
      <c r="HPS38" s="562"/>
      <c r="HPT38" s="562"/>
      <c r="HPU38" s="562"/>
      <c r="HPV38" s="562"/>
      <c r="HPW38" s="562"/>
      <c r="HPX38" s="562"/>
      <c r="HPY38" s="562"/>
      <c r="HPZ38" s="562"/>
      <c r="HQA38" s="562"/>
      <c r="HQB38" s="562"/>
      <c r="HQC38" s="562"/>
      <c r="HQD38" s="562"/>
      <c r="HQE38" s="562"/>
      <c r="HQF38" s="562"/>
      <c r="HQG38" s="562"/>
      <c r="HQH38" s="562"/>
      <c r="HQI38" s="562"/>
      <c r="HQJ38" s="562"/>
      <c r="HQK38" s="562"/>
      <c r="HQL38" s="562"/>
      <c r="HQM38" s="562"/>
      <c r="HQN38" s="562"/>
      <c r="HQO38" s="562"/>
      <c r="HQP38" s="562"/>
      <c r="HQQ38" s="562"/>
      <c r="HQR38" s="562"/>
      <c r="HQS38" s="562"/>
      <c r="HQT38" s="562"/>
      <c r="HQU38" s="562"/>
      <c r="HQV38" s="562"/>
      <c r="HQW38" s="562"/>
      <c r="HQX38" s="562"/>
      <c r="HQY38" s="562"/>
      <c r="HQZ38" s="562"/>
      <c r="HRA38" s="562"/>
      <c r="HRB38" s="562"/>
      <c r="HRC38" s="562"/>
      <c r="HRD38" s="562"/>
      <c r="HRE38" s="562"/>
      <c r="HRF38" s="562"/>
      <c r="HRG38" s="562"/>
      <c r="HRH38" s="562"/>
      <c r="HRI38" s="562"/>
      <c r="HRJ38" s="562"/>
      <c r="HRK38" s="562"/>
      <c r="HRL38" s="562"/>
      <c r="HRM38" s="562"/>
      <c r="HRN38" s="562"/>
      <c r="HRO38" s="562"/>
      <c r="HRP38" s="562"/>
      <c r="HRQ38" s="562"/>
      <c r="HRR38" s="562"/>
      <c r="HRS38" s="562"/>
      <c r="HRT38" s="562"/>
      <c r="HRU38" s="562"/>
      <c r="HRV38" s="562"/>
      <c r="HRW38" s="562"/>
      <c r="HRX38" s="562"/>
      <c r="HRY38" s="562"/>
      <c r="HRZ38" s="562"/>
      <c r="HSA38" s="562"/>
      <c r="HSB38" s="562"/>
      <c r="HSC38" s="562"/>
      <c r="HSD38" s="562"/>
      <c r="HSE38" s="562"/>
      <c r="HSF38" s="562"/>
      <c r="HSG38" s="562"/>
      <c r="HSH38" s="562"/>
      <c r="HSI38" s="562"/>
      <c r="HSJ38" s="562"/>
      <c r="HSK38" s="562"/>
      <c r="HSL38" s="562"/>
      <c r="HSM38" s="562"/>
      <c r="HSN38" s="562"/>
      <c r="HSO38" s="562"/>
      <c r="HSP38" s="562"/>
      <c r="HSQ38" s="562"/>
      <c r="HSR38" s="562"/>
      <c r="HSS38" s="562"/>
      <c r="HST38" s="562"/>
      <c r="HSU38" s="562"/>
      <c r="HSV38" s="562"/>
      <c r="HSW38" s="562"/>
      <c r="HSX38" s="562"/>
      <c r="HSY38" s="562"/>
      <c r="HSZ38" s="562"/>
      <c r="HTA38" s="562"/>
      <c r="HTB38" s="562"/>
      <c r="HTC38" s="562"/>
      <c r="HTD38" s="562"/>
      <c r="HTE38" s="562"/>
      <c r="HTF38" s="562"/>
      <c r="HTG38" s="562"/>
      <c r="HTH38" s="562"/>
      <c r="HTI38" s="562"/>
      <c r="HTJ38" s="562"/>
      <c r="HTK38" s="562"/>
      <c r="HTL38" s="562"/>
      <c r="HTM38" s="562"/>
      <c r="HTN38" s="562"/>
      <c r="HTO38" s="562"/>
      <c r="HTP38" s="562"/>
      <c r="HTQ38" s="562"/>
      <c r="HTR38" s="562"/>
      <c r="HTS38" s="562"/>
      <c r="HTT38" s="562"/>
      <c r="HTU38" s="562"/>
      <c r="HTV38" s="562"/>
      <c r="HTW38" s="562"/>
      <c r="HTX38" s="562"/>
      <c r="HTY38" s="562"/>
      <c r="HTZ38" s="562"/>
      <c r="HUA38" s="562"/>
      <c r="HUB38" s="562"/>
      <c r="HUC38" s="562"/>
      <c r="HUD38" s="562"/>
      <c r="HUE38" s="562"/>
      <c r="HUF38" s="562"/>
      <c r="HUG38" s="562"/>
      <c r="HUH38" s="562"/>
      <c r="HUI38" s="562"/>
      <c r="HUJ38" s="562"/>
      <c r="HUK38" s="562"/>
      <c r="HUL38" s="562"/>
      <c r="HUM38" s="562"/>
      <c r="HUN38" s="562"/>
      <c r="HUO38" s="562"/>
      <c r="HUP38" s="562"/>
      <c r="HUQ38" s="562"/>
      <c r="HUR38" s="562"/>
      <c r="HUS38" s="562"/>
      <c r="HUT38" s="562"/>
      <c r="HUU38" s="562"/>
      <c r="HUV38" s="562"/>
      <c r="HUW38" s="562"/>
      <c r="HUX38" s="562"/>
      <c r="HUY38" s="562"/>
      <c r="HUZ38" s="562"/>
      <c r="HVA38" s="562"/>
      <c r="HVB38" s="562"/>
      <c r="HVC38" s="562"/>
      <c r="HVD38" s="562"/>
      <c r="HVE38" s="562"/>
      <c r="HVF38" s="562"/>
      <c r="HVG38" s="562"/>
      <c r="HVH38" s="562"/>
      <c r="HVI38" s="562"/>
      <c r="HVJ38" s="562"/>
      <c r="HVK38" s="562"/>
      <c r="HVL38" s="562"/>
      <c r="HVM38" s="562"/>
      <c r="HVN38" s="562"/>
      <c r="HVO38" s="562"/>
      <c r="HVP38" s="562"/>
      <c r="HVQ38" s="562"/>
      <c r="HVR38" s="562"/>
      <c r="HVS38" s="562"/>
      <c r="HVT38" s="562"/>
      <c r="HVU38" s="562"/>
      <c r="HVV38" s="562"/>
      <c r="HVW38" s="562"/>
      <c r="HVX38" s="562"/>
      <c r="HVY38" s="562"/>
      <c r="HVZ38" s="562"/>
      <c r="HWA38" s="562"/>
      <c r="HWB38" s="562"/>
      <c r="HWC38" s="562"/>
      <c r="HWD38" s="562"/>
      <c r="HWE38" s="562"/>
      <c r="HWF38" s="562"/>
      <c r="HWG38" s="562"/>
      <c r="HWH38" s="562"/>
      <c r="HWI38" s="562"/>
      <c r="HWJ38" s="562"/>
      <c r="HWK38" s="562"/>
      <c r="HWL38" s="562"/>
      <c r="HWM38" s="562"/>
      <c r="HWN38" s="562"/>
      <c r="HWO38" s="562"/>
      <c r="HWP38" s="562"/>
      <c r="HWQ38" s="562"/>
      <c r="HWR38" s="562"/>
      <c r="HWS38" s="562"/>
      <c r="HWT38" s="562"/>
      <c r="HWU38" s="562"/>
      <c r="HWV38" s="562"/>
      <c r="HWW38" s="562"/>
      <c r="HWX38" s="562"/>
      <c r="HWY38" s="562"/>
      <c r="HWZ38" s="562"/>
      <c r="HXA38" s="562"/>
      <c r="HXB38" s="562"/>
      <c r="HXC38" s="562"/>
      <c r="HXD38" s="562"/>
      <c r="HXE38" s="562"/>
      <c r="HXF38" s="562"/>
      <c r="HXG38" s="562"/>
      <c r="HXH38" s="562"/>
      <c r="HXI38" s="562"/>
      <c r="HXJ38" s="562"/>
      <c r="HXK38" s="562"/>
      <c r="HXL38" s="562"/>
      <c r="HXM38" s="562"/>
      <c r="HXN38" s="562"/>
      <c r="HXO38" s="562"/>
      <c r="HXP38" s="562"/>
      <c r="HXQ38" s="562"/>
      <c r="HXR38" s="562"/>
      <c r="HXS38" s="562"/>
      <c r="HXT38" s="562"/>
      <c r="HXU38" s="562"/>
      <c r="HXV38" s="562"/>
      <c r="HXW38" s="562"/>
      <c r="HXX38" s="562"/>
      <c r="HXY38" s="562"/>
      <c r="HXZ38" s="562"/>
      <c r="HYA38" s="562"/>
      <c r="HYB38" s="562"/>
      <c r="HYC38" s="562"/>
      <c r="HYD38" s="562"/>
      <c r="HYE38" s="562"/>
      <c r="HYF38" s="562"/>
      <c r="HYG38" s="562"/>
      <c r="HYH38" s="562"/>
      <c r="HYI38" s="562"/>
      <c r="HYJ38" s="562"/>
      <c r="HYK38" s="562"/>
      <c r="HYL38" s="562"/>
      <c r="HYM38" s="562"/>
      <c r="HYN38" s="562"/>
      <c r="HYO38" s="562"/>
      <c r="HYP38" s="562"/>
      <c r="HYQ38" s="562"/>
      <c r="HYR38" s="562"/>
      <c r="HYS38" s="562"/>
      <c r="HYT38" s="562"/>
      <c r="HYU38" s="562"/>
      <c r="HYV38" s="562"/>
      <c r="HYW38" s="562"/>
      <c r="HYX38" s="562"/>
      <c r="HYY38" s="562"/>
      <c r="HYZ38" s="562"/>
      <c r="HZA38" s="562"/>
      <c r="HZB38" s="562"/>
      <c r="HZC38" s="562"/>
      <c r="HZD38" s="562"/>
      <c r="HZE38" s="562"/>
      <c r="HZF38" s="562"/>
      <c r="HZG38" s="562"/>
      <c r="HZH38" s="562"/>
      <c r="HZI38" s="562"/>
      <c r="HZJ38" s="562"/>
      <c r="HZK38" s="562"/>
      <c r="HZL38" s="562"/>
      <c r="HZM38" s="562"/>
      <c r="HZN38" s="562"/>
      <c r="HZO38" s="562"/>
      <c r="HZP38" s="562"/>
      <c r="HZQ38" s="562"/>
      <c r="HZR38" s="562"/>
      <c r="HZS38" s="562"/>
      <c r="HZT38" s="562"/>
      <c r="HZU38" s="562"/>
      <c r="HZV38" s="562"/>
      <c r="HZW38" s="562"/>
      <c r="HZX38" s="562"/>
      <c r="HZY38" s="562"/>
      <c r="HZZ38" s="562"/>
      <c r="IAA38" s="562"/>
      <c r="IAB38" s="562"/>
      <c r="IAC38" s="562"/>
      <c r="IAD38" s="562"/>
      <c r="IAE38" s="562"/>
      <c r="IAF38" s="562"/>
      <c r="IAG38" s="562"/>
      <c r="IAH38" s="562"/>
      <c r="IAI38" s="562"/>
      <c r="IAJ38" s="562"/>
      <c r="IAK38" s="562"/>
      <c r="IAL38" s="562"/>
      <c r="IAM38" s="562"/>
      <c r="IAN38" s="562"/>
      <c r="IAO38" s="562"/>
      <c r="IAP38" s="562"/>
      <c r="IAQ38" s="562"/>
      <c r="IAR38" s="562"/>
      <c r="IAS38" s="562"/>
      <c r="IAT38" s="562"/>
      <c r="IAU38" s="562"/>
      <c r="IAV38" s="562"/>
      <c r="IAW38" s="562"/>
      <c r="IAX38" s="562"/>
      <c r="IAY38" s="562"/>
      <c r="IAZ38" s="562"/>
      <c r="IBA38" s="562"/>
      <c r="IBB38" s="562"/>
      <c r="IBC38" s="562"/>
      <c r="IBD38" s="562"/>
      <c r="IBE38" s="562"/>
      <c r="IBF38" s="562"/>
      <c r="IBG38" s="562"/>
      <c r="IBH38" s="562"/>
      <c r="IBI38" s="562"/>
      <c r="IBJ38" s="562"/>
      <c r="IBK38" s="562"/>
      <c r="IBL38" s="562"/>
      <c r="IBM38" s="562"/>
      <c r="IBN38" s="562"/>
      <c r="IBO38" s="562"/>
      <c r="IBP38" s="562"/>
      <c r="IBQ38" s="562"/>
      <c r="IBR38" s="562"/>
      <c r="IBS38" s="562"/>
      <c r="IBT38" s="562"/>
      <c r="IBU38" s="562"/>
      <c r="IBV38" s="562"/>
      <c r="IBW38" s="562"/>
      <c r="IBX38" s="562"/>
      <c r="IBY38" s="562"/>
      <c r="IBZ38" s="562"/>
      <c r="ICA38" s="562"/>
      <c r="ICB38" s="562"/>
      <c r="ICC38" s="562"/>
      <c r="ICD38" s="562"/>
      <c r="ICE38" s="562"/>
      <c r="ICF38" s="562"/>
      <c r="ICG38" s="562"/>
      <c r="ICH38" s="562"/>
      <c r="ICI38" s="562"/>
      <c r="ICJ38" s="562"/>
      <c r="ICK38" s="562"/>
      <c r="ICL38" s="562"/>
      <c r="ICM38" s="562"/>
      <c r="ICN38" s="562"/>
      <c r="ICO38" s="562"/>
      <c r="ICP38" s="562"/>
      <c r="ICQ38" s="562"/>
      <c r="ICR38" s="562"/>
      <c r="ICS38" s="562"/>
      <c r="ICT38" s="562"/>
      <c r="ICU38" s="562"/>
      <c r="ICV38" s="562"/>
      <c r="ICW38" s="562"/>
      <c r="ICX38" s="562"/>
      <c r="ICY38" s="562"/>
      <c r="ICZ38" s="562"/>
      <c r="IDA38" s="562"/>
      <c r="IDB38" s="562"/>
      <c r="IDC38" s="562"/>
      <c r="IDD38" s="562"/>
      <c r="IDE38" s="562"/>
      <c r="IDF38" s="562"/>
      <c r="IDG38" s="562"/>
      <c r="IDH38" s="562"/>
      <c r="IDI38" s="562"/>
      <c r="IDJ38" s="562"/>
      <c r="IDK38" s="562"/>
      <c r="IDL38" s="562"/>
      <c r="IDM38" s="562"/>
      <c r="IDN38" s="562"/>
      <c r="IDO38" s="562"/>
      <c r="IDP38" s="562"/>
      <c r="IDQ38" s="562"/>
      <c r="IDR38" s="562"/>
      <c r="IDS38" s="562"/>
      <c r="IDT38" s="562"/>
      <c r="IDU38" s="562"/>
      <c r="IDV38" s="562"/>
      <c r="IDW38" s="562"/>
      <c r="IDX38" s="562"/>
      <c r="IDY38" s="562"/>
      <c r="IDZ38" s="562"/>
      <c r="IEA38" s="562"/>
      <c r="IEB38" s="562"/>
      <c r="IEC38" s="562"/>
      <c r="IED38" s="562"/>
      <c r="IEE38" s="562"/>
      <c r="IEF38" s="562"/>
      <c r="IEG38" s="562"/>
      <c r="IEH38" s="562"/>
      <c r="IEI38" s="562"/>
      <c r="IEJ38" s="562"/>
      <c r="IEK38" s="562"/>
      <c r="IEL38" s="562"/>
      <c r="IEM38" s="562"/>
      <c r="IEN38" s="562"/>
      <c r="IEO38" s="562"/>
      <c r="IEP38" s="562"/>
      <c r="IEQ38" s="562"/>
      <c r="IER38" s="562"/>
      <c r="IES38" s="562"/>
      <c r="IET38" s="562"/>
      <c r="IEU38" s="562"/>
      <c r="IEV38" s="562"/>
      <c r="IEW38" s="562"/>
      <c r="IEX38" s="562"/>
      <c r="IEY38" s="562"/>
      <c r="IEZ38" s="562"/>
      <c r="IFA38" s="562"/>
      <c r="IFB38" s="562"/>
      <c r="IFC38" s="562"/>
      <c r="IFD38" s="562"/>
      <c r="IFE38" s="562"/>
      <c r="IFF38" s="562"/>
      <c r="IFG38" s="562"/>
      <c r="IFH38" s="562"/>
      <c r="IFI38" s="562"/>
      <c r="IFJ38" s="562"/>
      <c r="IFK38" s="562"/>
      <c r="IFL38" s="562"/>
      <c r="IFM38" s="562"/>
      <c r="IFN38" s="562"/>
      <c r="IFO38" s="562"/>
      <c r="IFP38" s="562"/>
      <c r="IFQ38" s="562"/>
      <c r="IFR38" s="562"/>
      <c r="IFS38" s="562"/>
      <c r="IFT38" s="562"/>
      <c r="IFU38" s="562"/>
      <c r="IFV38" s="562"/>
      <c r="IFW38" s="562"/>
      <c r="IFX38" s="562"/>
      <c r="IFY38" s="562"/>
      <c r="IFZ38" s="562"/>
      <c r="IGA38" s="562"/>
      <c r="IGB38" s="562"/>
      <c r="IGC38" s="562"/>
      <c r="IGD38" s="562"/>
      <c r="IGE38" s="562"/>
      <c r="IGF38" s="562"/>
      <c r="IGG38" s="562"/>
      <c r="IGH38" s="562"/>
      <c r="IGI38" s="562"/>
      <c r="IGJ38" s="562"/>
      <c r="IGK38" s="562"/>
      <c r="IGL38" s="562"/>
      <c r="IGM38" s="562"/>
      <c r="IGN38" s="562"/>
      <c r="IGO38" s="562"/>
      <c r="IGP38" s="562"/>
      <c r="IGQ38" s="562"/>
      <c r="IGR38" s="562"/>
      <c r="IGS38" s="562"/>
      <c r="IGT38" s="562"/>
      <c r="IGU38" s="562"/>
      <c r="IGV38" s="562"/>
      <c r="IGW38" s="562"/>
      <c r="IGX38" s="562"/>
      <c r="IGY38" s="562"/>
      <c r="IGZ38" s="562"/>
      <c r="IHA38" s="562"/>
      <c r="IHB38" s="562"/>
      <c r="IHC38" s="562"/>
      <c r="IHD38" s="562"/>
      <c r="IHE38" s="562"/>
      <c r="IHF38" s="562"/>
      <c r="IHG38" s="562"/>
      <c r="IHH38" s="562"/>
      <c r="IHI38" s="562"/>
      <c r="IHJ38" s="562"/>
      <c r="IHK38" s="562"/>
      <c r="IHL38" s="562"/>
      <c r="IHM38" s="562"/>
      <c r="IHN38" s="562"/>
      <c r="IHO38" s="562"/>
      <c r="IHP38" s="562"/>
      <c r="IHQ38" s="562"/>
      <c r="IHR38" s="562"/>
      <c r="IHS38" s="562"/>
      <c r="IHT38" s="562"/>
      <c r="IHU38" s="562"/>
      <c r="IHV38" s="562"/>
      <c r="IHW38" s="562"/>
      <c r="IHX38" s="562"/>
      <c r="IHY38" s="562"/>
      <c r="IHZ38" s="562"/>
      <c r="IIA38" s="562"/>
      <c r="IIB38" s="562"/>
      <c r="IIC38" s="562"/>
      <c r="IID38" s="562"/>
      <c r="IIE38" s="562"/>
      <c r="IIF38" s="562"/>
      <c r="IIG38" s="562"/>
      <c r="IIH38" s="562"/>
      <c r="III38" s="562"/>
      <c r="IIJ38" s="562"/>
      <c r="IIK38" s="562"/>
      <c r="IIL38" s="562"/>
      <c r="IIM38" s="562"/>
      <c r="IIN38" s="562"/>
      <c r="IIO38" s="562"/>
      <c r="IIP38" s="562"/>
      <c r="IIQ38" s="562"/>
      <c r="IIR38" s="562"/>
      <c r="IIS38" s="562"/>
      <c r="IIT38" s="562"/>
      <c r="IIU38" s="562"/>
      <c r="IIV38" s="562"/>
      <c r="IIW38" s="562"/>
      <c r="IIX38" s="562"/>
      <c r="IIY38" s="562"/>
      <c r="IIZ38" s="562"/>
      <c r="IJA38" s="562"/>
      <c r="IJB38" s="562"/>
      <c r="IJC38" s="562"/>
      <c r="IJD38" s="562"/>
      <c r="IJE38" s="562"/>
      <c r="IJF38" s="562"/>
      <c r="IJG38" s="562"/>
      <c r="IJH38" s="562"/>
      <c r="IJI38" s="562"/>
      <c r="IJJ38" s="562"/>
      <c r="IJK38" s="562"/>
      <c r="IJL38" s="562"/>
      <c r="IJM38" s="562"/>
      <c r="IJN38" s="562"/>
      <c r="IJO38" s="562"/>
      <c r="IJP38" s="562"/>
      <c r="IJQ38" s="562"/>
      <c r="IJR38" s="562"/>
      <c r="IJS38" s="562"/>
      <c r="IJT38" s="562"/>
      <c r="IJU38" s="562"/>
      <c r="IJV38" s="562"/>
      <c r="IJW38" s="562"/>
      <c r="IJX38" s="562"/>
      <c r="IJY38" s="562"/>
      <c r="IJZ38" s="562"/>
      <c r="IKA38" s="562"/>
      <c r="IKB38" s="562"/>
      <c r="IKC38" s="562"/>
      <c r="IKD38" s="562"/>
      <c r="IKE38" s="562"/>
      <c r="IKF38" s="562"/>
      <c r="IKG38" s="562"/>
      <c r="IKH38" s="562"/>
      <c r="IKI38" s="562"/>
      <c r="IKJ38" s="562"/>
      <c r="IKK38" s="562"/>
      <c r="IKL38" s="562"/>
      <c r="IKM38" s="562"/>
      <c r="IKN38" s="562"/>
      <c r="IKO38" s="562"/>
      <c r="IKP38" s="562"/>
      <c r="IKQ38" s="562"/>
      <c r="IKR38" s="562"/>
      <c r="IKS38" s="562"/>
      <c r="IKT38" s="562"/>
      <c r="IKU38" s="562"/>
      <c r="IKV38" s="562"/>
      <c r="IKW38" s="562"/>
      <c r="IKX38" s="562"/>
      <c r="IKY38" s="562"/>
      <c r="IKZ38" s="562"/>
      <c r="ILA38" s="562"/>
      <c r="ILB38" s="562"/>
      <c r="ILC38" s="562"/>
      <c r="ILD38" s="562"/>
      <c r="ILE38" s="562"/>
      <c r="ILF38" s="562"/>
      <c r="ILG38" s="562"/>
      <c r="ILH38" s="562"/>
      <c r="ILI38" s="562"/>
      <c r="ILJ38" s="562"/>
      <c r="ILK38" s="562"/>
      <c r="ILL38" s="562"/>
      <c r="ILM38" s="562"/>
      <c r="ILN38" s="562"/>
      <c r="ILO38" s="562"/>
      <c r="ILP38" s="562"/>
      <c r="ILQ38" s="562"/>
      <c r="ILR38" s="562"/>
      <c r="ILS38" s="562"/>
      <c r="ILT38" s="562"/>
      <c r="ILU38" s="562"/>
      <c r="ILV38" s="562"/>
      <c r="ILW38" s="562"/>
      <c r="ILX38" s="562"/>
      <c r="ILY38" s="562"/>
      <c r="ILZ38" s="562"/>
      <c r="IMA38" s="562"/>
      <c r="IMB38" s="562"/>
      <c r="IMC38" s="562"/>
      <c r="IMD38" s="562"/>
      <c r="IME38" s="562"/>
      <c r="IMF38" s="562"/>
      <c r="IMG38" s="562"/>
      <c r="IMH38" s="562"/>
      <c r="IMI38" s="562"/>
      <c r="IMJ38" s="562"/>
      <c r="IMK38" s="562"/>
      <c r="IML38" s="562"/>
      <c r="IMM38" s="562"/>
      <c r="IMN38" s="562"/>
      <c r="IMO38" s="562"/>
      <c r="IMP38" s="562"/>
      <c r="IMQ38" s="562"/>
      <c r="IMR38" s="562"/>
      <c r="IMS38" s="562"/>
      <c r="IMT38" s="562"/>
      <c r="IMU38" s="562"/>
      <c r="IMV38" s="562"/>
      <c r="IMW38" s="562"/>
      <c r="IMX38" s="562"/>
      <c r="IMY38" s="562"/>
      <c r="IMZ38" s="562"/>
      <c r="INA38" s="562"/>
      <c r="INB38" s="562"/>
      <c r="INC38" s="562"/>
      <c r="IND38" s="562"/>
      <c r="INE38" s="562"/>
      <c r="INF38" s="562"/>
      <c r="ING38" s="562"/>
      <c r="INH38" s="562"/>
      <c r="INI38" s="562"/>
      <c r="INJ38" s="562"/>
      <c r="INK38" s="562"/>
      <c r="INL38" s="562"/>
      <c r="INM38" s="562"/>
      <c r="INN38" s="562"/>
      <c r="INO38" s="562"/>
      <c r="INP38" s="562"/>
      <c r="INQ38" s="562"/>
      <c r="INR38" s="562"/>
      <c r="INS38" s="562"/>
      <c r="INT38" s="562"/>
      <c r="INU38" s="562"/>
      <c r="INV38" s="562"/>
      <c r="INW38" s="562"/>
      <c r="INX38" s="562"/>
      <c r="INY38" s="562"/>
      <c r="INZ38" s="562"/>
      <c r="IOA38" s="562"/>
      <c r="IOB38" s="562"/>
      <c r="IOC38" s="562"/>
      <c r="IOD38" s="562"/>
      <c r="IOE38" s="562"/>
      <c r="IOF38" s="562"/>
      <c r="IOG38" s="562"/>
      <c r="IOH38" s="562"/>
      <c r="IOI38" s="562"/>
      <c r="IOJ38" s="562"/>
      <c r="IOK38" s="562"/>
      <c r="IOL38" s="562"/>
      <c r="IOM38" s="562"/>
      <c r="ION38" s="562"/>
      <c r="IOO38" s="562"/>
      <c r="IOP38" s="562"/>
      <c r="IOQ38" s="562"/>
      <c r="IOR38" s="562"/>
      <c r="IOS38" s="562"/>
      <c r="IOT38" s="562"/>
      <c r="IOU38" s="562"/>
      <c r="IOV38" s="562"/>
      <c r="IOW38" s="562"/>
      <c r="IOX38" s="562"/>
      <c r="IOY38" s="562"/>
      <c r="IOZ38" s="562"/>
      <c r="IPA38" s="562"/>
      <c r="IPB38" s="562"/>
      <c r="IPC38" s="562"/>
      <c r="IPD38" s="562"/>
      <c r="IPE38" s="562"/>
      <c r="IPF38" s="562"/>
      <c r="IPG38" s="562"/>
      <c r="IPH38" s="562"/>
      <c r="IPI38" s="562"/>
      <c r="IPJ38" s="562"/>
      <c r="IPK38" s="562"/>
      <c r="IPL38" s="562"/>
      <c r="IPM38" s="562"/>
      <c r="IPN38" s="562"/>
      <c r="IPO38" s="562"/>
      <c r="IPP38" s="562"/>
      <c r="IPQ38" s="562"/>
      <c r="IPR38" s="562"/>
      <c r="IPS38" s="562"/>
      <c r="IPT38" s="562"/>
      <c r="IPU38" s="562"/>
      <c r="IPV38" s="562"/>
      <c r="IPW38" s="562"/>
      <c r="IPX38" s="562"/>
      <c r="IPY38" s="562"/>
      <c r="IPZ38" s="562"/>
      <c r="IQA38" s="562"/>
      <c r="IQB38" s="562"/>
      <c r="IQC38" s="562"/>
      <c r="IQD38" s="562"/>
      <c r="IQE38" s="562"/>
      <c r="IQF38" s="562"/>
      <c r="IQG38" s="562"/>
      <c r="IQH38" s="562"/>
      <c r="IQI38" s="562"/>
      <c r="IQJ38" s="562"/>
      <c r="IQK38" s="562"/>
      <c r="IQL38" s="562"/>
      <c r="IQM38" s="562"/>
      <c r="IQN38" s="562"/>
      <c r="IQO38" s="562"/>
      <c r="IQP38" s="562"/>
      <c r="IQQ38" s="562"/>
      <c r="IQR38" s="562"/>
      <c r="IQS38" s="562"/>
      <c r="IQT38" s="562"/>
      <c r="IQU38" s="562"/>
      <c r="IQV38" s="562"/>
      <c r="IQW38" s="562"/>
      <c r="IQX38" s="562"/>
      <c r="IQY38" s="562"/>
      <c r="IQZ38" s="562"/>
      <c r="IRA38" s="562"/>
      <c r="IRB38" s="562"/>
      <c r="IRC38" s="562"/>
      <c r="IRD38" s="562"/>
      <c r="IRE38" s="562"/>
      <c r="IRF38" s="562"/>
      <c r="IRG38" s="562"/>
      <c r="IRH38" s="562"/>
      <c r="IRI38" s="562"/>
      <c r="IRJ38" s="562"/>
      <c r="IRK38" s="562"/>
      <c r="IRL38" s="562"/>
      <c r="IRM38" s="562"/>
      <c r="IRN38" s="562"/>
      <c r="IRO38" s="562"/>
      <c r="IRP38" s="562"/>
      <c r="IRQ38" s="562"/>
      <c r="IRR38" s="562"/>
      <c r="IRS38" s="562"/>
      <c r="IRT38" s="562"/>
      <c r="IRU38" s="562"/>
      <c r="IRV38" s="562"/>
      <c r="IRW38" s="562"/>
      <c r="IRX38" s="562"/>
      <c r="IRY38" s="562"/>
      <c r="IRZ38" s="562"/>
      <c r="ISA38" s="562"/>
      <c r="ISB38" s="562"/>
      <c r="ISC38" s="562"/>
      <c r="ISD38" s="562"/>
      <c r="ISE38" s="562"/>
      <c r="ISF38" s="562"/>
      <c r="ISG38" s="562"/>
      <c r="ISH38" s="562"/>
      <c r="ISI38" s="562"/>
      <c r="ISJ38" s="562"/>
      <c r="ISK38" s="562"/>
      <c r="ISL38" s="562"/>
      <c r="ISM38" s="562"/>
      <c r="ISN38" s="562"/>
      <c r="ISO38" s="562"/>
      <c r="ISP38" s="562"/>
      <c r="ISQ38" s="562"/>
      <c r="ISR38" s="562"/>
      <c r="ISS38" s="562"/>
      <c r="IST38" s="562"/>
      <c r="ISU38" s="562"/>
      <c r="ISV38" s="562"/>
      <c r="ISW38" s="562"/>
      <c r="ISX38" s="562"/>
      <c r="ISY38" s="562"/>
      <c r="ISZ38" s="562"/>
      <c r="ITA38" s="562"/>
      <c r="ITB38" s="562"/>
      <c r="ITC38" s="562"/>
      <c r="ITD38" s="562"/>
      <c r="ITE38" s="562"/>
      <c r="ITF38" s="562"/>
      <c r="ITG38" s="562"/>
      <c r="ITH38" s="562"/>
      <c r="ITI38" s="562"/>
      <c r="ITJ38" s="562"/>
      <c r="ITK38" s="562"/>
      <c r="ITL38" s="562"/>
      <c r="ITM38" s="562"/>
      <c r="ITN38" s="562"/>
      <c r="ITO38" s="562"/>
      <c r="ITP38" s="562"/>
      <c r="ITQ38" s="562"/>
      <c r="ITR38" s="562"/>
      <c r="ITS38" s="562"/>
      <c r="ITT38" s="562"/>
      <c r="ITU38" s="562"/>
      <c r="ITV38" s="562"/>
      <c r="ITW38" s="562"/>
      <c r="ITX38" s="562"/>
      <c r="ITY38" s="562"/>
      <c r="ITZ38" s="562"/>
      <c r="IUA38" s="562"/>
      <c r="IUB38" s="562"/>
      <c r="IUC38" s="562"/>
      <c r="IUD38" s="562"/>
      <c r="IUE38" s="562"/>
      <c r="IUF38" s="562"/>
      <c r="IUG38" s="562"/>
      <c r="IUH38" s="562"/>
      <c r="IUI38" s="562"/>
      <c r="IUJ38" s="562"/>
      <c r="IUK38" s="562"/>
      <c r="IUL38" s="562"/>
      <c r="IUM38" s="562"/>
      <c r="IUN38" s="562"/>
      <c r="IUO38" s="562"/>
      <c r="IUP38" s="562"/>
      <c r="IUQ38" s="562"/>
      <c r="IUR38" s="562"/>
      <c r="IUS38" s="562"/>
      <c r="IUT38" s="562"/>
      <c r="IUU38" s="562"/>
      <c r="IUV38" s="562"/>
      <c r="IUW38" s="562"/>
      <c r="IUX38" s="562"/>
      <c r="IUY38" s="562"/>
      <c r="IUZ38" s="562"/>
      <c r="IVA38" s="562"/>
      <c r="IVB38" s="562"/>
      <c r="IVC38" s="562"/>
      <c r="IVD38" s="562"/>
      <c r="IVE38" s="562"/>
      <c r="IVF38" s="562"/>
      <c r="IVG38" s="562"/>
      <c r="IVH38" s="562"/>
      <c r="IVI38" s="562"/>
      <c r="IVJ38" s="562"/>
      <c r="IVK38" s="562"/>
      <c r="IVL38" s="562"/>
      <c r="IVM38" s="562"/>
      <c r="IVN38" s="562"/>
      <c r="IVO38" s="562"/>
      <c r="IVP38" s="562"/>
      <c r="IVQ38" s="562"/>
      <c r="IVR38" s="562"/>
      <c r="IVS38" s="562"/>
      <c r="IVT38" s="562"/>
      <c r="IVU38" s="562"/>
      <c r="IVV38" s="562"/>
      <c r="IVW38" s="562"/>
      <c r="IVX38" s="562"/>
      <c r="IVY38" s="562"/>
      <c r="IVZ38" s="562"/>
      <c r="IWA38" s="562"/>
      <c r="IWB38" s="562"/>
      <c r="IWC38" s="562"/>
      <c r="IWD38" s="562"/>
      <c r="IWE38" s="562"/>
      <c r="IWF38" s="562"/>
      <c r="IWG38" s="562"/>
      <c r="IWH38" s="562"/>
      <c r="IWI38" s="562"/>
      <c r="IWJ38" s="562"/>
      <c r="IWK38" s="562"/>
      <c r="IWL38" s="562"/>
      <c r="IWM38" s="562"/>
      <c r="IWN38" s="562"/>
      <c r="IWO38" s="562"/>
      <c r="IWP38" s="562"/>
      <c r="IWQ38" s="562"/>
      <c r="IWR38" s="562"/>
      <c r="IWS38" s="562"/>
      <c r="IWT38" s="562"/>
      <c r="IWU38" s="562"/>
      <c r="IWV38" s="562"/>
      <c r="IWW38" s="562"/>
      <c r="IWX38" s="562"/>
      <c r="IWY38" s="562"/>
      <c r="IWZ38" s="562"/>
      <c r="IXA38" s="562"/>
      <c r="IXB38" s="562"/>
      <c r="IXC38" s="562"/>
      <c r="IXD38" s="562"/>
      <c r="IXE38" s="562"/>
      <c r="IXF38" s="562"/>
      <c r="IXG38" s="562"/>
      <c r="IXH38" s="562"/>
      <c r="IXI38" s="562"/>
      <c r="IXJ38" s="562"/>
      <c r="IXK38" s="562"/>
      <c r="IXL38" s="562"/>
      <c r="IXM38" s="562"/>
      <c r="IXN38" s="562"/>
      <c r="IXO38" s="562"/>
      <c r="IXP38" s="562"/>
      <c r="IXQ38" s="562"/>
      <c r="IXR38" s="562"/>
      <c r="IXS38" s="562"/>
      <c r="IXT38" s="562"/>
      <c r="IXU38" s="562"/>
      <c r="IXV38" s="562"/>
      <c r="IXW38" s="562"/>
      <c r="IXX38" s="562"/>
      <c r="IXY38" s="562"/>
      <c r="IXZ38" s="562"/>
      <c r="IYA38" s="562"/>
      <c r="IYB38" s="562"/>
      <c r="IYC38" s="562"/>
      <c r="IYD38" s="562"/>
      <c r="IYE38" s="562"/>
      <c r="IYF38" s="562"/>
      <c r="IYG38" s="562"/>
      <c r="IYH38" s="562"/>
      <c r="IYI38" s="562"/>
      <c r="IYJ38" s="562"/>
      <c r="IYK38" s="562"/>
      <c r="IYL38" s="562"/>
      <c r="IYM38" s="562"/>
      <c r="IYN38" s="562"/>
      <c r="IYO38" s="562"/>
      <c r="IYP38" s="562"/>
      <c r="IYQ38" s="562"/>
      <c r="IYR38" s="562"/>
      <c r="IYS38" s="562"/>
      <c r="IYT38" s="562"/>
      <c r="IYU38" s="562"/>
      <c r="IYV38" s="562"/>
      <c r="IYW38" s="562"/>
      <c r="IYX38" s="562"/>
      <c r="IYY38" s="562"/>
      <c r="IYZ38" s="562"/>
      <c r="IZA38" s="562"/>
      <c r="IZB38" s="562"/>
      <c r="IZC38" s="562"/>
      <c r="IZD38" s="562"/>
      <c r="IZE38" s="562"/>
      <c r="IZF38" s="562"/>
      <c r="IZG38" s="562"/>
      <c r="IZH38" s="562"/>
      <c r="IZI38" s="562"/>
      <c r="IZJ38" s="562"/>
      <c r="IZK38" s="562"/>
      <c r="IZL38" s="562"/>
      <c r="IZM38" s="562"/>
      <c r="IZN38" s="562"/>
      <c r="IZO38" s="562"/>
      <c r="IZP38" s="562"/>
      <c r="IZQ38" s="562"/>
      <c r="IZR38" s="562"/>
      <c r="IZS38" s="562"/>
      <c r="IZT38" s="562"/>
      <c r="IZU38" s="562"/>
      <c r="IZV38" s="562"/>
      <c r="IZW38" s="562"/>
      <c r="IZX38" s="562"/>
      <c r="IZY38" s="562"/>
      <c r="IZZ38" s="562"/>
      <c r="JAA38" s="562"/>
      <c r="JAB38" s="562"/>
      <c r="JAC38" s="562"/>
      <c r="JAD38" s="562"/>
      <c r="JAE38" s="562"/>
      <c r="JAF38" s="562"/>
      <c r="JAG38" s="562"/>
      <c r="JAH38" s="562"/>
      <c r="JAI38" s="562"/>
      <c r="JAJ38" s="562"/>
      <c r="JAK38" s="562"/>
      <c r="JAL38" s="562"/>
      <c r="JAM38" s="562"/>
      <c r="JAN38" s="562"/>
      <c r="JAO38" s="562"/>
      <c r="JAP38" s="562"/>
      <c r="JAQ38" s="562"/>
      <c r="JAR38" s="562"/>
      <c r="JAS38" s="562"/>
      <c r="JAT38" s="562"/>
      <c r="JAU38" s="562"/>
      <c r="JAV38" s="562"/>
      <c r="JAW38" s="562"/>
      <c r="JAX38" s="562"/>
      <c r="JAY38" s="562"/>
      <c r="JAZ38" s="562"/>
      <c r="JBA38" s="562"/>
      <c r="JBB38" s="562"/>
      <c r="JBC38" s="562"/>
      <c r="JBD38" s="562"/>
      <c r="JBE38" s="562"/>
      <c r="JBF38" s="562"/>
      <c r="JBG38" s="562"/>
      <c r="JBH38" s="562"/>
      <c r="JBI38" s="562"/>
      <c r="JBJ38" s="562"/>
      <c r="JBK38" s="562"/>
      <c r="JBL38" s="562"/>
      <c r="JBM38" s="562"/>
      <c r="JBN38" s="562"/>
      <c r="JBO38" s="562"/>
      <c r="JBP38" s="562"/>
      <c r="JBQ38" s="562"/>
      <c r="JBR38" s="562"/>
      <c r="JBS38" s="562"/>
      <c r="JBT38" s="562"/>
      <c r="JBU38" s="562"/>
      <c r="JBV38" s="562"/>
      <c r="JBW38" s="562"/>
      <c r="JBX38" s="562"/>
      <c r="JBY38" s="562"/>
      <c r="JBZ38" s="562"/>
      <c r="JCA38" s="562"/>
      <c r="JCB38" s="562"/>
      <c r="JCC38" s="562"/>
      <c r="JCD38" s="562"/>
      <c r="JCE38" s="562"/>
      <c r="JCF38" s="562"/>
      <c r="JCG38" s="562"/>
      <c r="JCH38" s="562"/>
      <c r="JCI38" s="562"/>
      <c r="JCJ38" s="562"/>
      <c r="JCK38" s="562"/>
      <c r="JCL38" s="562"/>
      <c r="JCM38" s="562"/>
      <c r="JCN38" s="562"/>
      <c r="JCO38" s="562"/>
      <c r="JCP38" s="562"/>
      <c r="JCQ38" s="562"/>
      <c r="JCR38" s="562"/>
      <c r="JCS38" s="562"/>
      <c r="JCT38" s="562"/>
      <c r="JCU38" s="562"/>
      <c r="JCV38" s="562"/>
      <c r="JCW38" s="562"/>
      <c r="JCX38" s="562"/>
      <c r="JCY38" s="562"/>
      <c r="JCZ38" s="562"/>
      <c r="JDA38" s="562"/>
      <c r="JDB38" s="562"/>
      <c r="JDC38" s="562"/>
      <c r="JDD38" s="562"/>
      <c r="JDE38" s="562"/>
      <c r="JDF38" s="562"/>
      <c r="JDG38" s="562"/>
      <c r="JDH38" s="562"/>
      <c r="JDI38" s="562"/>
      <c r="JDJ38" s="562"/>
      <c r="JDK38" s="562"/>
      <c r="JDL38" s="562"/>
      <c r="JDM38" s="562"/>
      <c r="JDN38" s="562"/>
      <c r="JDO38" s="562"/>
      <c r="JDP38" s="562"/>
      <c r="JDQ38" s="562"/>
      <c r="JDR38" s="562"/>
      <c r="JDS38" s="562"/>
      <c r="JDT38" s="562"/>
      <c r="JDU38" s="562"/>
      <c r="JDV38" s="562"/>
      <c r="JDW38" s="562"/>
      <c r="JDX38" s="562"/>
      <c r="JDY38" s="562"/>
      <c r="JDZ38" s="562"/>
      <c r="JEA38" s="562"/>
      <c r="JEB38" s="562"/>
      <c r="JEC38" s="562"/>
      <c r="JED38" s="562"/>
      <c r="JEE38" s="562"/>
      <c r="JEF38" s="562"/>
      <c r="JEG38" s="562"/>
      <c r="JEH38" s="562"/>
      <c r="JEI38" s="562"/>
      <c r="JEJ38" s="562"/>
      <c r="JEK38" s="562"/>
      <c r="JEL38" s="562"/>
      <c r="JEM38" s="562"/>
      <c r="JEN38" s="562"/>
      <c r="JEO38" s="562"/>
      <c r="JEP38" s="562"/>
      <c r="JEQ38" s="562"/>
      <c r="JER38" s="562"/>
      <c r="JES38" s="562"/>
      <c r="JET38" s="562"/>
      <c r="JEU38" s="562"/>
      <c r="JEV38" s="562"/>
      <c r="JEW38" s="562"/>
      <c r="JEX38" s="562"/>
      <c r="JEY38" s="562"/>
      <c r="JEZ38" s="562"/>
      <c r="JFA38" s="562"/>
      <c r="JFB38" s="562"/>
      <c r="JFC38" s="562"/>
      <c r="JFD38" s="562"/>
      <c r="JFE38" s="562"/>
      <c r="JFF38" s="562"/>
      <c r="JFG38" s="562"/>
      <c r="JFH38" s="562"/>
      <c r="JFI38" s="562"/>
      <c r="JFJ38" s="562"/>
      <c r="JFK38" s="562"/>
      <c r="JFL38" s="562"/>
      <c r="JFM38" s="562"/>
      <c r="JFN38" s="562"/>
      <c r="JFO38" s="562"/>
      <c r="JFP38" s="562"/>
      <c r="JFQ38" s="562"/>
      <c r="JFR38" s="562"/>
      <c r="JFS38" s="562"/>
      <c r="JFT38" s="562"/>
      <c r="JFU38" s="562"/>
      <c r="JFV38" s="562"/>
      <c r="JFW38" s="562"/>
      <c r="JFX38" s="562"/>
      <c r="JFY38" s="562"/>
      <c r="JFZ38" s="562"/>
      <c r="JGA38" s="562"/>
      <c r="JGB38" s="562"/>
      <c r="JGC38" s="562"/>
      <c r="JGD38" s="562"/>
      <c r="JGE38" s="562"/>
      <c r="JGF38" s="562"/>
      <c r="JGG38" s="562"/>
      <c r="JGH38" s="562"/>
      <c r="JGI38" s="562"/>
      <c r="JGJ38" s="562"/>
      <c r="JGK38" s="562"/>
      <c r="JGL38" s="562"/>
      <c r="JGM38" s="562"/>
      <c r="JGN38" s="562"/>
      <c r="JGO38" s="562"/>
      <c r="JGP38" s="562"/>
      <c r="JGQ38" s="562"/>
      <c r="JGR38" s="562"/>
      <c r="JGS38" s="562"/>
      <c r="JGT38" s="562"/>
      <c r="JGU38" s="562"/>
      <c r="JGV38" s="562"/>
      <c r="JGW38" s="562"/>
      <c r="JGX38" s="562"/>
      <c r="JGY38" s="562"/>
      <c r="JGZ38" s="562"/>
      <c r="JHA38" s="562"/>
      <c r="JHB38" s="562"/>
      <c r="JHC38" s="562"/>
      <c r="JHD38" s="562"/>
      <c r="JHE38" s="562"/>
      <c r="JHF38" s="562"/>
      <c r="JHG38" s="562"/>
      <c r="JHH38" s="562"/>
      <c r="JHI38" s="562"/>
      <c r="JHJ38" s="562"/>
      <c r="JHK38" s="562"/>
      <c r="JHL38" s="562"/>
      <c r="JHM38" s="562"/>
      <c r="JHN38" s="562"/>
      <c r="JHO38" s="562"/>
      <c r="JHP38" s="562"/>
      <c r="JHQ38" s="562"/>
      <c r="JHR38" s="562"/>
      <c r="JHS38" s="562"/>
      <c r="JHT38" s="562"/>
      <c r="JHU38" s="562"/>
      <c r="JHV38" s="562"/>
      <c r="JHW38" s="562"/>
      <c r="JHX38" s="562"/>
      <c r="JHY38" s="562"/>
      <c r="JHZ38" s="562"/>
      <c r="JIA38" s="562"/>
      <c r="JIB38" s="562"/>
      <c r="JIC38" s="562"/>
      <c r="JID38" s="562"/>
      <c r="JIE38" s="562"/>
      <c r="JIF38" s="562"/>
      <c r="JIG38" s="562"/>
      <c r="JIH38" s="562"/>
      <c r="JII38" s="562"/>
      <c r="JIJ38" s="562"/>
      <c r="JIK38" s="562"/>
      <c r="JIL38" s="562"/>
      <c r="JIM38" s="562"/>
      <c r="JIN38" s="562"/>
      <c r="JIO38" s="562"/>
      <c r="JIP38" s="562"/>
      <c r="JIQ38" s="562"/>
      <c r="JIR38" s="562"/>
      <c r="JIS38" s="562"/>
      <c r="JIT38" s="562"/>
      <c r="JIU38" s="562"/>
      <c r="JIV38" s="562"/>
      <c r="JIW38" s="562"/>
      <c r="JIX38" s="562"/>
      <c r="JIY38" s="562"/>
      <c r="JIZ38" s="562"/>
      <c r="JJA38" s="562"/>
      <c r="JJB38" s="562"/>
      <c r="JJC38" s="562"/>
      <c r="JJD38" s="562"/>
      <c r="JJE38" s="562"/>
      <c r="JJF38" s="562"/>
      <c r="JJG38" s="562"/>
      <c r="JJH38" s="562"/>
      <c r="JJI38" s="562"/>
      <c r="JJJ38" s="562"/>
      <c r="JJK38" s="562"/>
      <c r="JJL38" s="562"/>
      <c r="JJM38" s="562"/>
      <c r="JJN38" s="562"/>
      <c r="JJO38" s="562"/>
      <c r="JJP38" s="562"/>
      <c r="JJQ38" s="562"/>
      <c r="JJR38" s="562"/>
      <c r="JJS38" s="562"/>
      <c r="JJT38" s="562"/>
      <c r="JJU38" s="562"/>
      <c r="JJV38" s="562"/>
      <c r="JJW38" s="562"/>
      <c r="JJX38" s="562"/>
      <c r="JJY38" s="562"/>
      <c r="JJZ38" s="562"/>
      <c r="JKA38" s="562"/>
      <c r="JKB38" s="562"/>
      <c r="JKC38" s="562"/>
      <c r="JKD38" s="562"/>
      <c r="JKE38" s="562"/>
      <c r="JKF38" s="562"/>
      <c r="JKG38" s="562"/>
      <c r="JKH38" s="562"/>
      <c r="JKI38" s="562"/>
      <c r="JKJ38" s="562"/>
      <c r="JKK38" s="562"/>
      <c r="JKL38" s="562"/>
      <c r="JKM38" s="562"/>
      <c r="JKN38" s="562"/>
      <c r="JKO38" s="562"/>
      <c r="JKP38" s="562"/>
      <c r="JKQ38" s="562"/>
      <c r="JKR38" s="562"/>
      <c r="JKS38" s="562"/>
      <c r="JKT38" s="562"/>
      <c r="JKU38" s="562"/>
      <c r="JKV38" s="562"/>
      <c r="JKW38" s="562"/>
      <c r="JKX38" s="562"/>
      <c r="JKY38" s="562"/>
      <c r="JKZ38" s="562"/>
      <c r="JLA38" s="562"/>
      <c r="JLB38" s="562"/>
      <c r="JLC38" s="562"/>
      <c r="JLD38" s="562"/>
      <c r="JLE38" s="562"/>
      <c r="JLF38" s="562"/>
      <c r="JLG38" s="562"/>
      <c r="JLH38" s="562"/>
      <c r="JLI38" s="562"/>
      <c r="JLJ38" s="562"/>
      <c r="JLK38" s="562"/>
      <c r="JLL38" s="562"/>
      <c r="JLM38" s="562"/>
      <c r="JLN38" s="562"/>
      <c r="JLO38" s="562"/>
      <c r="JLP38" s="562"/>
      <c r="JLQ38" s="562"/>
      <c r="JLR38" s="562"/>
      <c r="JLS38" s="562"/>
      <c r="JLT38" s="562"/>
      <c r="JLU38" s="562"/>
      <c r="JLV38" s="562"/>
      <c r="JLW38" s="562"/>
      <c r="JLX38" s="562"/>
      <c r="JLY38" s="562"/>
      <c r="JLZ38" s="562"/>
      <c r="JMA38" s="562"/>
      <c r="JMB38" s="562"/>
      <c r="JMC38" s="562"/>
      <c r="JMD38" s="562"/>
      <c r="JME38" s="562"/>
      <c r="JMF38" s="562"/>
      <c r="JMG38" s="562"/>
      <c r="JMH38" s="562"/>
      <c r="JMI38" s="562"/>
      <c r="JMJ38" s="562"/>
      <c r="JMK38" s="562"/>
      <c r="JML38" s="562"/>
      <c r="JMM38" s="562"/>
      <c r="JMN38" s="562"/>
      <c r="JMO38" s="562"/>
      <c r="JMP38" s="562"/>
      <c r="JMQ38" s="562"/>
      <c r="JMR38" s="562"/>
      <c r="JMS38" s="562"/>
      <c r="JMT38" s="562"/>
      <c r="JMU38" s="562"/>
      <c r="JMV38" s="562"/>
      <c r="JMW38" s="562"/>
      <c r="JMX38" s="562"/>
      <c r="JMY38" s="562"/>
      <c r="JMZ38" s="562"/>
      <c r="JNA38" s="562"/>
      <c r="JNB38" s="562"/>
      <c r="JNC38" s="562"/>
      <c r="JND38" s="562"/>
      <c r="JNE38" s="562"/>
      <c r="JNF38" s="562"/>
      <c r="JNG38" s="562"/>
      <c r="JNH38" s="562"/>
      <c r="JNI38" s="562"/>
      <c r="JNJ38" s="562"/>
      <c r="JNK38" s="562"/>
      <c r="JNL38" s="562"/>
      <c r="JNM38" s="562"/>
      <c r="JNN38" s="562"/>
      <c r="JNO38" s="562"/>
      <c r="JNP38" s="562"/>
      <c r="JNQ38" s="562"/>
      <c r="JNR38" s="562"/>
      <c r="JNS38" s="562"/>
      <c r="JNT38" s="562"/>
      <c r="JNU38" s="562"/>
      <c r="JNV38" s="562"/>
      <c r="JNW38" s="562"/>
      <c r="JNX38" s="562"/>
      <c r="JNY38" s="562"/>
      <c r="JNZ38" s="562"/>
      <c r="JOA38" s="562"/>
      <c r="JOB38" s="562"/>
      <c r="JOC38" s="562"/>
      <c r="JOD38" s="562"/>
      <c r="JOE38" s="562"/>
      <c r="JOF38" s="562"/>
      <c r="JOG38" s="562"/>
      <c r="JOH38" s="562"/>
      <c r="JOI38" s="562"/>
      <c r="JOJ38" s="562"/>
      <c r="JOK38" s="562"/>
      <c r="JOL38" s="562"/>
      <c r="JOM38" s="562"/>
      <c r="JON38" s="562"/>
      <c r="JOO38" s="562"/>
      <c r="JOP38" s="562"/>
      <c r="JOQ38" s="562"/>
      <c r="JOR38" s="562"/>
      <c r="JOS38" s="562"/>
      <c r="JOT38" s="562"/>
      <c r="JOU38" s="562"/>
      <c r="JOV38" s="562"/>
      <c r="JOW38" s="562"/>
      <c r="JOX38" s="562"/>
      <c r="JOY38" s="562"/>
      <c r="JOZ38" s="562"/>
      <c r="JPA38" s="562"/>
      <c r="JPB38" s="562"/>
      <c r="JPC38" s="562"/>
      <c r="JPD38" s="562"/>
      <c r="JPE38" s="562"/>
      <c r="JPF38" s="562"/>
      <c r="JPG38" s="562"/>
      <c r="JPH38" s="562"/>
      <c r="JPI38" s="562"/>
      <c r="JPJ38" s="562"/>
      <c r="JPK38" s="562"/>
      <c r="JPL38" s="562"/>
      <c r="JPM38" s="562"/>
      <c r="JPN38" s="562"/>
      <c r="JPO38" s="562"/>
      <c r="JPP38" s="562"/>
      <c r="JPQ38" s="562"/>
      <c r="JPR38" s="562"/>
      <c r="JPS38" s="562"/>
      <c r="JPT38" s="562"/>
      <c r="JPU38" s="562"/>
      <c r="JPV38" s="562"/>
      <c r="JPW38" s="562"/>
      <c r="JPX38" s="562"/>
      <c r="JPY38" s="562"/>
      <c r="JPZ38" s="562"/>
      <c r="JQA38" s="562"/>
      <c r="JQB38" s="562"/>
      <c r="JQC38" s="562"/>
      <c r="JQD38" s="562"/>
      <c r="JQE38" s="562"/>
      <c r="JQF38" s="562"/>
      <c r="JQG38" s="562"/>
      <c r="JQH38" s="562"/>
      <c r="JQI38" s="562"/>
      <c r="JQJ38" s="562"/>
      <c r="JQK38" s="562"/>
      <c r="JQL38" s="562"/>
      <c r="JQM38" s="562"/>
      <c r="JQN38" s="562"/>
      <c r="JQO38" s="562"/>
      <c r="JQP38" s="562"/>
      <c r="JQQ38" s="562"/>
      <c r="JQR38" s="562"/>
      <c r="JQS38" s="562"/>
      <c r="JQT38" s="562"/>
      <c r="JQU38" s="562"/>
      <c r="JQV38" s="562"/>
      <c r="JQW38" s="562"/>
      <c r="JQX38" s="562"/>
      <c r="JQY38" s="562"/>
      <c r="JQZ38" s="562"/>
      <c r="JRA38" s="562"/>
      <c r="JRB38" s="562"/>
      <c r="JRC38" s="562"/>
      <c r="JRD38" s="562"/>
      <c r="JRE38" s="562"/>
      <c r="JRF38" s="562"/>
      <c r="JRG38" s="562"/>
      <c r="JRH38" s="562"/>
      <c r="JRI38" s="562"/>
      <c r="JRJ38" s="562"/>
      <c r="JRK38" s="562"/>
      <c r="JRL38" s="562"/>
      <c r="JRM38" s="562"/>
      <c r="JRN38" s="562"/>
      <c r="JRO38" s="562"/>
      <c r="JRP38" s="562"/>
      <c r="JRQ38" s="562"/>
      <c r="JRR38" s="562"/>
      <c r="JRS38" s="562"/>
      <c r="JRT38" s="562"/>
      <c r="JRU38" s="562"/>
      <c r="JRV38" s="562"/>
      <c r="JRW38" s="562"/>
      <c r="JRX38" s="562"/>
      <c r="JRY38" s="562"/>
      <c r="JRZ38" s="562"/>
      <c r="JSA38" s="562"/>
      <c r="JSB38" s="562"/>
      <c r="JSC38" s="562"/>
      <c r="JSD38" s="562"/>
      <c r="JSE38" s="562"/>
      <c r="JSF38" s="562"/>
      <c r="JSG38" s="562"/>
      <c r="JSH38" s="562"/>
      <c r="JSI38" s="562"/>
      <c r="JSJ38" s="562"/>
      <c r="JSK38" s="562"/>
      <c r="JSL38" s="562"/>
      <c r="JSM38" s="562"/>
      <c r="JSN38" s="562"/>
      <c r="JSO38" s="562"/>
      <c r="JSP38" s="562"/>
      <c r="JSQ38" s="562"/>
      <c r="JSR38" s="562"/>
      <c r="JSS38" s="562"/>
      <c r="JST38" s="562"/>
      <c r="JSU38" s="562"/>
      <c r="JSV38" s="562"/>
      <c r="JSW38" s="562"/>
      <c r="JSX38" s="562"/>
      <c r="JSY38" s="562"/>
      <c r="JSZ38" s="562"/>
      <c r="JTA38" s="562"/>
      <c r="JTB38" s="562"/>
      <c r="JTC38" s="562"/>
      <c r="JTD38" s="562"/>
      <c r="JTE38" s="562"/>
      <c r="JTF38" s="562"/>
      <c r="JTG38" s="562"/>
      <c r="JTH38" s="562"/>
      <c r="JTI38" s="562"/>
      <c r="JTJ38" s="562"/>
      <c r="JTK38" s="562"/>
      <c r="JTL38" s="562"/>
      <c r="JTM38" s="562"/>
      <c r="JTN38" s="562"/>
      <c r="JTO38" s="562"/>
      <c r="JTP38" s="562"/>
      <c r="JTQ38" s="562"/>
      <c r="JTR38" s="562"/>
      <c r="JTS38" s="562"/>
      <c r="JTT38" s="562"/>
      <c r="JTU38" s="562"/>
      <c r="JTV38" s="562"/>
      <c r="JTW38" s="562"/>
      <c r="JTX38" s="562"/>
      <c r="JTY38" s="562"/>
      <c r="JTZ38" s="562"/>
      <c r="JUA38" s="562"/>
      <c r="JUB38" s="562"/>
      <c r="JUC38" s="562"/>
      <c r="JUD38" s="562"/>
      <c r="JUE38" s="562"/>
      <c r="JUF38" s="562"/>
      <c r="JUG38" s="562"/>
      <c r="JUH38" s="562"/>
      <c r="JUI38" s="562"/>
      <c r="JUJ38" s="562"/>
      <c r="JUK38" s="562"/>
      <c r="JUL38" s="562"/>
      <c r="JUM38" s="562"/>
      <c r="JUN38" s="562"/>
      <c r="JUO38" s="562"/>
      <c r="JUP38" s="562"/>
      <c r="JUQ38" s="562"/>
      <c r="JUR38" s="562"/>
      <c r="JUS38" s="562"/>
      <c r="JUT38" s="562"/>
      <c r="JUU38" s="562"/>
      <c r="JUV38" s="562"/>
      <c r="JUW38" s="562"/>
      <c r="JUX38" s="562"/>
      <c r="JUY38" s="562"/>
      <c r="JUZ38" s="562"/>
      <c r="JVA38" s="562"/>
      <c r="JVB38" s="562"/>
      <c r="JVC38" s="562"/>
      <c r="JVD38" s="562"/>
      <c r="JVE38" s="562"/>
      <c r="JVF38" s="562"/>
      <c r="JVG38" s="562"/>
      <c r="JVH38" s="562"/>
      <c r="JVI38" s="562"/>
      <c r="JVJ38" s="562"/>
      <c r="JVK38" s="562"/>
      <c r="JVL38" s="562"/>
      <c r="JVM38" s="562"/>
      <c r="JVN38" s="562"/>
      <c r="JVO38" s="562"/>
      <c r="JVP38" s="562"/>
      <c r="JVQ38" s="562"/>
      <c r="JVR38" s="562"/>
      <c r="JVS38" s="562"/>
      <c r="JVT38" s="562"/>
      <c r="JVU38" s="562"/>
      <c r="JVV38" s="562"/>
      <c r="JVW38" s="562"/>
      <c r="JVX38" s="562"/>
      <c r="JVY38" s="562"/>
      <c r="JVZ38" s="562"/>
      <c r="JWA38" s="562"/>
      <c r="JWB38" s="562"/>
      <c r="JWC38" s="562"/>
      <c r="JWD38" s="562"/>
      <c r="JWE38" s="562"/>
      <c r="JWF38" s="562"/>
      <c r="JWG38" s="562"/>
      <c r="JWH38" s="562"/>
      <c r="JWI38" s="562"/>
      <c r="JWJ38" s="562"/>
      <c r="JWK38" s="562"/>
      <c r="JWL38" s="562"/>
      <c r="JWM38" s="562"/>
      <c r="JWN38" s="562"/>
      <c r="JWO38" s="562"/>
      <c r="JWP38" s="562"/>
      <c r="JWQ38" s="562"/>
      <c r="JWR38" s="562"/>
      <c r="JWS38" s="562"/>
      <c r="JWT38" s="562"/>
      <c r="JWU38" s="562"/>
      <c r="JWV38" s="562"/>
      <c r="JWW38" s="562"/>
      <c r="JWX38" s="562"/>
      <c r="JWY38" s="562"/>
      <c r="JWZ38" s="562"/>
      <c r="JXA38" s="562"/>
      <c r="JXB38" s="562"/>
      <c r="JXC38" s="562"/>
      <c r="JXD38" s="562"/>
      <c r="JXE38" s="562"/>
      <c r="JXF38" s="562"/>
      <c r="JXG38" s="562"/>
      <c r="JXH38" s="562"/>
      <c r="JXI38" s="562"/>
      <c r="JXJ38" s="562"/>
      <c r="JXK38" s="562"/>
      <c r="JXL38" s="562"/>
      <c r="JXM38" s="562"/>
      <c r="JXN38" s="562"/>
      <c r="JXO38" s="562"/>
      <c r="JXP38" s="562"/>
      <c r="JXQ38" s="562"/>
      <c r="JXR38" s="562"/>
      <c r="JXS38" s="562"/>
      <c r="JXT38" s="562"/>
      <c r="JXU38" s="562"/>
      <c r="JXV38" s="562"/>
      <c r="JXW38" s="562"/>
      <c r="JXX38" s="562"/>
      <c r="JXY38" s="562"/>
      <c r="JXZ38" s="562"/>
      <c r="JYA38" s="562"/>
      <c r="JYB38" s="562"/>
      <c r="JYC38" s="562"/>
      <c r="JYD38" s="562"/>
      <c r="JYE38" s="562"/>
      <c r="JYF38" s="562"/>
      <c r="JYG38" s="562"/>
      <c r="JYH38" s="562"/>
      <c r="JYI38" s="562"/>
      <c r="JYJ38" s="562"/>
      <c r="JYK38" s="562"/>
      <c r="JYL38" s="562"/>
      <c r="JYM38" s="562"/>
      <c r="JYN38" s="562"/>
      <c r="JYO38" s="562"/>
      <c r="JYP38" s="562"/>
      <c r="JYQ38" s="562"/>
      <c r="JYR38" s="562"/>
      <c r="JYS38" s="562"/>
      <c r="JYT38" s="562"/>
      <c r="JYU38" s="562"/>
      <c r="JYV38" s="562"/>
      <c r="JYW38" s="562"/>
      <c r="JYX38" s="562"/>
      <c r="JYY38" s="562"/>
      <c r="JYZ38" s="562"/>
      <c r="JZA38" s="562"/>
      <c r="JZB38" s="562"/>
      <c r="JZC38" s="562"/>
      <c r="JZD38" s="562"/>
      <c r="JZE38" s="562"/>
      <c r="JZF38" s="562"/>
      <c r="JZG38" s="562"/>
      <c r="JZH38" s="562"/>
      <c r="JZI38" s="562"/>
      <c r="JZJ38" s="562"/>
      <c r="JZK38" s="562"/>
      <c r="JZL38" s="562"/>
      <c r="JZM38" s="562"/>
      <c r="JZN38" s="562"/>
      <c r="JZO38" s="562"/>
      <c r="JZP38" s="562"/>
      <c r="JZQ38" s="562"/>
      <c r="JZR38" s="562"/>
      <c r="JZS38" s="562"/>
      <c r="JZT38" s="562"/>
      <c r="JZU38" s="562"/>
      <c r="JZV38" s="562"/>
      <c r="JZW38" s="562"/>
      <c r="JZX38" s="562"/>
      <c r="JZY38" s="562"/>
      <c r="JZZ38" s="562"/>
      <c r="KAA38" s="562"/>
      <c r="KAB38" s="562"/>
      <c r="KAC38" s="562"/>
      <c r="KAD38" s="562"/>
      <c r="KAE38" s="562"/>
      <c r="KAF38" s="562"/>
      <c r="KAG38" s="562"/>
      <c r="KAH38" s="562"/>
      <c r="KAI38" s="562"/>
      <c r="KAJ38" s="562"/>
      <c r="KAK38" s="562"/>
      <c r="KAL38" s="562"/>
      <c r="KAM38" s="562"/>
      <c r="KAN38" s="562"/>
      <c r="KAO38" s="562"/>
      <c r="KAP38" s="562"/>
      <c r="KAQ38" s="562"/>
      <c r="KAR38" s="562"/>
      <c r="KAS38" s="562"/>
      <c r="KAT38" s="562"/>
      <c r="KAU38" s="562"/>
      <c r="KAV38" s="562"/>
      <c r="KAW38" s="562"/>
      <c r="KAX38" s="562"/>
      <c r="KAY38" s="562"/>
      <c r="KAZ38" s="562"/>
      <c r="KBA38" s="562"/>
      <c r="KBB38" s="562"/>
      <c r="KBC38" s="562"/>
      <c r="KBD38" s="562"/>
      <c r="KBE38" s="562"/>
      <c r="KBF38" s="562"/>
      <c r="KBG38" s="562"/>
      <c r="KBH38" s="562"/>
      <c r="KBI38" s="562"/>
      <c r="KBJ38" s="562"/>
      <c r="KBK38" s="562"/>
      <c r="KBL38" s="562"/>
      <c r="KBM38" s="562"/>
      <c r="KBN38" s="562"/>
      <c r="KBO38" s="562"/>
      <c r="KBP38" s="562"/>
      <c r="KBQ38" s="562"/>
      <c r="KBR38" s="562"/>
      <c r="KBS38" s="562"/>
      <c r="KBT38" s="562"/>
      <c r="KBU38" s="562"/>
      <c r="KBV38" s="562"/>
      <c r="KBW38" s="562"/>
      <c r="KBX38" s="562"/>
      <c r="KBY38" s="562"/>
      <c r="KBZ38" s="562"/>
      <c r="KCA38" s="562"/>
      <c r="KCB38" s="562"/>
      <c r="KCC38" s="562"/>
      <c r="KCD38" s="562"/>
      <c r="KCE38" s="562"/>
      <c r="KCF38" s="562"/>
      <c r="KCG38" s="562"/>
      <c r="KCH38" s="562"/>
      <c r="KCI38" s="562"/>
      <c r="KCJ38" s="562"/>
      <c r="KCK38" s="562"/>
      <c r="KCL38" s="562"/>
      <c r="KCM38" s="562"/>
      <c r="KCN38" s="562"/>
      <c r="KCO38" s="562"/>
      <c r="KCP38" s="562"/>
      <c r="KCQ38" s="562"/>
      <c r="KCR38" s="562"/>
      <c r="KCS38" s="562"/>
      <c r="KCT38" s="562"/>
      <c r="KCU38" s="562"/>
      <c r="KCV38" s="562"/>
      <c r="KCW38" s="562"/>
      <c r="KCX38" s="562"/>
      <c r="KCY38" s="562"/>
      <c r="KCZ38" s="562"/>
      <c r="KDA38" s="562"/>
      <c r="KDB38" s="562"/>
      <c r="KDC38" s="562"/>
      <c r="KDD38" s="562"/>
      <c r="KDE38" s="562"/>
      <c r="KDF38" s="562"/>
      <c r="KDG38" s="562"/>
      <c r="KDH38" s="562"/>
      <c r="KDI38" s="562"/>
      <c r="KDJ38" s="562"/>
      <c r="KDK38" s="562"/>
      <c r="KDL38" s="562"/>
      <c r="KDM38" s="562"/>
      <c r="KDN38" s="562"/>
      <c r="KDO38" s="562"/>
      <c r="KDP38" s="562"/>
      <c r="KDQ38" s="562"/>
      <c r="KDR38" s="562"/>
      <c r="KDS38" s="562"/>
      <c r="KDT38" s="562"/>
      <c r="KDU38" s="562"/>
      <c r="KDV38" s="562"/>
      <c r="KDW38" s="562"/>
      <c r="KDX38" s="562"/>
      <c r="KDY38" s="562"/>
      <c r="KDZ38" s="562"/>
      <c r="KEA38" s="562"/>
      <c r="KEB38" s="562"/>
      <c r="KEC38" s="562"/>
      <c r="KED38" s="562"/>
      <c r="KEE38" s="562"/>
      <c r="KEF38" s="562"/>
      <c r="KEG38" s="562"/>
      <c r="KEH38" s="562"/>
      <c r="KEI38" s="562"/>
      <c r="KEJ38" s="562"/>
      <c r="KEK38" s="562"/>
      <c r="KEL38" s="562"/>
      <c r="KEM38" s="562"/>
      <c r="KEN38" s="562"/>
      <c r="KEO38" s="562"/>
      <c r="KEP38" s="562"/>
      <c r="KEQ38" s="562"/>
      <c r="KER38" s="562"/>
      <c r="KES38" s="562"/>
      <c r="KET38" s="562"/>
      <c r="KEU38" s="562"/>
      <c r="KEV38" s="562"/>
      <c r="KEW38" s="562"/>
      <c r="KEX38" s="562"/>
      <c r="KEY38" s="562"/>
      <c r="KEZ38" s="562"/>
      <c r="KFA38" s="562"/>
      <c r="KFB38" s="562"/>
      <c r="KFC38" s="562"/>
      <c r="KFD38" s="562"/>
      <c r="KFE38" s="562"/>
      <c r="KFF38" s="562"/>
      <c r="KFG38" s="562"/>
      <c r="KFH38" s="562"/>
      <c r="KFI38" s="562"/>
      <c r="KFJ38" s="562"/>
      <c r="KFK38" s="562"/>
      <c r="KFL38" s="562"/>
      <c r="KFM38" s="562"/>
      <c r="KFN38" s="562"/>
      <c r="KFO38" s="562"/>
      <c r="KFP38" s="562"/>
      <c r="KFQ38" s="562"/>
      <c r="KFR38" s="562"/>
      <c r="KFS38" s="562"/>
      <c r="KFT38" s="562"/>
      <c r="KFU38" s="562"/>
      <c r="KFV38" s="562"/>
      <c r="KFW38" s="562"/>
      <c r="KFX38" s="562"/>
      <c r="KFY38" s="562"/>
      <c r="KFZ38" s="562"/>
      <c r="KGA38" s="562"/>
      <c r="KGB38" s="562"/>
      <c r="KGC38" s="562"/>
      <c r="KGD38" s="562"/>
      <c r="KGE38" s="562"/>
      <c r="KGF38" s="562"/>
      <c r="KGG38" s="562"/>
      <c r="KGH38" s="562"/>
      <c r="KGI38" s="562"/>
      <c r="KGJ38" s="562"/>
      <c r="KGK38" s="562"/>
      <c r="KGL38" s="562"/>
      <c r="KGM38" s="562"/>
      <c r="KGN38" s="562"/>
      <c r="KGO38" s="562"/>
      <c r="KGP38" s="562"/>
      <c r="KGQ38" s="562"/>
      <c r="KGR38" s="562"/>
      <c r="KGS38" s="562"/>
      <c r="KGT38" s="562"/>
      <c r="KGU38" s="562"/>
      <c r="KGV38" s="562"/>
      <c r="KGW38" s="562"/>
      <c r="KGX38" s="562"/>
      <c r="KGY38" s="562"/>
      <c r="KGZ38" s="562"/>
      <c r="KHA38" s="562"/>
      <c r="KHB38" s="562"/>
      <c r="KHC38" s="562"/>
      <c r="KHD38" s="562"/>
      <c r="KHE38" s="562"/>
      <c r="KHF38" s="562"/>
      <c r="KHG38" s="562"/>
      <c r="KHH38" s="562"/>
      <c r="KHI38" s="562"/>
      <c r="KHJ38" s="562"/>
      <c r="KHK38" s="562"/>
      <c r="KHL38" s="562"/>
      <c r="KHM38" s="562"/>
      <c r="KHN38" s="562"/>
      <c r="KHO38" s="562"/>
      <c r="KHP38" s="562"/>
      <c r="KHQ38" s="562"/>
      <c r="KHR38" s="562"/>
      <c r="KHS38" s="562"/>
      <c r="KHT38" s="562"/>
      <c r="KHU38" s="562"/>
      <c r="KHV38" s="562"/>
      <c r="KHW38" s="562"/>
      <c r="KHX38" s="562"/>
      <c r="KHY38" s="562"/>
      <c r="KHZ38" s="562"/>
      <c r="KIA38" s="562"/>
      <c r="KIB38" s="562"/>
      <c r="KIC38" s="562"/>
      <c r="KID38" s="562"/>
      <c r="KIE38" s="562"/>
      <c r="KIF38" s="562"/>
      <c r="KIG38" s="562"/>
      <c r="KIH38" s="562"/>
      <c r="KII38" s="562"/>
      <c r="KIJ38" s="562"/>
      <c r="KIK38" s="562"/>
      <c r="KIL38" s="562"/>
      <c r="KIM38" s="562"/>
      <c r="KIN38" s="562"/>
      <c r="KIO38" s="562"/>
      <c r="KIP38" s="562"/>
      <c r="KIQ38" s="562"/>
      <c r="KIR38" s="562"/>
      <c r="KIS38" s="562"/>
      <c r="KIT38" s="562"/>
      <c r="KIU38" s="562"/>
      <c r="KIV38" s="562"/>
      <c r="KIW38" s="562"/>
      <c r="KIX38" s="562"/>
      <c r="KIY38" s="562"/>
      <c r="KIZ38" s="562"/>
      <c r="KJA38" s="562"/>
      <c r="KJB38" s="562"/>
      <c r="KJC38" s="562"/>
      <c r="KJD38" s="562"/>
      <c r="KJE38" s="562"/>
      <c r="KJF38" s="562"/>
      <c r="KJG38" s="562"/>
      <c r="KJH38" s="562"/>
      <c r="KJI38" s="562"/>
      <c r="KJJ38" s="562"/>
      <c r="KJK38" s="562"/>
      <c r="KJL38" s="562"/>
      <c r="KJM38" s="562"/>
      <c r="KJN38" s="562"/>
      <c r="KJO38" s="562"/>
      <c r="KJP38" s="562"/>
      <c r="KJQ38" s="562"/>
      <c r="KJR38" s="562"/>
      <c r="KJS38" s="562"/>
      <c r="KJT38" s="562"/>
      <c r="KJU38" s="562"/>
      <c r="KJV38" s="562"/>
      <c r="KJW38" s="562"/>
      <c r="KJX38" s="562"/>
      <c r="KJY38" s="562"/>
      <c r="KJZ38" s="562"/>
      <c r="KKA38" s="562"/>
      <c r="KKB38" s="562"/>
      <c r="KKC38" s="562"/>
      <c r="KKD38" s="562"/>
      <c r="KKE38" s="562"/>
      <c r="KKF38" s="562"/>
      <c r="KKG38" s="562"/>
      <c r="KKH38" s="562"/>
      <c r="KKI38" s="562"/>
      <c r="KKJ38" s="562"/>
      <c r="KKK38" s="562"/>
      <c r="KKL38" s="562"/>
      <c r="KKM38" s="562"/>
      <c r="KKN38" s="562"/>
      <c r="KKO38" s="562"/>
      <c r="KKP38" s="562"/>
      <c r="KKQ38" s="562"/>
      <c r="KKR38" s="562"/>
      <c r="KKS38" s="562"/>
      <c r="KKT38" s="562"/>
      <c r="KKU38" s="562"/>
      <c r="KKV38" s="562"/>
      <c r="KKW38" s="562"/>
      <c r="KKX38" s="562"/>
      <c r="KKY38" s="562"/>
      <c r="KKZ38" s="562"/>
      <c r="KLA38" s="562"/>
      <c r="KLB38" s="562"/>
      <c r="KLC38" s="562"/>
      <c r="KLD38" s="562"/>
      <c r="KLE38" s="562"/>
      <c r="KLF38" s="562"/>
      <c r="KLG38" s="562"/>
      <c r="KLH38" s="562"/>
      <c r="KLI38" s="562"/>
      <c r="KLJ38" s="562"/>
      <c r="KLK38" s="562"/>
      <c r="KLL38" s="562"/>
      <c r="KLM38" s="562"/>
      <c r="KLN38" s="562"/>
      <c r="KLO38" s="562"/>
      <c r="KLP38" s="562"/>
      <c r="KLQ38" s="562"/>
      <c r="KLR38" s="562"/>
      <c r="KLS38" s="562"/>
      <c r="KLT38" s="562"/>
      <c r="KLU38" s="562"/>
      <c r="KLV38" s="562"/>
      <c r="KLW38" s="562"/>
      <c r="KLX38" s="562"/>
      <c r="KLY38" s="562"/>
      <c r="KLZ38" s="562"/>
      <c r="KMA38" s="562"/>
      <c r="KMB38" s="562"/>
      <c r="KMC38" s="562"/>
      <c r="KMD38" s="562"/>
      <c r="KME38" s="562"/>
      <c r="KMF38" s="562"/>
      <c r="KMG38" s="562"/>
      <c r="KMH38" s="562"/>
      <c r="KMI38" s="562"/>
      <c r="KMJ38" s="562"/>
      <c r="KMK38" s="562"/>
      <c r="KML38" s="562"/>
      <c r="KMM38" s="562"/>
      <c r="KMN38" s="562"/>
      <c r="KMO38" s="562"/>
      <c r="KMP38" s="562"/>
      <c r="KMQ38" s="562"/>
      <c r="KMR38" s="562"/>
      <c r="KMS38" s="562"/>
      <c r="KMT38" s="562"/>
      <c r="KMU38" s="562"/>
      <c r="KMV38" s="562"/>
      <c r="KMW38" s="562"/>
      <c r="KMX38" s="562"/>
      <c r="KMY38" s="562"/>
      <c r="KMZ38" s="562"/>
      <c r="KNA38" s="562"/>
      <c r="KNB38" s="562"/>
      <c r="KNC38" s="562"/>
      <c r="KND38" s="562"/>
      <c r="KNE38" s="562"/>
      <c r="KNF38" s="562"/>
      <c r="KNG38" s="562"/>
      <c r="KNH38" s="562"/>
      <c r="KNI38" s="562"/>
      <c r="KNJ38" s="562"/>
      <c r="KNK38" s="562"/>
      <c r="KNL38" s="562"/>
      <c r="KNM38" s="562"/>
      <c r="KNN38" s="562"/>
      <c r="KNO38" s="562"/>
      <c r="KNP38" s="562"/>
      <c r="KNQ38" s="562"/>
      <c r="KNR38" s="562"/>
      <c r="KNS38" s="562"/>
      <c r="KNT38" s="562"/>
      <c r="KNU38" s="562"/>
      <c r="KNV38" s="562"/>
      <c r="KNW38" s="562"/>
      <c r="KNX38" s="562"/>
      <c r="KNY38" s="562"/>
      <c r="KNZ38" s="562"/>
      <c r="KOA38" s="562"/>
      <c r="KOB38" s="562"/>
      <c r="KOC38" s="562"/>
      <c r="KOD38" s="562"/>
      <c r="KOE38" s="562"/>
      <c r="KOF38" s="562"/>
      <c r="KOG38" s="562"/>
      <c r="KOH38" s="562"/>
      <c r="KOI38" s="562"/>
      <c r="KOJ38" s="562"/>
      <c r="KOK38" s="562"/>
      <c r="KOL38" s="562"/>
      <c r="KOM38" s="562"/>
      <c r="KON38" s="562"/>
      <c r="KOO38" s="562"/>
      <c r="KOP38" s="562"/>
      <c r="KOQ38" s="562"/>
      <c r="KOR38" s="562"/>
      <c r="KOS38" s="562"/>
      <c r="KOT38" s="562"/>
      <c r="KOU38" s="562"/>
      <c r="KOV38" s="562"/>
      <c r="KOW38" s="562"/>
      <c r="KOX38" s="562"/>
      <c r="KOY38" s="562"/>
      <c r="KOZ38" s="562"/>
      <c r="KPA38" s="562"/>
      <c r="KPB38" s="562"/>
      <c r="KPC38" s="562"/>
      <c r="KPD38" s="562"/>
      <c r="KPE38" s="562"/>
      <c r="KPF38" s="562"/>
      <c r="KPG38" s="562"/>
      <c r="KPH38" s="562"/>
      <c r="KPI38" s="562"/>
      <c r="KPJ38" s="562"/>
      <c r="KPK38" s="562"/>
      <c r="KPL38" s="562"/>
      <c r="KPM38" s="562"/>
      <c r="KPN38" s="562"/>
      <c r="KPO38" s="562"/>
      <c r="KPP38" s="562"/>
      <c r="KPQ38" s="562"/>
      <c r="KPR38" s="562"/>
      <c r="KPS38" s="562"/>
      <c r="KPT38" s="562"/>
      <c r="KPU38" s="562"/>
      <c r="KPV38" s="562"/>
      <c r="KPW38" s="562"/>
      <c r="KPX38" s="562"/>
      <c r="KPY38" s="562"/>
      <c r="KPZ38" s="562"/>
      <c r="KQA38" s="562"/>
      <c r="KQB38" s="562"/>
      <c r="KQC38" s="562"/>
      <c r="KQD38" s="562"/>
      <c r="KQE38" s="562"/>
      <c r="KQF38" s="562"/>
      <c r="KQG38" s="562"/>
      <c r="KQH38" s="562"/>
      <c r="KQI38" s="562"/>
      <c r="KQJ38" s="562"/>
      <c r="KQK38" s="562"/>
      <c r="KQL38" s="562"/>
      <c r="KQM38" s="562"/>
      <c r="KQN38" s="562"/>
      <c r="KQO38" s="562"/>
      <c r="KQP38" s="562"/>
      <c r="KQQ38" s="562"/>
      <c r="KQR38" s="562"/>
      <c r="KQS38" s="562"/>
      <c r="KQT38" s="562"/>
      <c r="KQU38" s="562"/>
      <c r="KQV38" s="562"/>
      <c r="KQW38" s="562"/>
      <c r="KQX38" s="562"/>
      <c r="KQY38" s="562"/>
      <c r="KQZ38" s="562"/>
      <c r="KRA38" s="562"/>
      <c r="KRB38" s="562"/>
      <c r="KRC38" s="562"/>
      <c r="KRD38" s="562"/>
      <c r="KRE38" s="562"/>
      <c r="KRF38" s="562"/>
      <c r="KRG38" s="562"/>
      <c r="KRH38" s="562"/>
      <c r="KRI38" s="562"/>
      <c r="KRJ38" s="562"/>
      <c r="KRK38" s="562"/>
      <c r="KRL38" s="562"/>
      <c r="KRM38" s="562"/>
      <c r="KRN38" s="562"/>
      <c r="KRO38" s="562"/>
      <c r="KRP38" s="562"/>
      <c r="KRQ38" s="562"/>
      <c r="KRR38" s="562"/>
      <c r="KRS38" s="562"/>
      <c r="KRT38" s="562"/>
      <c r="KRU38" s="562"/>
      <c r="KRV38" s="562"/>
      <c r="KRW38" s="562"/>
      <c r="KRX38" s="562"/>
      <c r="KRY38" s="562"/>
      <c r="KRZ38" s="562"/>
      <c r="KSA38" s="562"/>
      <c r="KSB38" s="562"/>
      <c r="KSC38" s="562"/>
      <c r="KSD38" s="562"/>
      <c r="KSE38" s="562"/>
      <c r="KSF38" s="562"/>
      <c r="KSG38" s="562"/>
      <c r="KSH38" s="562"/>
      <c r="KSI38" s="562"/>
      <c r="KSJ38" s="562"/>
      <c r="KSK38" s="562"/>
      <c r="KSL38" s="562"/>
      <c r="KSM38" s="562"/>
      <c r="KSN38" s="562"/>
      <c r="KSO38" s="562"/>
      <c r="KSP38" s="562"/>
      <c r="KSQ38" s="562"/>
      <c r="KSR38" s="562"/>
      <c r="KSS38" s="562"/>
      <c r="KST38" s="562"/>
      <c r="KSU38" s="562"/>
      <c r="KSV38" s="562"/>
      <c r="KSW38" s="562"/>
      <c r="KSX38" s="562"/>
      <c r="KSY38" s="562"/>
      <c r="KSZ38" s="562"/>
      <c r="KTA38" s="562"/>
      <c r="KTB38" s="562"/>
      <c r="KTC38" s="562"/>
      <c r="KTD38" s="562"/>
      <c r="KTE38" s="562"/>
      <c r="KTF38" s="562"/>
      <c r="KTG38" s="562"/>
      <c r="KTH38" s="562"/>
      <c r="KTI38" s="562"/>
      <c r="KTJ38" s="562"/>
      <c r="KTK38" s="562"/>
      <c r="KTL38" s="562"/>
      <c r="KTM38" s="562"/>
      <c r="KTN38" s="562"/>
      <c r="KTO38" s="562"/>
      <c r="KTP38" s="562"/>
      <c r="KTQ38" s="562"/>
      <c r="KTR38" s="562"/>
      <c r="KTS38" s="562"/>
      <c r="KTT38" s="562"/>
      <c r="KTU38" s="562"/>
      <c r="KTV38" s="562"/>
      <c r="KTW38" s="562"/>
      <c r="KTX38" s="562"/>
      <c r="KTY38" s="562"/>
      <c r="KTZ38" s="562"/>
      <c r="KUA38" s="562"/>
      <c r="KUB38" s="562"/>
      <c r="KUC38" s="562"/>
      <c r="KUD38" s="562"/>
      <c r="KUE38" s="562"/>
      <c r="KUF38" s="562"/>
      <c r="KUG38" s="562"/>
      <c r="KUH38" s="562"/>
      <c r="KUI38" s="562"/>
      <c r="KUJ38" s="562"/>
      <c r="KUK38" s="562"/>
      <c r="KUL38" s="562"/>
      <c r="KUM38" s="562"/>
      <c r="KUN38" s="562"/>
      <c r="KUO38" s="562"/>
      <c r="KUP38" s="562"/>
      <c r="KUQ38" s="562"/>
      <c r="KUR38" s="562"/>
      <c r="KUS38" s="562"/>
      <c r="KUT38" s="562"/>
      <c r="KUU38" s="562"/>
      <c r="KUV38" s="562"/>
      <c r="KUW38" s="562"/>
      <c r="KUX38" s="562"/>
      <c r="KUY38" s="562"/>
      <c r="KUZ38" s="562"/>
      <c r="KVA38" s="562"/>
      <c r="KVB38" s="562"/>
      <c r="KVC38" s="562"/>
      <c r="KVD38" s="562"/>
      <c r="KVE38" s="562"/>
      <c r="KVF38" s="562"/>
      <c r="KVG38" s="562"/>
      <c r="KVH38" s="562"/>
      <c r="KVI38" s="562"/>
      <c r="KVJ38" s="562"/>
      <c r="KVK38" s="562"/>
      <c r="KVL38" s="562"/>
      <c r="KVM38" s="562"/>
      <c r="KVN38" s="562"/>
      <c r="KVO38" s="562"/>
      <c r="KVP38" s="562"/>
      <c r="KVQ38" s="562"/>
      <c r="KVR38" s="562"/>
      <c r="KVS38" s="562"/>
      <c r="KVT38" s="562"/>
      <c r="KVU38" s="562"/>
      <c r="KVV38" s="562"/>
      <c r="KVW38" s="562"/>
      <c r="KVX38" s="562"/>
      <c r="KVY38" s="562"/>
      <c r="KVZ38" s="562"/>
      <c r="KWA38" s="562"/>
      <c r="KWB38" s="562"/>
      <c r="KWC38" s="562"/>
      <c r="KWD38" s="562"/>
      <c r="KWE38" s="562"/>
      <c r="KWF38" s="562"/>
      <c r="KWG38" s="562"/>
      <c r="KWH38" s="562"/>
      <c r="KWI38" s="562"/>
      <c r="KWJ38" s="562"/>
      <c r="KWK38" s="562"/>
      <c r="KWL38" s="562"/>
      <c r="KWM38" s="562"/>
      <c r="KWN38" s="562"/>
      <c r="KWO38" s="562"/>
      <c r="KWP38" s="562"/>
      <c r="KWQ38" s="562"/>
      <c r="KWR38" s="562"/>
      <c r="KWS38" s="562"/>
      <c r="KWT38" s="562"/>
      <c r="KWU38" s="562"/>
      <c r="KWV38" s="562"/>
      <c r="KWW38" s="562"/>
      <c r="KWX38" s="562"/>
      <c r="KWY38" s="562"/>
      <c r="KWZ38" s="562"/>
      <c r="KXA38" s="562"/>
      <c r="KXB38" s="562"/>
      <c r="KXC38" s="562"/>
      <c r="KXD38" s="562"/>
      <c r="KXE38" s="562"/>
      <c r="KXF38" s="562"/>
      <c r="KXG38" s="562"/>
      <c r="KXH38" s="562"/>
      <c r="KXI38" s="562"/>
      <c r="KXJ38" s="562"/>
      <c r="KXK38" s="562"/>
      <c r="KXL38" s="562"/>
      <c r="KXM38" s="562"/>
      <c r="KXN38" s="562"/>
      <c r="KXO38" s="562"/>
      <c r="KXP38" s="562"/>
      <c r="KXQ38" s="562"/>
      <c r="KXR38" s="562"/>
      <c r="KXS38" s="562"/>
      <c r="KXT38" s="562"/>
      <c r="KXU38" s="562"/>
      <c r="KXV38" s="562"/>
      <c r="KXW38" s="562"/>
      <c r="KXX38" s="562"/>
      <c r="KXY38" s="562"/>
      <c r="KXZ38" s="562"/>
      <c r="KYA38" s="562"/>
      <c r="KYB38" s="562"/>
      <c r="KYC38" s="562"/>
      <c r="KYD38" s="562"/>
      <c r="KYE38" s="562"/>
      <c r="KYF38" s="562"/>
      <c r="KYG38" s="562"/>
      <c r="KYH38" s="562"/>
      <c r="KYI38" s="562"/>
      <c r="KYJ38" s="562"/>
      <c r="KYK38" s="562"/>
      <c r="KYL38" s="562"/>
      <c r="KYM38" s="562"/>
      <c r="KYN38" s="562"/>
      <c r="KYO38" s="562"/>
      <c r="KYP38" s="562"/>
      <c r="KYQ38" s="562"/>
      <c r="KYR38" s="562"/>
      <c r="KYS38" s="562"/>
      <c r="KYT38" s="562"/>
      <c r="KYU38" s="562"/>
      <c r="KYV38" s="562"/>
      <c r="KYW38" s="562"/>
      <c r="KYX38" s="562"/>
      <c r="KYY38" s="562"/>
      <c r="KYZ38" s="562"/>
      <c r="KZA38" s="562"/>
      <c r="KZB38" s="562"/>
      <c r="KZC38" s="562"/>
      <c r="KZD38" s="562"/>
      <c r="KZE38" s="562"/>
      <c r="KZF38" s="562"/>
      <c r="KZG38" s="562"/>
      <c r="KZH38" s="562"/>
      <c r="KZI38" s="562"/>
      <c r="KZJ38" s="562"/>
      <c r="KZK38" s="562"/>
      <c r="KZL38" s="562"/>
      <c r="KZM38" s="562"/>
      <c r="KZN38" s="562"/>
      <c r="KZO38" s="562"/>
      <c r="KZP38" s="562"/>
      <c r="KZQ38" s="562"/>
      <c r="KZR38" s="562"/>
      <c r="KZS38" s="562"/>
      <c r="KZT38" s="562"/>
      <c r="KZU38" s="562"/>
      <c r="KZV38" s="562"/>
      <c r="KZW38" s="562"/>
      <c r="KZX38" s="562"/>
      <c r="KZY38" s="562"/>
      <c r="KZZ38" s="562"/>
      <c r="LAA38" s="562"/>
      <c r="LAB38" s="562"/>
      <c r="LAC38" s="562"/>
      <c r="LAD38" s="562"/>
      <c r="LAE38" s="562"/>
      <c r="LAF38" s="562"/>
      <c r="LAG38" s="562"/>
      <c r="LAH38" s="562"/>
      <c r="LAI38" s="562"/>
      <c r="LAJ38" s="562"/>
      <c r="LAK38" s="562"/>
      <c r="LAL38" s="562"/>
      <c r="LAM38" s="562"/>
      <c r="LAN38" s="562"/>
      <c r="LAO38" s="562"/>
      <c r="LAP38" s="562"/>
      <c r="LAQ38" s="562"/>
      <c r="LAR38" s="562"/>
      <c r="LAS38" s="562"/>
      <c r="LAT38" s="562"/>
      <c r="LAU38" s="562"/>
      <c r="LAV38" s="562"/>
      <c r="LAW38" s="562"/>
      <c r="LAX38" s="562"/>
      <c r="LAY38" s="562"/>
      <c r="LAZ38" s="562"/>
      <c r="LBA38" s="562"/>
      <c r="LBB38" s="562"/>
      <c r="LBC38" s="562"/>
      <c r="LBD38" s="562"/>
      <c r="LBE38" s="562"/>
      <c r="LBF38" s="562"/>
      <c r="LBG38" s="562"/>
      <c r="LBH38" s="562"/>
      <c r="LBI38" s="562"/>
      <c r="LBJ38" s="562"/>
      <c r="LBK38" s="562"/>
      <c r="LBL38" s="562"/>
      <c r="LBM38" s="562"/>
      <c r="LBN38" s="562"/>
      <c r="LBO38" s="562"/>
      <c r="LBP38" s="562"/>
      <c r="LBQ38" s="562"/>
      <c r="LBR38" s="562"/>
      <c r="LBS38" s="562"/>
      <c r="LBT38" s="562"/>
      <c r="LBU38" s="562"/>
      <c r="LBV38" s="562"/>
      <c r="LBW38" s="562"/>
      <c r="LBX38" s="562"/>
      <c r="LBY38" s="562"/>
      <c r="LBZ38" s="562"/>
      <c r="LCA38" s="562"/>
      <c r="LCB38" s="562"/>
      <c r="LCC38" s="562"/>
      <c r="LCD38" s="562"/>
      <c r="LCE38" s="562"/>
      <c r="LCF38" s="562"/>
      <c r="LCG38" s="562"/>
      <c r="LCH38" s="562"/>
      <c r="LCI38" s="562"/>
      <c r="LCJ38" s="562"/>
      <c r="LCK38" s="562"/>
      <c r="LCL38" s="562"/>
      <c r="LCM38" s="562"/>
      <c r="LCN38" s="562"/>
      <c r="LCO38" s="562"/>
      <c r="LCP38" s="562"/>
      <c r="LCQ38" s="562"/>
      <c r="LCR38" s="562"/>
      <c r="LCS38" s="562"/>
      <c r="LCT38" s="562"/>
      <c r="LCU38" s="562"/>
      <c r="LCV38" s="562"/>
      <c r="LCW38" s="562"/>
      <c r="LCX38" s="562"/>
      <c r="LCY38" s="562"/>
      <c r="LCZ38" s="562"/>
      <c r="LDA38" s="562"/>
      <c r="LDB38" s="562"/>
      <c r="LDC38" s="562"/>
      <c r="LDD38" s="562"/>
      <c r="LDE38" s="562"/>
      <c r="LDF38" s="562"/>
      <c r="LDG38" s="562"/>
      <c r="LDH38" s="562"/>
      <c r="LDI38" s="562"/>
      <c r="LDJ38" s="562"/>
      <c r="LDK38" s="562"/>
      <c r="LDL38" s="562"/>
      <c r="LDM38" s="562"/>
      <c r="LDN38" s="562"/>
      <c r="LDO38" s="562"/>
      <c r="LDP38" s="562"/>
      <c r="LDQ38" s="562"/>
      <c r="LDR38" s="562"/>
      <c r="LDS38" s="562"/>
      <c r="LDT38" s="562"/>
      <c r="LDU38" s="562"/>
      <c r="LDV38" s="562"/>
      <c r="LDW38" s="562"/>
      <c r="LDX38" s="562"/>
      <c r="LDY38" s="562"/>
      <c r="LDZ38" s="562"/>
      <c r="LEA38" s="562"/>
      <c r="LEB38" s="562"/>
      <c r="LEC38" s="562"/>
      <c r="LED38" s="562"/>
      <c r="LEE38" s="562"/>
      <c r="LEF38" s="562"/>
      <c r="LEG38" s="562"/>
      <c r="LEH38" s="562"/>
      <c r="LEI38" s="562"/>
      <c r="LEJ38" s="562"/>
      <c r="LEK38" s="562"/>
      <c r="LEL38" s="562"/>
      <c r="LEM38" s="562"/>
      <c r="LEN38" s="562"/>
      <c r="LEO38" s="562"/>
      <c r="LEP38" s="562"/>
      <c r="LEQ38" s="562"/>
      <c r="LER38" s="562"/>
      <c r="LES38" s="562"/>
      <c r="LET38" s="562"/>
      <c r="LEU38" s="562"/>
      <c r="LEV38" s="562"/>
      <c r="LEW38" s="562"/>
      <c r="LEX38" s="562"/>
      <c r="LEY38" s="562"/>
      <c r="LEZ38" s="562"/>
      <c r="LFA38" s="562"/>
      <c r="LFB38" s="562"/>
      <c r="LFC38" s="562"/>
      <c r="LFD38" s="562"/>
      <c r="LFE38" s="562"/>
      <c r="LFF38" s="562"/>
      <c r="LFG38" s="562"/>
      <c r="LFH38" s="562"/>
      <c r="LFI38" s="562"/>
      <c r="LFJ38" s="562"/>
      <c r="LFK38" s="562"/>
      <c r="LFL38" s="562"/>
      <c r="LFM38" s="562"/>
      <c r="LFN38" s="562"/>
      <c r="LFO38" s="562"/>
      <c r="LFP38" s="562"/>
      <c r="LFQ38" s="562"/>
      <c r="LFR38" s="562"/>
      <c r="LFS38" s="562"/>
      <c r="LFT38" s="562"/>
      <c r="LFU38" s="562"/>
      <c r="LFV38" s="562"/>
      <c r="LFW38" s="562"/>
      <c r="LFX38" s="562"/>
      <c r="LFY38" s="562"/>
      <c r="LFZ38" s="562"/>
      <c r="LGA38" s="562"/>
      <c r="LGB38" s="562"/>
      <c r="LGC38" s="562"/>
      <c r="LGD38" s="562"/>
      <c r="LGE38" s="562"/>
      <c r="LGF38" s="562"/>
      <c r="LGG38" s="562"/>
      <c r="LGH38" s="562"/>
      <c r="LGI38" s="562"/>
      <c r="LGJ38" s="562"/>
      <c r="LGK38" s="562"/>
      <c r="LGL38" s="562"/>
      <c r="LGM38" s="562"/>
      <c r="LGN38" s="562"/>
      <c r="LGO38" s="562"/>
      <c r="LGP38" s="562"/>
      <c r="LGQ38" s="562"/>
      <c r="LGR38" s="562"/>
      <c r="LGS38" s="562"/>
      <c r="LGT38" s="562"/>
      <c r="LGU38" s="562"/>
      <c r="LGV38" s="562"/>
      <c r="LGW38" s="562"/>
      <c r="LGX38" s="562"/>
      <c r="LGY38" s="562"/>
      <c r="LGZ38" s="562"/>
      <c r="LHA38" s="562"/>
      <c r="LHB38" s="562"/>
      <c r="LHC38" s="562"/>
      <c r="LHD38" s="562"/>
      <c r="LHE38" s="562"/>
      <c r="LHF38" s="562"/>
      <c r="LHG38" s="562"/>
      <c r="LHH38" s="562"/>
      <c r="LHI38" s="562"/>
      <c r="LHJ38" s="562"/>
      <c r="LHK38" s="562"/>
      <c r="LHL38" s="562"/>
      <c r="LHM38" s="562"/>
      <c r="LHN38" s="562"/>
      <c r="LHO38" s="562"/>
      <c r="LHP38" s="562"/>
      <c r="LHQ38" s="562"/>
      <c r="LHR38" s="562"/>
      <c r="LHS38" s="562"/>
      <c r="LHT38" s="562"/>
      <c r="LHU38" s="562"/>
      <c r="LHV38" s="562"/>
      <c r="LHW38" s="562"/>
      <c r="LHX38" s="562"/>
      <c r="LHY38" s="562"/>
      <c r="LHZ38" s="562"/>
      <c r="LIA38" s="562"/>
      <c r="LIB38" s="562"/>
      <c r="LIC38" s="562"/>
      <c r="LID38" s="562"/>
      <c r="LIE38" s="562"/>
      <c r="LIF38" s="562"/>
      <c r="LIG38" s="562"/>
      <c r="LIH38" s="562"/>
      <c r="LII38" s="562"/>
      <c r="LIJ38" s="562"/>
      <c r="LIK38" s="562"/>
      <c r="LIL38" s="562"/>
      <c r="LIM38" s="562"/>
      <c r="LIN38" s="562"/>
      <c r="LIO38" s="562"/>
      <c r="LIP38" s="562"/>
      <c r="LIQ38" s="562"/>
      <c r="LIR38" s="562"/>
      <c r="LIS38" s="562"/>
      <c r="LIT38" s="562"/>
      <c r="LIU38" s="562"/>
      <c r="LIV38" s="562"/>
      <c r="LIW38" s="562"/>
      <c r="LIX38" s="562"/>
      <c r="LIY38" s="562"/>
      <c r="LIZ38" s="562"/>
      <c r="LJA38" s="562"/>
      <c r="LJB38" s="562"/>
      <c r="LJC38" s="562"/>
      <c r="LJD38" s="562"/>
      <c r="LJE38" s="562"/>
      <c r="LJF38" s="562"/>
      <c r="LJG38" s="562"/>
      <c r="LJH38" s="562"/>
      <c r="LJI38" s="562"/>
      <c r="LJJ38" s="562"/>
      <c r="LJK38" s="562"/>
      <c r="LJL38" s="562"/>
      <c r="LJM38" s="562"/>
      <c r="LJN38" s="562"/>
      <c r="LJO38" s="562"/>
      <c r="LJP38" s="562"/>
      <c r="LJQ38" s="562"/>
      <c r="LJR38" s="562"/>
      <c r="LJS38" s="562"/>
      <c r="LJT38" s="562"/>
      <c r="LJU38" s="562"/>
      <c r="LJV38" s="562"/>
      <c r="LJW38" s="562"/>
      <c r="LJX38" s="562"/>
      <c r="LJY38" s="562"/>
      <c r="LJZ38" s="562"/>
      <c r="LKA38" s="562"/>
      <c r="LKB38" s="562"/>
      <c r="LKC38" s="562"/>
      <c r="LKD38" s="562"/>
      <c r="LKE38" s="562"/>
      <c r="LKF38" s="562"/>
      <c r="LKG38" s="562"/>
      <c r="LKH38" s="562"/>
      <c r="LKI38" s="562"/>
      <c r="LKJ38" s="562"/>
      <c r="LKK38" s="562"/>
      <c r="LKL38" s="562"/>
      <c r="LKM38" s="562"/>
      <c r="LKN38" s="562"/>
      <c r="LKO38" s="562"/>
      <c r="LKP38" s="562"/>
      <c r="LKQ38" s="562"/>
      <c r="LKR38" s="562"/>
      <c r="LKS38" s="562"/>
      <c r="LKT38" s="562"/>
      <c r="LKU38" s="562"/>
      <c r="LKV38" s="562"/>
      <c r="LKW38" s="562"/>
      <c r="LKX38" s="562"/>
      <c r="LKY38" s="562"/>
      <c r="LKZ38" s="562"/>
      <c r="LLA38" s="562"/>
      <c r="LLB38" s="562"/>
      <c r="LLC38" s="562"/>
      <c r="LLD38" s="562"/>
      <c r="LLE38" s="562"/>
      <c r="LLF38" s="562"/>
      <c r="LLG38" s="562"/>
      <c r="LLH38" s="562"/>
      <c r="LLI38" s="562"/>
      <c r="LLJ38" s="562"/>
      <c r="LLK38" s="562"/>
      <c r="LLL38" s="562"/>
      <c r="LLM38" s="562"/>
      <c r="LLN38" s="562"/>
      <c r="LLO38" s="562"/>
      <c r="LLP38" s="562"/>
      <c r="LLQ38" s="562"/>
      <c r="LLR38" s="562"/>
      <c r="LLS38" s="562"/>
      <c r="LLT38" s="562"/>
      <c r="LLU38" s="562"/>
      <c r="LLV38" s="562"/>
      <c r="LLW38" s="562"/>
      <c r="LLX38" s="562"/>
      <c r="LLY38" s="562"/>
      <c r="LLZ38" s="562"/>
      <c r="LMA38" s="562"/>
      <c r="LMB38" s="562"/>
      <c r="LMC38" s="562"/>
      <c r="LMD38" s="562"/>
      <c r="LME38" s="562"/>
      <c r="LMF38" s="562"/>
      <c r="LMG38" s="562"/>
      <c r="LMH38" s="562"/>
      <c r="LMI38" s="562"/>
      <c r="LMJ38" s="562"/>
      <c r="LMK38" s="562"/>
      <c r="LML38" s="562"/>
      <c r="LMM38" s="562"/>
      <c r="LMN38" s="562"/>
      <c r="LMO38" s="562"/>
      <c r="LMP38" s="562"/>
      <c r="LMQ38" s="562"/>
      <c r="LMR38" s="562"/>
      <c r="LMS38" s="562"/>
      <c r="LMT38" s="562"/>
      <c r="LMU38" s="562"/>
      <c r="LMV38" s="562"/>
      <c r="LMW38" s="562"/>
      <c r="LMX38" s="562"/>
      <c r="LMY38" s="562"/>
      <c r="LMZ38" s="562"/>
      <c r="LNA38" s="562"/>
      <c r="LNB38" s="562"/>
      <c r="LNC38" s="562"/>
      <c r="LND38" s="562"/>
      <c r="LNE38" s="562"/>
      <c r="LNF38" s="562"/>
      <c r="LNG38" s="562"/>
      <c r="LNH38" s="562"/>
      <c r="LNI38" s="562"/>
      <c r="LNJ38" s="562"/>
      <c r="LNK38" s="562"/>
      <c r="LNL38" s="562"/>
      <c r="LNM38" s="562"/>
      <c r="LNN38" s="562"/>
      <c r="LNO38" s="562"/>
      <c r="LNP38" s="562"/>
      <c r="LNQ38" s="562"/>
      <c r="LNR38" s="562"/>
      <c r="LNS38" s="562"/>
      <c r="LNT38" s="562"/>
      <c r="LNU38" s="562"/>
      <c r="LNV38" s="562"/>
      <c r="LNW38" s="562"/>
      <c r="LNX38" s="562"/>
      <c r="LNY38" s="562"/>
      <c r="LNZ38" s="562"/>
      <c r="LOA38" s="562"/>
      <c r="LOB38" s="562"/>
      <c r="LOC38" s="562"/>
      <c r="LOD38" s="562"/>
      <c r="LOE38" s="562"/>
      <c r="LOF38" s="562"/>
      <c r="LOG38" s="562"/>
      <c r="LOH38" s="562"/>
      <c r="LOI38" s="562"/>
      <c r="LOJ38" s="562"/>
      <c r="LOK38" s="562"/>
      <c r="LOL38" s="562"/>
      <c r="LOM38" s="562"/>
      <c r="LON38" s="562"/>
      <c r="LOO38" s="562"/>
      <c r="LOP38" s="562"/>
      <c r="LOQ38" s="562"/>
      <c r="LOR38" s="562"/>
      <c r="LOS38" s="562"/>
      <c r="LOT38" s="562"/>
      <c r="LOU38" s="562"/>
      <c r="LOV38" s="562"/>
      <c r="LOW38" s="562"/>
      <c r="LOX38" s="562"/>
      <c r="LOY38" s="562"/>
      <c r="LOZ38" s="562"/>
      <c r="LPA38" s="562"/>
      <c r="LPB38" s="562"/>
      <c r="LPC38" s="562"/>
      <c r="LPD38" s="562"/>
      <c r="LPE38" s="562"/>
      <c r="LPF38" s="562"/>
      <c r="LPG38" s="562"/>
      <c r="LPH38" s="562"/>
      <c r="LPI38" s="562"/>
      <c r="LPJ38" s="562"/>
      <c r="LPK38" s="562"/>
      <c r="LPL38" s="562"/>
      <c r="LPM38" s="562"/>
      <c r="LPN38" s="562"/>
      <c r="LPO38" s="562"/>
      <c r="LPP38" s="562"/>
      <c r="LPQ38" s="562"/>
      <c r="LPR38" s="562"/>
      <c r="LPS38" s="562"/>
      <c r="LPT38" s="562"/>
      <c r="LPU38" s="562"/>
      <c r="LPV38" s="562"/>
      <c r="LPW38" s="562"/>
      <c r="LPX38" s="562"/>
      <c r="LPY38" s="562"/>
      <c r="LPZ38" s="562"/>
      <c r="LQA38" s="562"/>
      <c r="LQB38" s="562"/>
      <c r="LQC38" s="562"/>
      <c r="LQD38" s="562"/>
      <c r="LQE38" s="562"/>
      <c r="LQF38" s="562"/>
      <c r="LQG38" s="562"/>
      <c r="LQH38" s="562"/>
      <c r="LQI38" s="562"/>
      <c r="LQJ38" s="562"/>
      <c r="LQK38" s="562"/>
      <c r="LQL38" s="562"/>
      <c r="LQM38" s="562"/>
      <c r="LQN38" s="562"/>
      <c r="LQO38" s="562"/>
      <c r="LQP38" s="562"/>
      <c r="LQQ38" s="562"/>
      <c r="LQR38" s="562"/>
      <c r="LQS38" s="562"/>
      <c r="LQT38" s="562"/>
      <c r="LQU38" s="562"/>
      <c r="LQV38" s="562"/>
      <c r="LQW38" s="562"/>
      <c r="LQX38" s="562"/>
      <c r="LQY38" s="562"/>
      <c r="LQZ38" s="562"/>
      <c r="LRA38" s="562"/>
      <c r="LRB38" s="562"/>
      <c r="LRC38" s="562"/>
      <c r="LRD38" s="562"/>
      <c r="LRE38" s="562"/>
      <c r="LRF38" s="562"/>
      <c r="LRG38" s="562"/>
      <c r="LRH38" s="562"/>
      <c r="LRI38" s="562"/>
      <c r="LRJ38" s="562"/>
      <c r="LRK38" s="562"/>
      <c r="LRL38" s="562"/>
      <c r="LRM38" s="562"/>
      <c r="LRN38" s="562"/>
      <c r="LRO38" s="562"/>
      <c r="LRP38" s="562"/>
      <c r="LRQ38" s="562"/>
      <c r="LRR38" s="562"/>
      <c r="LRS38" s="562"/>
      <c r="LRT38" s="562"/>
      <c r="LRU38" s="562"/>
      <c r="LRV38" s="562"/>
      <c r="LRW38" s="562"/>
      <c r="LRX38" s="562"/>
      <c r="LRY38" s="562"/>
      <c r="LRZ38" s="562"/>
      <c r="LSA38" s="562"/>
      <c r="LSB38" s="562"/>
      <c r="LSC38" s="562"/>
      <c r="LSD38" s="562"/>
      <c r="LSE38" s="562"/>
      <c r="LSF38" s="562"/>
      <c r="LSG38" s="562"/>
      <c r="LSH38" s="562"/>
      <c r="LSI38" s="562"/>
      <c r="LSJ38" s="562"/>
      <c r="LSK38" s="562"/>
      <c r="LSL38" s="562"/>
      <c r="LSM38" s="562"/>
      <c r="LSN38" s="562"/>
      <c r="LSO38" s="562"/>
      <c r="LSP38" s="562"/>
      <c r="LSQ38" s="562"/>
      <c r="LSR38" s="562"/>
      <c r="LSS38" s="562"/>
      <c r="LST38" s="562"/>
      <c r="LSU38" s="562"/>
      <c r="LSV38" s="562"/>
      <c r="LSW38" s="562"/>
      <c r="LSX38" s="562"/>
      <c r="LSY38" s="562"/>
      <c r="LSZ38" s="562"/>
      <c r="LTA38" s="562"/>
      <c r="LTB38" s="562"/>
      <c r="LTC38" s="562"/>
      <c r="LTD38" s="562"/>
      <c r="LTE38" s="562"/>
      <c r="LTF38" s="562"/>
      <c r="LTG38" s="562"/>
      <c r="LTH38" s="562"/>
      <c r="LTI38" s="562"/>
      <c r="LTJ38" s="562"/>
      <c r="LTK38" s="562"/>
      <c r="LTL38" s="562"/>
      <c r="LTM38" s="562"/>
      <c r="LTN38" s="562"/>
      <c r="LTO38" s="562"/>
      <c r="LTP38" s="562"/>
      <c r="LTQ38" s="562"/>
      <c r="LTR38" s="562"/>
      <c r="LTS38" s="562"/>
      <c r="LTT38" s="562"/>
      <c r="LTU38" s="562"/>
      <c r="LTV38" s="562"/>
      <c r="LTW38" s="562"/>
      <c r="LTX38" s="562"/>
      <c r="LTY38" s="562"/>
      <c r="LTZ38" s="562"/>
      <c r="LUA38" s="562"/>
      <c r="LUB38" s="562"/>
      <c r="LUC38" s="562"/>
      <c r="LUD38" s="562"/>
      <c r="LUE38" s="562"/>
      <c r="LUF38" s="562"/>
      <c r="LUG38" s="562"/>
      <c r="LUH38" s="562"/>
      <c r="LUI38" s="562"/>
      <c r="LUJ38" s="562"/>
      <c r="LUK38" s="562"/>
      <c r="LUL38" s="562"/>
      <c r="LUM38" s="562"/>
      <c r="LUN38" s="562"/>
      <c r="LUO38" s="562"/>
      <c r="LUP38" s="562"/>
      <c r="LUQ38" s="562"/>
      <c r="LUR38" s="562"/>
      <c r="LUS38" s="562"/>
      <c r="LUT38" s="562"/>
      <c r="LUU38" s="562"/>
      <c r="LUV38" s="562"/>
      <c r="LUW38" s="562"/>
      <c r="LUX38" s="562"/>
      <c r="LUY38" s="562"/>
      <c r="LUZ38" s="562"/>
      <c r="LVA38" s="562"/>
      <c r="LVB38" s="562"/>
      <c r="LVC38" s="562"/>
      <c r="LVD38" s="562"/>
      <c r="LVE38" s="562"/>
      <c r="LVF38" s="562"/>
      <c r="LVG38" s="562"/>
      <c r="LVH38" s="562"/>
      <c r="LVI38" s="562"/>
      <c r="LVJ38" s="562"/>
      <c r="LVK38" s="562"/>
      <c r="LVL38" s="562"/>
      <c r="LVM38" s="562"/>
      <c r="LVN38" s="562"/>
      <c r="LVO38" s="562"/>
      <c r="LVP38" s="562"/>
      <c r="LVQ38" s="562"/>
      <c r="LVR38" s="562"/>
      <c r="LVS38" s="562"/>
      <c r="LVT38" s="562"/>
      <c r="LVU38" s="562"/>
      <c r="LVV38" s="562"/>
      <c r="LVW38" s="562"/>
      <c r="LVX38" s="562"/>
      <c r="LVY38" s="562"/>
      <c r="LVZ38" s="562"/>
      <c r="LWA38" s="562"/>
      <c r="LWB38" s="562"/>
      <c r="LWC38" s="562"/>
      <c r="LWD38" s="562"/>
      <c r="LWE38" s="562"/>
      <c r="LWF38" s="562"/>
      <c r="LWG38" s="562"/>
      <c r="LWH38" s="562"/>
      <c r="LWI38" s="562"/>
      <c r="LWJ38" s="562"/>
      <c r="LWK38" s="562"/>
      <c r="LWL38" s="562"/>
      <c r="LWM38" s="562"/>
      <c r="LWN38" s="562"/>
      <c r="LWO38" s="562"/>
      <c r="LWP38" s="562"/>
      <c r="LWQ38" s="562"/>
      <c r="LWR38" s="562"/>
      <c r="LWS38" s="562"/>
      <c r="LWT38" s="562"/>
      <c r="LWU38" s="562"/>
      <c r="LWV38" s="562"/>
      <c r="LWW38" s="562"/>
      <c r="LWX38" s="562"/>
      <c r="LWY38" s="562"/>
      <c r="LWZ38" s="562"/>
      <c r="LXA38" s="562"/>
      <c r="LXB38" s="562"/>
      <c r="LXC38" s="562"/>
      <c r="LXD38" s="562"/>
      <c r="LXE38" s="562"/>
      <c r="LXF38" s="562"/>
      <c r="LXG38" s="562"/>
      <c r="LXH38" s="562"/>
      <c r="LXI38" s="562"/>
      <c r="LXJ38" s="562"/>
      <c r="LXK38" s="562"/>
      <c r="LXL38" s="562"/>
      <c r="LXM38" s="562"/>
      <c r="LXN38" s="562"/>
      <c r="LXO38" s="562"/>
      <c r="LXP38" s="562"/>
      <c r="LXQ38" s="562"/>
      <c r="LXR38" s="562"/>
      <c r="LXS38" s="562"/>
      <c r="LXT38" s="562"/>
      <c r="LXU38" s="562"/>
      <c r="LXV38" s="562"/>
      <c r="LXW38" s="562"/>
      <c r="LXX38" s="562"/>
      <c r="LXY38" s="562"/>
      <c r="LXZ38" s="562"/>
      <c r="LYA38" s="562"/>
      <c r="LYB38" s="562"/>
      <c r="LYC38" s="562"/>
      <c r="LYD38" s="562"/>
      <c r="LYE38" s="562"/>
      <c r="LYF38" s="562"/>
      <c r="LYG38" s="562"/>
      <c r="LYH38" s="562"/>
      <c r="LYI38" s="562"/>
      <c r="LYJ38" s="562"/>
      <c r="LYK38" s="562"/>
      <c r="LYL38" s="562"/>
      <c r="LYM38" s="562"/>
      <c r="LYN38" s="562"/>
      <c r="LYO38" s="562"/>
      <c r="LYP38" s="562"/>
      <c r="LYQ38" s="562"/>
      <c r="LYR38" s="562"/>
      <c r="LYS38" s="562"/>
      <c r="LYT38" s="562"/>
      <c r="LYU38" s="562"/>
      <c r="LYV38" s="562"/>
      <c r="LYW38" s="562"/>
      <c r="LYX38" s="562"/>
      <c r="LYY38" s="562"/>
      <c r="LYZ38" s="562"/>
      <c r="LZA38" s="562"/>
      <c r="LZB38" s="562"/>
      <c r="LZC38" s="562"/>
      <c r="LZD38" s="562"/>
      <c r="LZE38" s="562"/>
      <c r="LZF38" s="562"/>
      <c r="LZG38" s="562"/>
      <c r="LZH38" s="562"/>
      <c r="LZI38" s="562"/>
      <c r="LZJ38" s="562"/>
      <c r="LZK38" s="562"/>
      <c r="LZL38" s="562"/>
      <c r="LZM38" s="562"/>
      <c r="LZN38" s="562"/>
      <c r="LZO38" s="562"/>
      <c r="LZP38" s="562"/>
      <c r="LZQ38" s="562"/>
      <c r="LZR38" s="562"/>
      <c r="LZS38" s="562"/>
      <c r="LZT38" s="562"/>
      <c r="LZU38" s="562"/>
      <c r="LZV38" s="562"/>
      <c r="LZW38" s="562"/>
      <c r="LZX38" s="562"/>
      <c r="LZY38" s="562"/>
      <c r="LZZ38" s="562"/>
      <c r="MAA38" s="562"/>
      <c r="MAB38" s="562"/>
      <c r="MAC38" s="562"/>
      <c r="MAD38" s="562"/>
      <c r="MAE38" s="562"/>
      <c r="MAF38" s="562"/>
      <c r="MAG38" s="562"/>
      <c r="MAH38" s="562"/>
      <c r="MAI38" s="562"/>
      <c r="MAJ38" s="562"/>
      <c r="MAK38" s="562"/>
      <c r="MAL38" s="562"/>
      <c r="MAM38" s="562"/>
      <c r="MAN38" s="562"/>
      <c r="MAO38" s="562"/>
      <c r="MAP38" s="562"/>
      <c r="MAQ38" s="562"/>
      <c r="MAR38" s="562"/>
      <c r="MAS38" s="562"/>
      <c r="MAT38" s="562"/>
      <c r="MAU38" s="562"/>
      <c r="MAV38" s="562"/>
      <c r="MAW38" s="562"/>
      <c r="MAX38" s="562"/>
      <c r="MAY38" s="562"/>
      <c r="MAZ38" s="562"/>
      <c r="MBA38" s="562"/>
      <c r="MBB38" s="562"/>
      <c r="MBC38" s="562"/>
      <c r="MBD38" s="562"/>
      <c r="MBE38" s="562"/>
      <c r="MBF38" s="562"/>
      <c r="MBG38" s="562"/>
      <c r="MBH38" s="562"/>
      <c r="MBI38" s="562"/>
      <c r="MBJ38" s="562"/>
      <c r="MBK38" s="562"/>
      <c r="MBL38" s="562"/>
      <c r="MBM38" s="562"/>
      <c r="MBN38" s="562"/>
      <c r="MBO38" s="562"/>
      <c r="MBP38" s="562"/>
      <c r="MBQ38" s="562"/>
      <c r="MBR38" s="562"/>
      <c r="MBS38" s="562"/>
      <c r="MBT38" s="562"/>
      <c r="MBU38" s="562"/>
      <c r="MBV38" s="562"/>
      <c r="MBW38" s="562"/>
      <c r="MBX38" s="562"/>
      <c r="MBY38" s="562"/>
      <c r="MBZ38" s="562"/>
      <c r="MCA38" s="562"/>
      <c r="MCB38" s="562"/>
      <c r="MCC38" s="562"/>
      <c r="MCD38" s="562"/>
      <c r="MCE38" s="562"/>
      <c r="MCF38" s="562"/>
      <c r="MCG38" s="562"/>
      <c r="MCH38" s="562"/>
      <c r="MCI38" s="562"/>
      <c r="MCJ38" s="562"/>
      <c r="MCK38" s="562"/>
      <c r="MCL38" s="562"/>
      <c r="MCM38" s="562"/>
      <c r="MCN38" s="562"/>
      <c r="MCO38" s="562"/>
      <c r="MCP38" s="562"/>
      <c r="MCQ38" s="562"/>
      <c r="MCR38" s="562"/>
      <c r="MCS38" s="562"/>
      <c r="MCT38" s="562"/>
      <c r="MCU38" s="562"/>
      <c r="MCV38" s="562"/>
      <c r="MCW38" s="562"/>
      <c r="MCX38" s="562"/>
      <c r="MCY38" s="562"/>
      <c r="MCZ38" s="562"/>
      <c r="MDA38" s="562"/>
      <c r="MDB38" s="562"/>
      <c r="MDC38" s="562"/>
      <c r="MDD38" s="562"/>
      <c r="MDE38" s="562"/>
      <c r="MDF38" s="562"/>
      <c r="MDG38" s="562"/>
      <c r="MDH38" s="562"/>
      <c r="MDI38" s="562"/>
      <c r="MDJ38" s="562"/>
      <c r="MDK38" s="562"/>
      <c r="MDL38" s="562"/>
      <c r="MDM38" s="562"/>
      <c r="MDN38" s="562"/>
      <c r="MDO38" s="562"/>
      <c r="MDP38" s="562"/>
      <c r="MDQ38" s="562"/>
      <c r="MDR38" s="562"/>
      <c r="MDS38" s="562"/>
      <c r="MDT38" s="562"/>
      <c r="MDU38" s="562"/>
      <c r="MDV38" s="562"/>
      <c r="MDW38" s="562"/>
      <c r="MDX38" s="562"/>
      <c r="MDY38" s="562"/>
      <c r="MDZ38" s="562"/>
      <c r="MEA38" s="562"/>
      <c r="MEB38" s="562"/>
      <c r="MEC38" s="562"/>
      <c r="MED38" s="562"/>
      <c r="MEE38" s="562"/>
      <c r="MEF38" s="562"/>
      <c r="MEG38" s="562"/>
      <c r="MEH38" s="562"/>
      <c r="MEI38" s="562"/>
      <c r="MEJ38" s="562"/>
      <c r="MEK38" s="562"/>
      <c r="MEL38" s="562"/>
      <c r="MEM38" s="562"/>
      <c r="MEN38" s="562"/>
      <c r="MEO38" s="562"/>
      <c r="MEP38" s="562"/>
      <c r="MEQ38" s="562"/>
      <c r="MER38" s="562"/>
      <c r="MES38" s="562"/>
      <c r="MET38" s="562"/>
      <c r="MEU38" s="562"/>
      <c r="MEV38" s="562"/>
      <c r="MEW38" s="562"/>
      <c r="MEX38" s="562"/>
      <c r="MEY38" s="562"/>
      <c r="MEZ38" s="562"/>
      <c r="MFA38" s="562"/>
      <c r="MFB38" s="562"/>
      <c r="MFC38" s="562"/>
      <c r="MFD38" s="562"/>
      <c r="MFE38" s="562"/>
      <c r="MFF38" s="562"/>
      <c r="MFG38" s="562"/>
      <c r="MFH38" s="562"/>
      <c r="MFI38" s="562"/>
      <c r="MFJ38" s="562"/>
      <c r="MFK38" s="562"/>
      <c r="MFL38" s="562"/>
      <c r="MFM38" s="562"/>
      <c r="MFN38" s="562"/>
      <c r="MFO38" s="562"/>
      <c r="MFP38" s="562"/>
      <c r="MFQ38" s="562"/>
      <c r="MFR38" s="562"/>
      <c r="MFS38" s="562"/>
      <c r="MFT38" s="562"/>
      <c r="MFU38" s="562"/>
      <c r="MFV38" s="562"/>
      <c r="MFW38" s="562"/>
      <c r="MFX38" s="562"/>
      <c r="MFY38" s="562"/>
      <c r="MFZ38" s="562"/>
      <c r="MGA38" s="562"/>
      <c r="MGB38" s="562"/>
      <c r="MGC38" s="562"/>
      <c r="MGD38" s="562"/>
      <c r="MGE38" s="562"/>
      <c r="MGF38" s="562"/>
      <c r="MGG38" s="562"/>
      <c r="MGH38" s="562"/>
      <c r="MGI38" s="562"/>
      <c r="MGJ38" s="562"/>
      <c r="MGK38" s="562"/>
      <c r="MGL38" s="562"/>
      <c r="MGM38" s="562"/>
      <c r="MGN38" s="562"/>
      <c r="MGO38" s="562"/>
      <c r="MGP38" s="562"/>
      <c r="MGQ38" s="562"/>
      <c r="MGR38" s="562"/>
      <c r="MGS38" s="562"/>
      <c r="MGT38" s="562"/>
      <c r="MGU38" s="562"/>
      <c r="MGV38" s="562"/>
      <c r="MGW38" s="562"/>
      <c r="MGX38" s="562"/>
      <c r="MGY38" s="562"/>
      <c r="MGZ38" s="562"/>
      <c r="MHA38" s="562"/>
      <c r="MHB38" s="562"/>
      <c r="MHC38" s="562"/>
      <c r="MHD38" s="562"/>
      <c r="MHE38" s="562"/>
      <c r="MHF38" s="562"/>
      <c r="MHG38" s="562"/>
      <c r="MHH38" s="562"/>
      <c r="MHI38" s="562"/>
      <c r="MHJ38" s="562"/>
      <c r="MHK38" s="562"/>
      <c r="MHL38" s="562"/>
      <c r="MHM38" s="562"/>
      <c r="MHN38" s="562"/>
      <c r="MHO38" s="562"/>
      <c r="MHP38" s="562"/>
      <c r="MHQ38" s="562"/>
      <c r="MHR38" s="562"/>
      <c r="MHS38" s="562"/>
      <c r="MHT38" s="562"/>
      <c r="MHU38" s="562"/>
      <c r="MHV38" s="562"/>
      <c r="MHW38" s="562"/>
      <c r="MHX38" s="562"/>
      <c r="MHY38" s="562"/>
      <c r="MHZ38" s="562"/>
      <c r="MIA38" s="562"/>
      <c r="MIB38" s="562"/>
      <c r="MIC38" s="562"/>
      <c r="MID38" s="562"/>
      <c r="MIE38" s="562"/>
      <c r="MIF38" s="562"/>
      <c r="MIG38" s="562"/>
      <c r="MIH38" s="562"/>
      <c r="MII38" s="562"/>
      <c r="MIJ38" s="562"/>
      <c r="MIK38" s="562"/>
      <c r="MIL38" s="562"/>
      <c r="MIM38" s="562"/>
      <c r="MIN38" s="562"/>
      <c r="MIO38" s="562"/>
      <c r="MIP38" s="562"/>
      <c r="MIQ38" s="562"/>
      <c r="MIR38" s="562"/>
      <c r="MIS38" s="562"/>
      <c r="MIT38" s="562"/>
      <c r="MIU38" s="562"/>
      <c r="MIV38" s="562"/>
      <c r="MIW38" s="562"/>
      <c r="MIX38" s="562"/>
      <c r="MIY38" s="562"/>
      <c r="MIZ38" s="562"/>
      <c r="MJA38" s="562"/>
      <c r="MJB38" s="562"/>
      <c r="MJC38" s="562"/>
      <c r="MJD38" s="562"/>
      <c r="MJE38" s="562"/>
      <c r="MJF38" s="562"/>
      <c r="MJG38" s="562"/>
      <c r="MJH38" s="562"/>
      <c r="MJI38" s="562"/>
      <c r="MJJ38" s="562"/>
      <c r="MJK38" s="562"/>
      <c r="MJL38" s="562"/>
      <c r="MJM38" s="562"/>
      <c r="MJN38" s="562"/>
      <c r="MJO38" s="562"/>
      <c r="MJP38" s="562"/>
      <c r="MJQ38" s="562"/>
      <c r="MJR38" s="562"/>
      <c r="MJS38" s="562"/>
      <c r="MJT38" s="562"/>
      <c r="MJU38" s="562"/>
      <c r="MJV38" s="562"/>
      <c r="MJW38" s="562"/>
      <c r="MJX38" s="562"/>
      <c r="MJY38" s="562"/>
      <c r="MJZ38" s="562"/>
      <c r="MKA38" s="562"/>
      <c r="MKB38" s="562"/>
      <c r="MKC38" s="562"/>
      <c r="MKD38" s="562"/>
      <c r="MKE38" s="562"/>
      <c r="MKF38" s="562"/>
      <c r="MKG38" s="562"/>
      <c r="MKH38" s="562"/>
      <c r="MKI38" s="562"/>
      <c r="MKJ38" s="562"/>
      <c r="MKK38" s="562"/>
      <c r="MKL38" s="562"/>
      <c r="MKM38" s="562"/>
      <c r="MKN38" s="562"/>
      <c r="MKO38" s="562"/>
      <c r="MKP38" s="562"/>
      <c r="MKQ38" s="562"/>
      <c r="MKR38" s="562"/>
      <c r="MKS38" s="562"/>
      <c r="MKT38" s="562"/>
      <c r="MKU38" s="562"/>
      <c r="MKV38" s="562"/>
      <c r="MKW38" s="562"/>
      <c r="MKX38" s="562"/>
      <c r="MKY38" s="562"/>
      <c r="MKZ38" s="562"/>
      <c r="MLA38" s="562"/>
      <c r="MLB38" s="562"/>
      <c r="MLC38" s="562"/>
      <c r="MLD38" s="562"/>
      <c r="MLE38" s="562"/>
      <c r="MLF38" s="562"/>
      <c r="MLG38" s="562"/>
      <c r="MLH38" s="562"/>
      <c r="MLI38" s="562"/>
      <c r="MLJ38" s="562"/>
      <c r="MLK38" s="562"/>
      <c r="MLL38" s="562"/>
      <c r="MLM38" s="562"/>
      <c r="MLN38" s="562"/>
      <c r="MLO38" s="562"/>
      <c r="MLP38" s="562"/>
      <c r="MLQ38" s="562"/>
      <c r="MLR38" s="562"/>
      <c r="MLS38" s="562"/>
      <c r="MLT38" s="562"/>
      <c r="MLU38" s="562"/>
      <c r="MLV38" s="562"/>
      <c r="MLW38" s="562"/>
      <c r="MLX38" s="562"/>
      <c r="MLY38" s="562"/>
      <c r="MLZ38" s="562"/>
      <c r="MMA38" s="562"/>
      <c r="MMB38" s="562"/>
      <c r="MMC38" s="562"/>
      <c r="MMD38" s="562"/>
      <c r="MME38" s="562"/>
      <c r="MMF38" s="562"/>
      <c r="MMG38" s="562"/>
      <c r="MMH38" s="562"/>
      <c r="MMI38" s="562"/>
      <c r="MMJ38" s="562"/>
      <c r="MMK38" s="562"/>
      <c r="MML38" s="562"/>
      <c r="MMM38" s="562"/>
      <c r="MMN38" s="562"/>
      <c r="MMO38" s="562"/>
      <c r="MMP38" s="562"/>
      <c r="MMQ38" s="562"/>
      <c r="MMR38" s="562"/>
      <c r="MMS38" s="562"/>
      <c r="MMT38" s="562"/>
      <c r="MMU38" s="562"/>
      <c r="MMV38" s="562"/>
      <c r="MMW38" s="562"/>
      <c r="MMX38" s="562"/>
      <c r="MMY38" s="562"/>
      <c r="MMZ38" s="562"/>
      <c r="MNA38" s="562"/>
      <c r="MNB38" s="562"/>
      <c r="MNC38" s="562"/>
      <c r="MND38" s="562"/>
      <c r="MNE38" s="562"/>
      <c r="MNF38" s="562"/>
      <c r="MNG38" s="562"/>
      <c r="MNH38" s="562"/>
      <c r="MNI38" s="562"/>
      <c r="MNJ38" s="562"/>
      <c r="MNK38" s="562"/>
      <c r="MNL38" s="562"/>
      <c r="MNM38" s="562"/>
      <c r="MNN38" s="562"/>
      <c r="MNO38" s="562"/>
      <c r="MNP38" s="562"/>
      <c r="MNQ38" s="562"/>
      <c r="MNR38" s="562"/>
      <c r="MNS38" s="562"/>
      <c r="MNT38" s="562"/>
      <c r="MNU38" s="562"/>
      <c r="MNV38" s="562"/>
      <c r="MNW38" s="562"/>
      <c r="MNX38" s="562"/>
      <c r="MNY38" s="562"/>
      <c r="MNZ38" s="562"/>
      <c r="MOA38" s="562"/>
      <c r="MOB38" s="562"/>
      <c r="MOC38" s="562"/>
      <c r="MOD38" s="562"/>
      <c r="MOE38" s="562"/>
      <c r="MOF38" s="562"/>
      <c r="MOG38" s="562"/>
      <c r="MOH38" s="562"/>
      <c r="MOI38" s="562"/>
      <c r="MOJ38" s="562"/>
      <c r="MOK38" s="562"/>
      <c r="MOL38" s="562"/>
      <c r="MOM38" s="562"/>
      <c r="MON38" s="562"/>
      <c r="MOO38" s="562"/>
      <c r="MOP38" s="562"/>
      <c r="MOQ38" s="562"/>
      <c r="MOR38" s="562"/>
      <c r="MOS38" s="562"/>
      <c r="MOT38" s="562"/>
      <c r="MOU38" s="562"/>
      <c r="MOV38" s="562"/>
      <c r="MOW38" s="562"/>
      <c r="MOX38" s="562"/>
      <c r="MOY38" s="562"/>
      <c r="MOZ38" s="562"/>
      <c r="MPA38" s="562"/>
      <c r="MPB38" s="562"/>
      <c r="MPC38" s="562"/>
      <c r="MPD38" s="562"/>
      <c r="MPE38" s="562"/>
      <c r="MPF38" s="562"/>
      <c r="MPG38" s="562"/>
      <c r="MPH38" s="562"/>
      <c r="MPI38" s="562"/>
      <c r="MPJ38" s="562"/>
      <c r="MPK38" s="562"/>
      <c r="MPL38" s="562"/>
      <c r="MPM38" s="562"/>
      <c r="MPN38" s="562"/>
      <c r="MPO38" s="562"/>
      <c r="MPP38" s="562"/>
      <c r="MPQ38" s="562"/>
      <c r="MPR38" s="562"/>
      <c r="MPS38" s="562"/>
      <c r="MPT38" s="562"/>
      <c r="MPU38" s="562"/>
      <c r="MPV38" s="562"/>
      <c r="MPW38" s="562"/>
      <c r="MPX38" s="562"/>
      <c r="MPY38" s="562"/>
      <c r="MPZ38" s="562"/>
      <c r="MQA38" s="562"/>
      <c r="MQB38" s="562"/>
      <c r="MQC38" s="562"/>
      <c r="MQD38" s="562"/>
      <c r="MQE38" s="562"/>
      <c r="MQF38" s="562"/>
      <c r="MQG38" s="562"/>
      <c r="MQH38" s="562"/>
      <c r="MQI38" s="562"/>
      <c r="MQJ38" s="562"/>
      <c r="MQK38" s="562"/>
      <c r="MQL38" s="562"/>
      <c r="MQM38" s="562"/>
      <c r="MQN38" s="562"/>
      <c r="MQO38" s="562"/>
      <c r="MQP38" s="562"/>
      <c r="MQQ38" s="562"/>
      <c r="MQR38" s="562"/>
      <c r="MQS38" s="562"/>
      <c r="MQT38" s="562"/>
      <c r="MQU38" s="562"/>
      <c r="MQV38" s="562"/>
      <c r="MQW38" s="562"/>
      <c r="MQX38" s="562"/>
      <c r="MQY38" s="562"/>
      <c r="MQZ38" s="562"/>
      <c r="MRA38" s="562"/>
      <c r="MRB38" s="562"/>
      <c r="MRC38" s="562"/>
      <c r="MRD38" s="562"/>
      <c r="MRE38" s="562"/>
      <c r="MRF38" s="562"/>
      <c r="MRG38" s="562"/>
      <c r="MRH38" s="562"/>
      <c r="MRI38" s="562"/>
      <c r="MRJ38" s="562"/>
      <c r="MRK38" s="562"/>
      <c r="MRL38" s="562"/>
      <c r="MRM38" s="562"/>
      <c r="MRN38" s="562"/>
      <c r="MRO38" s="562"/>
      <c r="MRP38" s="562"/>
      <c r="MRQ38" s="562"/>
      <c r="MRR38" s="562"/>
      <c r="MRS38" s="562"/>
      <c r="MRT38" s="562"/>
      <c r="MRU38" s="562"/>
      <c r="MRV38" s="562"/>
      <c r="MRW38" s="562"/>
      <c r="MRX38" s="562"/>
      <c r="MRY38" s="562"/>
      <c r="MRZ38" s="562"/>
      <c r="MSA38" s="562"/>
      <c r="MSB38" s="562"/>
      <c r="MSC38" s="562"/>
      <c r="MSD38" s="562"/>
      <c r="MSE38" s="562"/>
      <c r="MSF38" s="562"/>
      <c r="MSG38" s="562"/>
      <c r="MSH38" s="562"/>
      <c r="MSI38" s="562"/>
      <c r="MSJ38" s="562"/>
      <c r="MSK38" s="562"/>
      <c r="MSL38" s="562"/>
      <c r="MSM38" s="562"/>
      <c r="MSN38" s="562"/>
      <c r="MSO38" s="562"/>
      <c r="MSP38" s="562"/>
      <c r="MSQ38" s="562"/>
      <c r="MSR38" s="562"/>
      <c r="MSS38" s="562"/>
      <c r="MST38" s="562"/>
      <c r="MSU38" s="562"/>
      <c r="MSV38" s="562"/>
      <c r="MSW38" s="562"/>
      <c r="MSX38" s="562"/>
      <c r="MSY38" s="562"/>
      <c r="MSZ38" s="562"/>
      <c r="MTA38" s="562"/>
      <c r="MTB38" s="562"/>
      <c r="MTC38" s="562"/>
      <c r="MTD38" s="562"/>
      <c r="MTE38" s="562"/>
      <c r="MTF38" s="562"/>
      <c r="MTG38" s="562"/>
      <c r="MTH38" s="562"/>
      <c r="MTI38" s="562"/>
      <c r="MTJ38" s="562"/>
      <c r="MTK38" s="562"/>
      <c r="MTL38" s="562"/>
      <c r="MTM38" s="562"/>
      <c r="MTN38" s="562"/>
      <c r="MTO38" s="562"/>
      <c r="MTP38" s="562"/>
      <c r="MTQ38" s="562"/>
      <c r="MTR38" s="562"/>
      <c r="MTS38" s="562"/>
      <c r="MTT38" s="562"/>
      <c r="MTU38" s="562"/>
      <c r="MTV38" s="562"/>
      <c r="MTW38" s="562"/>
      <c r="MTX38" s="562"/>
      <c r="MTY38" s="562"/>
      <c r="MTZ38" s="562"/>
      <c r="MUA38" s="562"/>
      <c r="MUB38" s="562"/>
      <c r="MUC38" s="562"/>
      <c r="MUD38" s="562"/>
      <c r="MUE38" s="562"/>
      <c r="MUF38" s="562"/>
      <c r="MUG38" s="562"/>
      <c r="MUH38" s="562"/>
      <c r="MUI38" s="562"/>
      <c r="MUJ38" s="562"/>
      <c r="MUK38" s="562"/>
      <c r="MUL38" s="562"/>
      <c r="MUM38" s="562"/>
      <c r="MUN38" s="562"/>
      <c r="MUO38" s="562"/>
      <c r="MUP38" s="562"/>
      <c r="MUQ38" s="562"/>
      <c r="MUR38" s="562"/>
      <c r="MUS38" s="562"/>
      <c r="MUT38" s="562"/>
      <c r="MUU38" s="562"/>
      <c r="MUV38" s="562"/>
      <c r="MUW38" s="562"/>
      <c r="MUX38" s="562"/>
      <c r="MUY38" s="562"/>
      <c r="MUZ38" s="562"/>
      <c r="MVA38" s="562"/>
      <c r="MVB38" s="562"/>
      <c r="MVC38" s="562"/>
      <c r="MVD38" s="562"/>
      <c r="MVE38" s="562"/>
      <c r="MVF38" s="562"/>
      <c r="MVG38" s="562"/>
      <c r="MVH38" s="562"/>
      <c r="MVI38" s="562"/>
      <c r="MVJ38" s="562"/>
      <c r="MVK38" s="562"/>
      <c r="MVL38" s="562"/>
      <c r="MVM38" s="562"/>
      <c r="MVN38" s="562"/>
      <c r="MVO38" s="562"/>
      <c r="MVP38" s="562"/>
      <c r="MVQ38" s="562"/>
      <c r="MVR38" s="562"/>
      <c r="MVS38" s="562"/>
      <c r="MVT38" s="562"/>
      <c r="MVU38" s="562"/>
      <c r="MVV38" s="562"/>
      <c r="MVW38" s="562"/>
      <c r="MVX38" s="562"/>
      <c r="MVY38" s="562"/>
      <c r="MVZ38" s="562"/>
      <c r="MWA38" s="562"/>
      <c r="MWB38" s="562"/>
      <c r="MWC38" s="562"/>
      <c r="MWD38" s="562"/>
      <c r="MWE38" s="562"/>
      <c r="MWF38" s="562"/>
      <c r="MWG38" s="562"/>
      <c r="MWH38" s="562"/>
      <c r="MWI38" s="562"/>
      <c r="MWJ38" s="562"/>
      <c r="MWK38" s="562"/>
      <c r="MWL38" s="562"/>
      <c r="MWM38" s="562"/>
      <c r="MWN38" s="562"/>
      <c r="MWO38" s="562"/>
      <c r="MWP38" s="562"/>
      <c r="MWQ38" s="562"/>
      <c r="MWR38" s="562"/>
      <c r="MWS38" s="562"/>
      <c r="MWT38" s="562"/>
      <c r="MWU38" s="562"/>
      <c r="MWV38" s="562"/>
      <c r="MWW38" s="562"/>
      <c r="MWX38" s="562"/>
      <c r="MWY38" s="562"/>
      <c r="MWZ38" s="562"/>
      <c r="MXA38" s="562"/>
      <c r="MXB38" s="562"/>
      <c r="MXC38" s="562"/>
      <c r="MXD38" s="562"/>
      <c r="MXE38" s="562"/>
      <c r="MXF38" s="562"/>
      <c r="MXG38" s="562"/>
      <c r="MXH38" s="562"/>
      <c r="MXI38" s="562"/>
      <c r="MXJ38" s="562"/>
      <c r="MXK38" s="562"/>
      <c r="MXL38" s="562"/>
      <c r="MXM38" s="562"/>
      <c r="MXN38" s="562"/>
      <c r="MXO38" s="562"/>
      <c r="MXP38" s="562"/>
      <c r="MXQ38" s="562"/>
      <c r="MXR38" s="562"/>
      <c r="MXS38" s="562"/>
      <c r="MXT38" s="562"/>
      <c r="MXU38" s="562"/>
      <c r="MXV38" s="562"/>
      <c r="MXW38" s="562"/>
      <c r="MXX38" s="562"/>
      <c r="MXY38" s="562"/>
      <c r="MXZ38" s="562"/>
      <c r="MYA38" s="562"/>
      <c r="MYB38" s="562"/>
      <c r="MYC38" s="562"/>
      <c r="MYD38" s="562"/>
      <c r="MYE38" s="562"/>
      <c r="MYF38" s="562"/>
      <c r="MYG38" s="562"/>
      <c r="MYH38" s="562"/>
      <c r="MYI38" s="562"/>
      <c r="MYJ38" s="562"/>
      <c r="MYK38" s="562"/>
      <c r="MYL38" s="562"/>
      <c r="MYM38" s="562"/>
      <c r="MYN38" s="562"/>
      <c r="MYO38" s="562"/>
      <c r="MYP38" s="562"/>
      <c r="MYQ38" s="562"/>
      <c r="MYR38" s="562"/>
      <c r="MYS38" s="562"/>
      <c r="MYT38" s="562"/>
      <c r="MYU38" s="562"/>
      <c r="MYV38" s="562"/>
      <c r="MYW38" s="562"/>
      <c r="MYX38" s="562"/>
      <c r="MYY38" s="562"/>
      <c r="MYZ38" s="562"/>
      <c r="MZA38" s="562"/>
      <c r="MZB38" s="562"/>
      <c r="MZC38" s="562"/>
      <c r="MZD38" s="562"/>
      <c r="MZE38" s="562"/>
      <c r="MZF38" s="562"/>
      <c r="MZG38" s="562"/>
      <c r="MZH38" s="562"/>
      <c r="MZI38" s="562"/>
      <c r="MZJ38" s="562"/>
      <c r="MZK38" s="562"/>
      <c r="MZL38" s="562"/>
      <c r="MZM38" s="562"/>
      <c r="MZN38" s="562"/>
      <c r="MZO38" s="562"/>
      <c r="MZP38" s="562"/>
      <c r="MZQ38" s="562"/>
      <c r="MZR38" s="562"/>
      <c r="MZS38" s="562"/>
      <c r="MZT38" s="562"/>
      <c r="MZU38" s="562"/>
      <c r="MZV38" s="562"/>
      <c r="MZW38" s="562"/>
      <c r="MZX38" s="562"/>
      <c r="MZY38" s="562"/>
      <c r="MZZ38" s="562"/>
      <c r="NAA38" s="562"/>
      <c r="NAB38" s="562"/>
      <c r="NAC38" s="562"/>
      <c r="NAD38" s="562"/>
      <c r="NAE38" s="562"/>
      <c r="NAF38" s="562"/>
      <c r="NAG38" s="562"/>
      <c r="NAH38" s="562"/>
      <c r="NAI38" s="562"/>
      <c r="NAJ38" s="562"/>
      <c r="NAK38" s="562"/>
      <c r="NAL38" s="562"/>
      <c r="NAM38" s="562"/>
      <c r="NAN38" s="562"/>
      <c r="NAO38" s="562"/>
      <c r="NAP38" s="562"/>
      <c r="NAQ38" s="562"/>
      <c r="NAR38" s="562"/>
      <c r="NAS38" s="562"/>
      <c r="NAT38" s="562"/>
      <c r="NAU38" s="562"/>
      <c r="NAV38" s="562"/>
      <c r="NAW38" s="562"/>
      <c r="NAX38" s="562"/>
      <c r="NAY38" s="562"/>
      <c r="NAZ38" s="562"/>
      <c r="NBA38" s="562"/>
      <c r="NBB38" s="562"/>
      <c r="NBC38" s="562"/>
      <c r="NBD38" s="562"/>
      <c r="NBE38" s="562"/>
      <c r="NBF38" s="562"/>
      <c r="NBG38" s="562"/>
      <c r="NBH38" s="562"/>
      <c r="NBI38" s="562"/>
      <c r="NBJ38" s="562"/>
      <c r="NBK38" s="562"/>
      <c r="NBL38" s="562"/>
      <c r="NBM38" s="562"/>
      <c r="NBN38" s="562"/>
      <c r="NBO38" s="562"/>
      <c r="NBP38" s="562"/>
      <c r="NBQ38" s="562"/>
      <c r="NBR38" s="562"/>
      <c r="NBS38" s="562"/>
      <c r="NBT38" s="562"/>
      <c r="NBU38" s="562"/>
      <c r="NBV38" s="562"/>
      <c r="NBW38" s="562"/>
      <c r="NBX38" s="562"/>
      <c r="NBY38" s="562"/>
      <c r="NBZ38" s="562"/>
      <c r="NCA38" s="562"/>
      <c r="NCB38" s="562"/>
      <c r="NCC38" s="562"/>
      <c r="NCD38" s="562"/>
      <c r="NCE38" s="562"/>
      <c r="NCF38" s="562"/>
      <c r="NCG38" s="562"/>
      <c r="NCH38" s="562"/>
      <c r="NCI38" s="562"/>
      <c r="NCJ38" s="562"/>
      <c r="NCK38" s="562"/>
      <c r="NCL38" s="562"/>
      <c r="NCM38" s="562"/>
      <c r="NCN38" s="562"/>
      <c r="NCO38" s="562"/>
      <c r="NCP38" s="562"/>
      <c r="NCQ38" s="562"/>
      <c r="NCR38" s="562"/>
      <c r="NCS38" s="562"/>
      <c r="NCT38" s="562"/>
      <c r="NCU38" s="562"/>
      <c r="NCV38" s="562"/>
      <c r="NCW38" s="562"/>
      <c r="NCX38" s="562"/>
      <c r="NCY38" s="562"/>
      <c r="NCZ38" s="562"/>
      <c r="NDA38" s="562"/>
      <c r="NDB38" s="562"/>
      <c r="NDC38" s="562"/>
      <c r="NDD38" s="562"/>
      <c r="NDE38" s="562"/>
      <c r="NDF38" s="562"/>
      <c r="NDG38" s="562"/>
      <c r="NDH38" s="562"/>
      <c r="NDI38" s="562"/>
      <c r="NDJ38" s="562"/>
      <c r="NDK38" s="562"/>
      <c r="NDL38" s="562"/>
      <c r="NDM38" s="562"/>
      <c r="NDN38" s="562"/>
      <c r="NDO38" s="562"/>
      <c r="NDP38" s="562"/>
      <c r="NDQ38" s="562"/>
      <c r="NDR38" s="562"/>
      <c r="NDS38" s="562"/>
      <c r="NDT38" s="562"/>
      <c r="NDU38" s="562"/>
      <c r="NDV38" s="562"/>
      <c r="NDW38" s="562"/>
      <c r="NDX38" s="562"/>
      <c r="NDY38" s="562"/>
      <c r="NDZ38" s="562"/>
      <c r="NEA38" s="562"/>
      <c r="NEB38" s="562"/>
      <c r="NEC38" s="562"/>
      <c r="NED38" s="562"/>
      <c r="NEE38" s="562"/>
      <c r="NEF38" s="562"/>
      <c r="NEG38" s="562"/>
      <c r="NEH38" s="562"/>
      <c r="NEI38" s="562"/>
      <c r="NEJ38" s="562"/>
      <c r="NEK38" s="562"/>
      <c r="NEL38" s="562"/>
      <c r="NEM38" s="562"/>
      <c r="NEN38" s="562"/>
      <c r="NEO38" s="562"/>
      <c r="NEP38" s="562"/>
      <c r="NEQ38" s="562"/>
      <c r="NER38" s="562"/>
      <c r="NES38" s="562"/>
      <c r="NET38" s="562"/>
      <c r="NEU38" s="562"/>
      <c r="NEV38" s="562"/>
      <c r="NEW38" s="562"/>
      <c r="NEX38" s="562"/>
      <c r="NEY38" s="562"/>
      <c r="NEZ38" s="562"/>
      <c r="NFA38" s="562"/>
      <c r="NFB38" s="562"/>
      <c r="NFC38" s="562"/>
      <c r="NFD38" s="562"/>
      <c r="NFE38" s="562"/>
      <c r="NFF38" s="562"/>
      <c r="NFG38" s="562"/>
      <c r="NFH38" s="562"/>
      <c r="NFI38" s="562"/>
      <c r="NFJ38" s="562"/>
      <c r="NFK38" s="562"/>
      <c r="NFL38" s="562"/>
      <c r="NFM38" s="562"/>
      <c r="NFN38" s="562"/>
      <c r="NFO38" s="562"/>
      <c r="NFP38" s="562"/>
      <c r="NFQ38" s="562"/>
      <c r="NFR38" s="562"/>
      <c r="NFS38" s="562"/>
      <c r="NFT38" s="562"/>
      <c r="NFU38" s="562"/>
      <c r="NFV38" s="562"/>
      <c r="NFW38" s="562"/>
      <c r="NFX38" s="562"/>
      <c r="NFY38" s="562"/>
      <c r="NFZ38" s="562"/>
      <c r="NGA38" s="562"/>
      <c r="NGB38" s="562"/>
      <c r="NGC38" s="562"/>
      <c r="NGD38" s="562"/>
      <c r="NGE38" s="562"/>
      <c r="NGF38" s="562"/>
      <c r="NGG38" s="562"/>
      <c r="NGH38" s="562"/>
      <c r="NGI38" s="562"/>
      <c r="NGJ38" s="562"/>
      <c r="NGK38" s="562"/>
      <c r="NGL38" s="562"/>
      <c r="NGM38" s="562"/>
      <c r="NGN38" s="562"/>
      <c r="NGO38" s="562"/>
      <c r="NGP38" s="562"/>
      <c r="NGQ38" s="562"/>
      <c r="NGR38" s="562"/>
      <c r="NGS38" s="562"/>
      <c r="NGT38" s="562"/>
      <c r="NGU38" s="562"/>
      <c r="NGV38" s="562"/>
      <c r="NGW38" s="562"/>
      <c r="NGX38" s="562"/>
      <c r="NGY38" s="562"/>
      <c r="NGZ38" s="562"/>
      <c r="NHA38" s="562"/>
      <c r="NHB38" s="562"/>
      <c r="NHC38" s="562"/>
      <c r="NHD38" s="562"/>
      <c r="NHE38" s="562"/>
      <c r="NHF38" s="562"/>
      <c r="NHG38" s="562"/>
      <c r="NHH38" s="562"/>
      <c r="NHI38" s="562"/>
      <c r="NHJ38" s="562"/>
      <c r="NHK38" s="562"/>
      <c r="NHL38" s="562"/>
      <c r="NHM38" s="562"/>
      <c r="NHN38" s="562"/>
      <c r="NHO38" s="562"/>
      <c r="NHP38" s="562"/>
      <c r="NHQ38" s="562"/>
      <c r="NHR38" s="562"/>
      <c r="NHS38" s="562"/>
      <c r="NHT38" s="562"/>
      <c r="NHU38" s="562"/>
      <c r="NHV38" s="562"/>
      <c r="NHW38" s="562"/>
      <c r="NHX38" s="562"/>
      <c r="NHY38" s="562"/>
      <c r="NHZ38" s="562"/>
      <c r="NIA38" s="562"/>
      <c r="NIB38" s="562"/>
      <c r="NIC38" s="562"/>
      <c r="NID38" s="562"/>
      <c r="NIE38" s="562"/>
      <c r="NIF38" s="562"/>
      <c r="NIG38" s="562"/>
      <c r="NIH38" s="562"/>
      <c r="NII38" s="562"/>
      <c r="NIJ38" s="562"/>
      <c r="NIK38" s="562"/>
      <c r="NIL38" s="562"/>
      <c r="NIM38" s="562"/>
      <c r="NIN38" s="562"/>
      <c r="NIO38" s="562"/>
      <c r="NIP38" s="562"/>
      <c r="NIQ38" s="562"/>
      <c r="NIR38" s="562"/>
      <c r="NIS38" s="562"/>
      <c r="NIT38" s="562"/>
      <c r="NIU38" s="562"/>
      <c r="NIV38" s="562"/>
      <c r="NIW38" s="562"/>
      <c r="NIX38" s="562"/>
      <c r="NIY38" s="562"/>
      <c r="NIZ38" s="562"/>
      <c r="NJA38" s="562"/>
      <c r="NJB38" s="562"/>
      <c r="NJC38" s="562"/>
      <c r="NJD38" s="562"/>
      <c r="NJE38" s="562"/>
      <c r="NJF38" s="562"/>
      <c r="NJG38" s="562"/>
      <c r="NJH38" s="562"/>
      <c r="NJI38" s="562"/>
      <c r="NJJ38" s="562"/>
      <c r="NJK38" s="562"/>
      <c r="NJL38" s="562"/>
      <c r="NJM38" s="562"/>
      <c r="NJN38" s="562"/>
      <c r="NJO38" s="562"/>
      <c r="NJP38" s="562"/>
      <c r="NJQ38" s="562"/>
      <c r="NJR38" s="562"/>
      <c r="NJS38" s="562"/>
      <c r="NJT38" s="562"/>
      <c r="NJU38" s="562"/>
      <c r="NJV38" s="562"/>
      <c r="NJW38" s="562"/>
      <c r="NJX38" s="562"/>
      <c r="NJY38" s="562"/>
      <c r="NJZ38" s="562"/>
      <c r="NKA38" s="562"/>
      <c r="NKB38" s="562"/>
      <c r="NKC38" s="562"/>
      <c r="NKD38" s="562"/>
      <c r="NKE38" s="562"/>
      <c r="NKF38" s="562"/>
      <c r="NKG38" s="562"/>
      <c r="NKH38" s="562"/>
      <c r="NKI38" s="562"/>
      <c r="NKJ38" s="562"/>
      <c r="NKK38" s="562"/>
      <c r="NKL38" s="562"/>
      <c r="NKM38" s="562"/>
      <c r="NKN38" s="562"/>
      <c r="NKO38" s="562"/>
      <c r="NKP38" s="562"/>
      <c r="NKQ38" s="562"/>
      <c r="NKR38" s="562"/>
      <c r="NKS38" s="562"/>
      <c r="NKT38" s="562"/>
      <c r="NKU38" s="562"/>
      <c r="NKV38" s="562"/>
      <c r="NKW38" s="562"/>
      <c r="NKX38" s="562"/>
      <c r="NKY38" s="562"/>
      <c r="NKZ38" s="562"/>
      <c r="NLA38" s="562"/>
      <c r="NLB38" s="562"/>
      <c r="NLC38" s="562"/>
      <c r="NLD38" s="562"/>
      <c r="NLE38" s="562"/>
      <c r="NLF38" s="562"/>
      <c r="NLG38" s="562"/>
      <c r="NLH38" s="562"/>
      <c r="NLI38" s="562"/>
      <c r="NLJ38" s="562"/>
      <c r="NLK38" s="562"/>
      <c r="NLL38" s="562"/>
      <c r="NLM38" s="562"/>
      <c r="NLN38" s="562"/>
      <c r="NLO38" s="562"/>
      <c r="NLP38" s="562"/>
      <c r="NLQ38" s="562"/>
      <c r="NLR38" s="562"/>
      <c r="NLS38" s="562"/>
      <c r="NLT38" s="562"/>
      <c r="NLU38" s="562"/>
      <c r="NLV38" s="562"/>
      <c r="NLW38" s="562"/>
      <c r="NLX38" s="562"/>
      <c r="NLY38" s="562"/>
      <c r="NLZ38" s="562"/>
      <c r="NMA38" s="562"/>
      <c r="NMB38" s="562"/>
      <c r="NMC38" s="562"/>
      <c r="NMD38" s="562"/>
      <c r="NME38" s="562"/>
      <c r="NMF38" s="562"/>
      <c r="NMG38" s="562"/>
      <c r="NMH38" s="562"/>
      <c r="NMI38" s="562"/>
      <c r="NMJ38" s="562"/>
      <c r="NMK38" s="562"/>
      <c r="NML38" s="562"/>
      <c r="NMM38" s="562"/>
      <c r="NMN38" s="562"/>
      <c r="NMO38" s="562"/>
      <c r="NMP38" s="562"/>
      <c r="NMQ38" s="562"/>
      <c r="NMR38" s="562"/>
      <c r="NMS38" s="562"/>
      <c r="NMT38" s="562"/>
      <c r="NMU38" s="562"/>
      <c r="NMV38" s="562"/>
      <c r="NMW38" s="562"/>
      <c r="NMX38" s="562"/>
      <c r="NMY38" s="562"/>
      <c r="NMZ38" s="562"/>
      <c r="NNA38" s="562"/>
      <c r="NNB38" s="562"/>
      <c r="NNC38" s="562"/>
      <c r="NND38" s="562"/>
      <c r="NNE38" s="562"/>
      <c r="NNF38" s="562"/>
      <c r="NNG38" s="562"/>
      <c r="NNH38" s="562"/>
      <c r="NNI38" s="562"/>
      <c r="NNJ38" s="562"/>
      <c r="NNK38" s="562"/>
      <c r="NNL38" s="562"/>
      <c r="NNM38" s="562"/>
      <c r="NNN38" s="562"/>
      <c r="NNO38" s="562"/>
      <c r="NNP38" s="562"/>
      <c r="NNQ38" s="562"/>
      <c r="NNR38" s="562"/>
      <c r="NNS38" s="562"/>
      <c r="NNT38" s="562"/>
      <c r="NNU38" s="562"/>
      <c r="NNV38" s="562"/>
      <c r="NNW38" s="562"/>
      <c r="NNX38" s="562"/>
      <c r="NNY38" s="562"/>
      <c r="NNZ38" s="562"/>
      <c r="NOA38" s="562"/>
      <c r="NOB38" s="562"/>
      <c r="NOC38" s="562"/>
      <c r="NOD38" s="562"/>
      <c r="NOE38" s="562"/>
      <c r="NOF38" s="562"/>
      <c r="NOG38" s="562"/>
      <c r="NOH38" s="562"/>
      <c r="NOI38" s="562"/>
      <c r="NOJ38" s="562"/>
      <c r="NOK38" s="562"/>
      <c r="NOL38" s="562"/>
      <c r="NOM38" s="562"/>
      <c r="NON38" s="562"/>
      <c r="NOO38" s="562"/>
      <c r="NOP38" s="562"/>
      <c r="NOQ38" s="562"/>
      <c r="NOR38" s="562"/>
      <c r="NOS38" s="562"/>
      <c r="NOT38" s="562"/>
      <c r="NOU38" s="562"/>
      <c r="NOV38" s="562"/>
      <c r="NOW38" s="562"/>
      <c r="NOX38" s="562"/>
      <c r="NOY38" s="562"/>
      <c r="NOZ38" s="562"/>
      <c r="NPA38" s="562"/>
      <c r="NPB38" s="562"/>
      <c r="NPC38" s="562"/>
      <c r="NPD38" s="562"/>
      <c r="NPE38" s="562"/>
      <c r="NPF38" s="562"/>
      <c r="NPG38" s="562"/>
      <c r="NPH38" s="562"/>
      <c r="NPI38" s="562"/>
      <c r="NPJ38" s="562"/>
      <c r="NPK38" s="562"/>
      <c r="NPL38" s="562"/>
      <c r="NPM38" s="562"/>
      <c r="NPN38" s="562"/>
      <c r="NPO38" s="562"/>
      <c r="NPP38" s="562"/>
      <c r="NPQ38" s="562"/>
      <c r="NPR38" s="562"/>
      <c r="NPS38" s="562"/>
      <c r="NPT38" s="562"/>
      <c r="NPU38" s="562"/>
      <c r="NPV38" s="562"/>
      <c r="NPW38" s="562"/>
      <c r="NPX38" s="562"/>
      <c r="NPY38" s="562"/>
      <c r="NPZ38" s="562"/>
      <c r="NQA38" s="562"/>
      <c r="NQB38" s="562"/>
      <c r="NQC38" s="562"/>
      <c r="NQD38" s="562"/>
      <c r="NQE38" s="562"/>
      <c r="NQF38" s="562"/>
      <c r="NQG38" s="562"/>
      <c r="NQH38" s="562"/>
      <c r="NQI38" s="562"/>
      <c r="NQJ38" s="562"/>
      <c r="NQK38" s="562"/>
      <c r="NQL38" s="562"/>
      <c r="NQM38" s="562"/>
      <c r="NQN38" s="562"/>
      <c r="NQO38" s="562"/>
      <c r="NQP38" s="562"/>
      <c r="NQQ38" s="562"/>
      <c r="NQR38" s="562"/>
      <c r="NQS38" s="562"/>
      <c r="NQT38" s="562"/>
      <c r="NQU38" s="562"/>
      <c r="NQV38" s="562"/>
      <c r="NQW38" s="562"/>
      <c r="NQX38" s="562"/>
      <c r="NQY38" s="562"/>
      <c r="NQZ38" s="562"/>
      <c r="NRA38" s="562"/>
      <c r="NRB38" s="562"/>
      <c r="NRC38" s="562"/>
      <c r="NRD38" s="562"/>
      <c r="NRE38" s="562"/>
      <c r="NRF38" s="562"/>
      <c r="NRG38" s="562"/>
      <c r="NRH38" s="562"/>
      <c r="NRI38" s="562"/>
      <c r="NRJ38" s="562"/>
      <c r="NRK38" s="562"/>
      <c r="NRL38" s="562"/>
      <c r="NRM38" s="562"/>
      <c r="NRN38" s="562"/>
      <c r="NRO38" s="562"/>
      <c r="NRP38" s="562"/>
      <c r="NRQ38" s="562"/>
      <c r="NRR38" s="562"/>
      <c r="NRS38" s="562"/>
      <c r="NRT38" s="562"/>
      <c r="NRU38" s="562"/>
      <c r="NRV38" s="562"/>
      <c r="NRW38" s="562"/>
      <c r="NRX38" s="562"/>
      <c r="NRY38" s="562"/>
      <c r="NRZ38" s="562"/>
      <c r="NSA38" s="562"/>
      <c r="NSB38" s="562"/>
      <c r="NSC38" s="562"/>
      <c r="NSD38" s="562"/>
      <c r="NSE38" s="562"/>
      <c r="NSF38" s="562"/>
      <c r="NSG38" s="562"/>
      <c r="NSH38" s="562"/>
      <c r="NSI38" s="562"/>
      <c r="NSJ38" s="562"/>
      <c r="NSK38" s="562"/>
      <c r="NSL38" s="562"/>
      <c r="NSM38" s="562"/>
      <c r="NSN38" s="562"/>
      <c r="NSO38" s="562"/>
      <c r="NSP38" s="562"/>
      <c r="NSQ38" s="562"/>
      <c r="NSR38" s="562"/>
      <c r="NSS38" s="562"/>
      <c r="NST38" s="562"/>
      <c r="NSU38" s="562"/>
      <c r="NSV38" s="562"/>
      <c r="NSW38" s="562"/>
      <c r="NSX38" s="562"/>
      <c r="NSY38" s="562"/>
      <c r="NSZ38" s="562"/>
      <c r="NTA38" s="562"/>
      <c r="NTB38" s="562"/>
      <c r="NTC38" s="562"/>
      <c r="NTD38" s="562"/>
      <c r="NTE38" s="562"/>
      <c r="NTF38" s="562"/>
      <c r="NTG38" s="562"/>
      <c r="NTH38" s="562"/>
      <c r="NTI38" s="562"/>
      <c r="NTJ38" s="562"/>
      <c r="NTK38" s="562"/>
      <c r="NTL38" s="562"/>
      <c r="NTM38" s="562"/>
      <c r="NTN38" s="562"/>
      <c r="NTO38" s="562"/>
      <c r="NTP38" s="562"/>
      <c r="NTQ38" s="562"/>
      <c r="NTR38" s="562"/>
      <c r="NTS38" s="562"/>
      <c r="NTT38" s="562"/>
      <c r="NTU38" s="562"/>
      <c r="NTV38" s="562"/>
      <c r="NTW38" s="562"/>
      <c r="NTX38" s="562"/>
      <c r="NTY38" s="562"/>
      <c r="NTZ38" s="562"/>
      <c r="NUA38" s="562"/>
      <c r="NUB38" s="562"/>
      <c r="NUC38" s="562"/>
      <c r="NUD38" s="562"/>
      <c r="NUE38" s="562"/>
      <c r="NUF38" s="562"/>
      <c r="NUG38" s="562"/>
      <c r="NUH38" s="562"/>
      <c r="NUI38" s="562"/>
      <c r="NUJ38" s="562"/>
      <c r="NUK38" s="562"/>
      <c r="NUL38" s="562"/>
      <c r="NUM38" s="562"/>
      <c r="NUN38" s="562"/>
      <c r="NUO38" s="562"/>
      <c r="NUP38" s="562"/>
      <c r="NUQ38" s="562"/>
      <c r="NUR38" s="562"/>
      <c r="NUS38" s="562"/>
      <c r="NUT38" s="562"/>
      <c r="NUU38" s="562"/>
      <c r="NUV38" s="562"/>
      <c r="NUW38" s="562"/>
      <c r="NUX38" s="562"/>
      <c r="NUY38" s="562"/>
      <c r="NUZ38" s="562"/>
      <c r="NVA38" s="562"/>
      <c r="NVB38" s="562"/>
      <c r="NVC38" s="562"/>
      <c r="NVD38" s="562"/>
      <c r="NVE38" s="562"/>
      <c r="NVF38" s="562"/>
      <c r="NVG38" s="562"/>
      <c r="NVH38" s="562"/>
      <c r="NVI38" s="562"/>
      <c r="NVJ38" s="562"/>
      <c r="NVK38" s="562"/>
      <c r="NVL38" s="562"/>
      <c r="NVM38" s="562"/>
      <c r="NVN38" s="562"/>
      <c r="NVO38" s="562"/>
      <c r="NVP38" s="562"/>
      <c r="NVQ38" s="562"/>
      <c r="NVR38" s="562"/>
      <c r="NVS38" s="562"/>
      <c r="NVT38" s="562"/>
      <c r="NVU38" s="562"/>
      <c r="NVV38" s="562"/>
      <c r="NVW38" s="562"/>
      <c r="NVX38" s="562"/>
      <c r="NVY38" s="562"/>
      <c r="NVZ38" s="562"/>
      <c r="NWA38" s="562"/>
      <c r="NWB38" s="562"/>
      <c r="NWC38" s="562"/>
      <c r="NWD38" s="562"/>
      <c r="NWE38" s="562"/>
      <c r="NWF38" s="562"/>
      <c r="NWG38" s="562"/>
      <c r="NWH38" s="562"/>
      <c r="NWI38" s="562"/>
      <c r="NWJ38" s="562"/>
      <c r="NWK38" s="562"/>
      <c r="NWL38" s="562"/>
      <c r="NWM38" s="562"/>
      <c r="NWN38" s="562"/>
      <c r="NWO38" s="562"/>
      <c r="NWP38" s="562"/>
      <c r="NWQ38" s="562"/>
      <c r="NWR38" s="562"/>
      <c r="NWS38" s="562"/>
      <c r="NWT38" s="562"/>
      <c r="NWU38" s="562"/>
      <c r="NWV38" s="562"/>
      <c r="NWW38" s="562"/>
      <c r="NWX38" s="562"/>
      <c r="NWY38" s="562"/>
      <c r="NWZ38" s="562"/>
      <c r="NXA38" s="562"/>
      <c r="NXB38" s="562"/>
      <c r="NXC38" s="562"/>
      <c r="NXD38" s="562"/>
      <c r="NXE38" s="562"/>
      <c r="NXF38" s="562"/>
      <c r="NXG38" s="562"/>
      <c r="NXH38" s="562"/>
      <c r="NXI38" s="562"/>
      <c r="NXJ38" s="562"/>
      <c r="NXK38" s="562"/>
      <c r="NXL38" s="562"/>
      <c r="NXM38" s="562"/>
      <c r="NXN38" s="562"/>
      <c r="NXO38" s="562"/>
      <c r="NXP38" s="562"/>
      <c r="NXQ38" s="562"/>
      <c r="NXR38" s="562"/>
      <c r="NXS38" s="562"/>
      <c r="NXT38" s="562"/>
      <c r="NXU38" s="562"/>
      <c r="NXV38" s="562"/>
      <c r="NXW38" s="562"/>
      <c r="NXX38" s="562"/>
      <c r="NXY38" s="562"/>
      <c r="NXZ38" s="562"/>
      <c r="NYA38" s="562"/>
      <c r="NYB38" s="562"/>
      <c r="NYC38" s="562"/>
      <c r="NYD38" s="562"/>
      <c r="NYE38" s="562"/>
      <c r="NYF38" s="562"/>
      <c r="NYG38" s="562"/>
      <c r="NYH38" s="562"/>
      <c r="NYI38" s="562"/>
      <c r="NYJ38" s="562"/>
      <c r="NYK38" s="562"/>
      <c r="NYL38" s="562"/>
      <c r="NYM38" s="562"/>
      <c r="NYN38" s="562"/>
      <c r="NYO38" s="562"/>
      <c r="NYP38" s="562"/>
      <c r="NYQ38" s="562"/>
      <c r="NYR38" s="562"/>
      <c r="NYS38" s="562"/>
      <c r="NYT38" s="562"/>
      <c r="NYU38" s="562"/>
      <c r="NYV38" s="562"/>
      <c r="NYW38" s="562"/>
      <c r="NYX38" s="562"/>
      <c r="NYY38" s="562"/>
      <c r="NYZ38" s="562"/>
      <c r="NZA38" s="562"/>
      <c r="NZB38" s="562"/>
      <c r="NZC38" s="562"/>
      <c r="NZD38" s="562"/>
      <c r="NZE38" s="562"/>
      <c r="NZF38" s="562"/>
      <c r="NZG38" s="562"/>
      <c r="NZH38" s="562"/>
      <c r="NZI38" s="562"/>
      <c r="NZJ38" s="562"/>
      <c r="NZK38" s="562"/>
      <c r="NZL38" s="562"/>
      <c r="NZM38" s="562"/>
      <c r="NZN38" s="562"/>
      <c r="NZO38" s="562"/>
      <c r="NZP38" s="562"/>
      <c r="NZQ38" s="562"/>
      <c r="NZR38" s="562"/>
      <c r="NZS38" s="562"/>
      <c r="NZT38" s="562"/>
      <c r="NZU38" s="562"/>
      <c r="NZV38" s="562"/>
      <c r="NZW38" s="562"/>
      <c r="NZX38" s="562"/>
      <c r="NZY38" s="562"/>
      <c r="NZZ38" s="562"/>
      <c r="OAA38" s="562"/>
      <c r="OAB38" s="562"/>
      <c r="OAC38" s="562"/>
      <c r="OAD38" s="562"/>
      <c r="OAE38" s="562"/>
      <c r="OAF38" s="562"/>
      <c r="OAG38" s="562"/>
      <c r="OAH38" s="562"/>
      <c r="OAI38" s="562"/>
      <c r="OAJ38" s="562"/>
      <c r="OAK38" s="562"/>
      <c r="OAL38" s="562"/>
      <c r="OAM38" s="562"/>
      <c r="OAN38" s="562"/>
      <c r="OAO38" s="562"/>
      <c r="OAP38" s="562"/>
      <c r="OAQ38" s="562"/>
      <c r="OAR38" s="562"/>
      <c r="OAS38" s="562"/>
      <c r="OAT38" s="562"/>
      <c r="OAU38" s="562"/>
      <c r="OAV38" s="562"/>
      <c r="OAW38" s="562"/>
      <c r="OAX38" s="562"/>
      <c r="OAY38" s="562"/>
      <c r="OAZ38" s="562"/>
      <c r="OBA38" s="562"/>
      <c r="OBB38" s="562"/>
      <c r="OBC38" s="562"/>
      <c r="OBD38" s="562"/>
      <c r="OBE38" s="562"/>
      <c r="OBF38" s="562"/>
      <c r="OBG38" s="562"/>
      <c r="OBH38" s="562"/>
      <c r="OBI38" s="562"/>
      <c r="OBJ38" s="562"/>
      <c r="OBK38" s="562"/>
      <c r="OBL38" s="562"/>
      <c r="OBM38" s="562"/>
      <c r="OBN38" s="562"/>
      <c r="OBO38" s="562"/>
      <c r="OBP38" s="562"/>
      <c r="OBQ38" s="562"/>
      <c r="OBR38" s="562"/>
      <c r="OBS38" s="562"/>
      <c r="OBT38" s="562"/>
      <c r="OBU38" s="562"/>
      <c r="OBV38" s="562"/>
      <c r="OBW38" s="562"/>
      <c r="OBX38" s="562"/>
      <c r="OBY38" s="562"/>
      <c r="OBZ38" s="562"/>
      <c r="OCA38" s="562"/>
      <c r="OCB38" s="562"/>
      <c r="OCC38" s="562"/>
      <c r="OCD38" s="562"/>
      <c r="OCE38" s="562"/>
      <c r="OCF38" s="562"/>
      <c r="OCG38" s="562"/>
      <c r="OCH38" s="562"/>
      <c r="OCI38" s="562"/>
      <c r="OCJ38" s="562"/>
      <c r="OCK38" s="562"/>
      <c r="OCL38" s="562"/>
      <c r="OCM38" s="562"/>
      <c r="OCN38" s="562"/>
      <c r="OCO38" s="562"/>
      <c r="OCP38" s="562"/>
      <c r="OCQ38" s="562"/>
      <c r="OCR38" s="562"/>
      <c r="OCS38" s="562"/>
      <c r="OCT38" s="562"/>
      <c r="OCU38" s="562"/>
      <c r="OCV38" s="562"/>
      <c r="OCW38" s="562"/>
      <c r="OCX38" s="562"/>
      <c r="OCY38" s="562"/>
      <c r="OCZ38" s="562"/>
      <c r="ODA38" s="562"/>
      <c r="ODB38" s="562"/>
      <c r="ODC38" s="562"/>
      <c r="ODD38" s="562"/>
      <c r="ODE38" s="562"/>
      <c r="ODF38" s="562"/>
      <c r="ODG38" s="562"/>
      <c r="ODH38" s="562"/>
      <c r="ODI38" s="562"/>
      <c r="ODJ38" s="562"/>
      <c r="ODK38" s="562"/>
      <c r="ODL38" s="562"/>
      <c r="ODM38" s="562"/>
      <c r="ODN38" s="562"/>
      <c r="ODO38" s="562"/>
      <c r="ODP38" s="562"/>
      <c r="ODQ38" s="562"/>
      <c r="ODR38" s="562"/>
      <c r="ODS38" s="562"/>
      <c r="ODT38" s="562"/>
      <c r="ODU38" s="562"/>
      <c r="ODV38" s="562"/>
      <c r="ODW38" s="562"/>
      <c r="ODX38" s="562"/>
      <c r="ODY38" s="562"/>
      <c r="ODZ38" s="562"/>
      <c r="OEA38" s="562"/>
      <c r="OEB38" s="562"/>
      <c r="OEC38" s="562"/>
      <c r="OED38" s="562"/>
      <c r="OEE38" s="562"/>
      <c r="OEF38" s="562"/>
      <c r="OEG38" s="562"/>
      <c r="OEH38" s="562"/>
      <c r="OEI38" s="562"/>
      <c r="OEJ38" s="562"/>
      <c r="OEK38" s="562"/>
      <c r="OEL38" s="562"/>
      <c r="OEM38" s="562"/>
      <c r="OEN38" s="562"/>
      <c r="OEO38" s="562"/>
      <c r="OEP38" s="562"/>
      <c r="OEQ38" s="562"/>
      <c r="OER38" s="562"/>
      <c r="OES38" s="562"/>
      <c r="OET38" s="562"/>
      <c r="OEU38" s="562"/>
      <c r="OEV38" s="562"/>
      <c r="OEW38" s="562"/>
      <c r="OEX38" s="562"/>
      <c r="OEY38" s="562"/>
      <c r="OEZ38" s="562"/>
      <c r="OFA38" s="562"/>
      <c r="OFB38" s="562"/>
      <c r="OFC38" s="562"/>
      <c r="OFD38" s="562"/>
      <c r="OFE38" s="562"/>
      <c r="OFF38" s="562"/>
      <c r="OFG38" s="562"/>
      <c r="OFH38" s="562"/>
      <c r="OFI38" s="562"/>
      <c r="OFJ38" s="562"/>
      <c r="OFK38" s="562"/>
      <c r="OFL38" s="562"/>
      <c r="OFM38" s="562"/>
      <c r="OFN38" s="562"/>
      <c r="OFO38" s="562"/>
      <c r="OFP38" s="562"/>
      <c r="OFQ38" s="562"/>
      <c r="OFR38" s="562"/>
      <c r="OFS38" s="562"/>
      <c r="OFT38" s="562"/>
      <c r="OFU38" s="562"/>
      <c r="OFV38" s="562"/>
      <c r="OFW38" s="562"/>
      <c r="OFX38" s="562"/>
      <c r="OFY38" s="562"/>
      <c r="OFZ38" s="562"/>
      <c r="OGA38" s="562"/>
      <c r="OGB38" s="562"/>
      <c r="OGC38" s="562"/>
      <c r="OGD38" s="562"/>
      <c r="OGE38" s="562"/>
      <c r="OGF38" s="562"/>
      <c r="OGG38" s="562"/>
      <c r="OGH38" s="562"/>
      <c r="OGI38" s="562"/>
      <c r="OGJ38" s="562"/>
      <c r="OGK38" s="562"/>
      <c r="OGL38" s="562"/>
      <c r="OGM38" s="562"/>
      <c r="OGN38" s="562"/>
      <c r="OGO38" s="562"/>
      <c r="OGP38" s="562"/>
      <c r="OGQ38" s="562"/>
      <c r="OGR38" s="562"/>
      <c r="OGS38" s="562"/>
      <c r="OGT38" s="562"/>
      <c r="OGU38" s="562"/>
      <c r="OGV38" s="562"/>
      <c r="OGW38" s="562"/>
      <c r="OGX38" s="562"/>
      <c r="OGY38" s="562"/>
      <c r="OGZ38" s="562"/>
      <c r="OHA38" s="562"/>
      <c r="OHB38" s="562"/>
      <c r="OHC38" s="562"/>
      <c r="OHD38" s="562"/>
      <c r="OHE38" s="562"/>
      <c r="OHF38" s="562"/>
      <c r="OHG38" s="562"/>
      <c r="OHH38" s="562"/>
      <c r="OHI38" s="562"/>
      <c r="OHJ38" s="562"/>
      <c r="OHK38" s="562"/>
      <c r="OHL38" s="562"/>
      <c r="OHM38" s="562"/>
      <c r="OHN38" s="562"/>
      <c r="OHO38" s="562"/>
      <c r="OHP38" s="562"/>
      <c r="OHQ38" s="562"/>
      <c r="OHR38" s="562"/>
      <c r="OHS38" s="562"/>
      <c r="OHT38" s="562"/>
      <c r="OHU38" s="562"/>
      <c r="OHV38" s="562"/>
      <c r="OHW38" s="562"/>
      <c r="OHX38" s="562"/>
      <c r="OHY38" s="562"/>
      <c r="OHZ38" s="562"/>
      <c r="OIA38" s="562"/>
      <c r="OIB38" s="562"/>
      <c r="OIC38" s="562"/>
      <c r="OID38" s="562"/>
      <c r="OIE38" s="562"/>
      <c r="OIF38" s="562"/>
      <c r="OIG38" s="562"/>
      <c r="OIH38" s="562"/>
      <c r="OII38" s="562"/>
      <c r="OIJ38" s="562"/>
      <c r="OIK38" s="562"/>
      <c r="OIL38" s="562"/>
      <c r="OIM38" s="562"/>
      <c r="OIN38" s="562"/>
      <c r="OIO38" s="562"/>
      <c r="OIP38" s="562"/>
      <c r="OIQ38" s="562"/>
      <c r="OIR38" s="562"/>
      <c r="OIS38" s="562"/>
      <c r="OIT38" s="562"/>
      <c r="OIU38" s="562"/>
      <c r="OIV38" s="562"/>
      <c r="OIW38" s="562"/>
      <c r="OIX38" s="562"/>
      <c r="OIY38" s="562"/>
      <c r="OIZ38" s="562"/>
      <c r="OJA38" s="562"/>
      <c r="OJB38" s="562"/>
      <c r="OJC38" s="562"/>
      <c r="OJD38" s="562"/>
      <c r="OJE38" s="562"/>
      <c r="OJF38" s="562"/>
      <c r="OJG38" s="562"/>
      <c r="OJH38" s="562"/>
      <c r="OJI38" s="562"/>
      <c r="OJJ38" s="562"/>
      <c r="OJK38" s="562"/>
      <c r="OJL38" s="562"/>
      <c r="OJM38" s="562"/>
      <c r="OJN38" s="562"/>
      <c r="OJO38" s="562"/>
      <c r="OJP38" s="562"/>
      <c r="OJQ38" s="562"/>
      <c r="OJR38" s="562"/>
      <c r="OJS38" s="562"/>
      <c r="OJT38" s="562"/>
      <c r="OJU38" s="562"/>
      <c r="OJV38" s="562"/>
      <c r="OJW38" s="562"/>
      <c r="OJX38" s="562"/>
      <c r="OJY38" s="562"/>
      <c r="OJZ38" s="562"/>
      <c r="OKA38" s="562"/>
      <c r="OKB38" s="562"/>
      <c r="OKC38" s="562"/>
      <c r="OKD38" s="562"/>
      <c r="OKE38" s="562"/>
      <c r="OKF38" s="562"/>
      <c r="OKG38" s="562"/>
      <c r="OKH38" s="562"/>
      <c r="OKI38" s="562"/>
      <c r="OKJ38" s="562"/>
      <c r="OKK38" s="562"/>
      <c r="OKL38" s="562"/>
      <c r="OKM38" s="562"/>
      <c r="OKN38" s="562"/>
      <c r="OKO38" s="562"/>
      <c r="OKP38" s="562"/>
      <c r="OKQ38" s="562"/>
      <c r="OKR38" s="562"/>
      <c r="OKS38" s="562"/>
      <c r="OKT38" s="562"/>
      <c r="OKU38" s="562"/>
      <c r="OKV38" s="562"/>
      <c r="OKW38" s="562"/>
      <c r="OKX38" s="562"/>
      <c r="OKY38" s="562"/>
      <c r="OKZ38" s="562"/>
      <c r="OLA38" s="562"/>
      <c r="OLB38" s="562"/>
      <c r="OLC38" s="562"/>
      <c r="OLD38" s="562"/>
      <c r="OLE38" s="562"/>
      <c r="OLF38" s="562"/>
      <c r="OLG38" s="562"/>
      <c r="OLH38" s="562"/>
      <c r="OLI38" s="562"/>
      <c r="OLJ38" s="562"/>
      <c r="OLK38" s="562"/>
      <c r="OLL38" s="562"/>
      <c r="OLM38" s="562"/>
      <c r="OLN38" s="562"/>
      <c r="OLO38" s="562"/>
      <c r="OLP38" s="562"/>
      <c r="OLQ38" s="562"/>
      <c r="OLR38" s="562"/>
      <c r="OLS38" s="562"/>
      <c r="OLT38" s="562"/>
      <c r="OLU38" s="562"/>
      <c r="OLV38" s="562"/>
      <c r="OLW38" s="562"/>
      <c r="OLX38" s="562"/>
      <c r="OLY38" s="562"/>
      <c r="OLZ38" s="562"/>
      <c r="OMA38" s="562"/>
      <c r="OMB38" s="562"/>
      <c r="OMC38" s="562"/>
      <c r="OMD38" s="562"/>
      <c r="OME38" s="562"/>
      <c r="OMF38" s="562"/>
      <c r="OMG38" s="562"/>
      <c r="OMH38" s="562"/>
      <c r="OMI38" s="562"/>
      <c r="OMJ38" s="562"/>
      <c r="OMK38" s="562"/>
      <c r="OML38" s="562"/>
      <c r="OMM38" s="562"/>
      <c r="OMN38" s="562"/>
      <c r="OMO38" s="562"/>
      <c r="OMP38" s="562"/>
      <c r="OMQ38" s="562"/>
      <c r="OMR38" s="562"/>
      <c r="OMS38" s="562"/>
      <c r="OMT38" s="562"/>
      <c r="OMU38" s="562"/>
      <c r="OMV38" s="562"/>
      <c r="OMW38" s="562"/>
      <c r="OMX38" s="562"/>
      <c r="OMY38" s="562"/>
      <c r="OMZ38" s="562"/>
      <c r="ONA38" s="562"/>
      <c r="ONB38" s="562"/>
      <c r="ONC38" s="562"/>
      <c r="OND38" s="562"/>
      <c r="ONE38" s="562"/>
      <c r="ONF38" s="562"/>
      <c r="ONG38" s="562"/>
      <c r="ONH38" s="562"/>
      <c r="ONI38" s="562"/>
      <c r="ONJ38" s="562"/>
      <c r="ONK38" s="562"/>
      <c r="ONL38" s="562"/>
      <c r="ONM38" s="562"/>
      <c r="ONN38" s="562"/>
      <c r="ONO38" s="562"/>
      <c r="ONP38" s="562"/>
      <c r="ONQ38" s="562"/>
      <c r="ONR38" s="562"/>
      <c r="ONS38" s="562"/>
      <c r="ONT38" s="562"/>
      <c r="ONU38" s="562"/>
      <c r="ONV38" s="562"/>
      <c r="ONW38" s="562"/>
      <c r="ONX38" s="562"/>
      <c r="ONY38" s="562"/>
      <c r="ONZ38" s="562"/>
      <c r="OOA38" s="562"/>
      <c r="OOB38" s="562"/>
      <c r="OOC38" s="562"/>
      <c r="OOD38" s="562"/>
      <c r="OOE38" s="562"/>
      <c r="OOF38" s="562"/>
      <c r="OOG38" s="562"/>
      <c r="OOH38" s="562"/>
      <c r="OOI38" s="562"/>
      <c r="OOJ38" s="562"/>
      <c r="OOK38" s="562"/>
      <c r="OOL38" s="562"/>
      <c r="OOM38" s="562"/>
      <c r="OON38" s="562"/>
      <c r="OOO38" s="562"/>
      <c r="OOP38" s="562"/>
      <c r="OOQ38" s="562"/>
      <c r="OOR38" s="562"/>
      <c r="OOS38" s="562"/>
      <c r="OOT38" s="562"/>
      <c r="OOU38" s="562"/>
      <c r="OOV38" s="562"/>
      <c r="OOW38" s="562"/>
      <c r="OOX38" s="562"/>
      <c r="OOY38" s="562"/>
      <c r="OOZ38" s="562"/>
      <c r="OPA38" s="562"/>
      <c r="OPB38" s="562"/>
      <c r="OPC38" s="562"/>
      <c r="OPD38" s="562"/>
      <c r="OPE38" s="562"/>
      <c r="OPF38" s="562"/>
      <c r="OPG38" s="562"/>
      <c r="OPH38" s="562"/>
      <c r="OPI38" s="562"/>
      <c r="OPJ38" s="562"/>
      <c r="OPK38" s="562"/>
      <c r="OPL38" s="562"/>
      <c r="OPM38" s="562"/>
      <c r="OPN38" s="562"/>
      <c r="OPO38" s="562"/>
      <c r="OPP38" s="562"/>
      <c r="OPQ38" s="562"/>
      <c r="OPR38" s="562"/>
      <c r="OPS38" s="562"/>
      <c r="OPT38" s="562"/>
      <c r="OPU38" s="562"/>
      <c r="OPV38" s="562"/>
      <c r="OPW38" s="562"/>
      <c r="OPX38" s="562"/>
      <c r="OPY38" s="562"/>
      <c r="OPZ38" s="562"/>
      <c r="OQA38" s="562"/>
      <c r="OQB38" s="562"/>
      <c r="OQC38" s="562"/>
      <c r="OQD38" s="562"/>
      <c r="OQE38" s="562"/>
      <c r="OQF38" s="562"/>
      <c r="OQG38" s="562"/>
      <c r="OQH38" s="562"/>
      <c r="OQI38" s="562"/>
      <c r="OQJ38" s="562"/>
      <c r="OQK38" s="562"/>
      <c r="OQL38" s="562"/>
      <c r="OQM38" s="562"/>
      <c r="OQN38" s="562"/>
      <c r="OQO38" s="562"/>
      <c r="OQP38" s="562"/>
      <c r="OQQ38" s="562"/>
      <c r="OQR38" s="562"/>
      <c r="OQS38" s="562"/>
      <c r="OQT38" s="562"/>
      <c r="OQU38" s="562"/>
      <c r="OQV38" s="562"/>
      <c r="OQW38" s="562"/>
      <c r="OQX38" s="562"/>
      <c r="OQY38" s="562"/>
      <c r="OQZ38" s="562"/>
      <c r="ORA38" s="562"/>
      <c r="ORB38" s="562"/>
      <c r="ORC38" s="562"/>
      <c r="ORD38" s="562"/>
      <c r="ORE38" s="562"/>
      <c r="ORF38" s="562"/>
      <c r="ORG38" s="562"/>
      <c r="ORH38" s="562"/>
      <c r="ORI38" s="562"/>
      <c r="ORJ38" s="562"/>
      <c r="ORK38" s="562"/>
      <c r="ORL38" s="562"/>
      <c r="ORM38" s="562"/>
      <c r="ORN38" s="562"/>
      <c r="ORO38" s="562"/>
      <c r="ORP38" s="562"/>
      <c r="ORQ38" s="562"/>
      <c r="ORR38" s="562"/>
      <c r="ORS38" s="562"/>
      <c r="ORT38" s="562"/>
      <c r="ORU38" s="562"/>
      <c r="ORV38" s="562"/>
      <c r="ORW38" s="562"/>
      <c r="ORX38" s="562"/>
      <c r="ORY38" s="562"/>
      <c r="ORZ38" s="562"/>
      <c r="OSA38" s="562"/>
      <c r="OSB38" s="562"/>
      <c r="OSC38" s="562"/>
      <c r="OSD38" s="562"/>
      <c r="OSE38" s="562"/>
      <c r="OSF38" s="562"/>
      <c r="OSG38" s="562"/>
      <c r="OSH38" s="562"/>
      <c r="OSI38" s="562"/>
      <c r="OSJ38" s="562"/>
      <c r="OSK38" s="562"/>
      <c r="OSL38" s="562"/>
      <c r="OSM38" s="562"/>
      <c r="OSN38" s="562"/>
      <c r="OSO38" s="562"/>
      <c r="OSP38" s="562"/>
      <c r="OSQ38" s="562"/>
      <c r="OSR38" s="562"/>
      <c r="OSS38" s="562"/>
      <c r="OST38" s="562"/>
      <c r="OSU38" s="562"/>
      <c r="OSV38" s="562"/>
      <c r="OSW38" s="562"/>
      <c r="OSX38" s="562"/>
      <c r="OSY38" s="562"/>
      <c r="OSZ38" s="562"/>
      <c r="OTA38" s="562"/>
      <c r="OTB38" s="562"/>
      <c r="OTC38" s="562"/>
      <c r="OTD38" s="562"/>
      <c r="OTE38" s="562"/>
      <c r="OTF38" s="562"/>
      <c r="OTG38" s="562"/>
      <c r="OTH38" s="562"/>
      <c r="OTI38" s="562"/>
      <c r="OTJ38" s="562"/>
      <c r="OTK38" s="562"/>
      <c r="OTL38" s="562"/>
      <c r="OTM38" s="562"/>
      <c r="OTN38" s="562"/>
      <c r="OTO38" s="562"/>
      <c r="OTP38" s="562"/>
      <c r="OTQ38" s="562"/>
      <c r="OTR38" s="562"/>
      <c r="OTS38" s="562"/>
      <c r="OTT38" s="562"/>
      <c r="OTU38" s="562"/>
      <c r="OTV38" s="562"/>
      <c r="OTW38" s="562"/>
      <c r="OTX38" s="562"/>
      <c r="OTY38" s="562"/>
      <c r="OTZ38" s="562"/>
      <c r="OUA38" s="562"/>
      <c r="OUB38" s="562"/>
      <c r="OUC38" s="562"/>
      <c r="OUD38" s="562"/>
      <c r="OUE38" s="562"/>
      <c r="OUF38" s="562"/>
      <c r="OUG38" s="562"/>
      <c r="OUH38" s="562"/>
      <c r="OUI38" s="562"/>
      <c r="OUJ38" s="562"/>
      <c r="OUK38" s="562"/>
      <c r="OUL38" s="562"/>
      <c r="OUM38" s="562"/>
      <c r="OUN38" s="562"/>
      <c r="OUO38" s="562"/>
      <c r="OUP38" s="562"/>
      <c r="OUQ38" s="562"/>
      <c r="OUR38" s="562"/>
      <c r="OUS38" s="562"/>
      <c r="OUT38" s="562"/>
      <c r="OUU38" s="562"/>
      <c r="OUV38" s="562"/>
      <c r="OUW38" s="562"/>
      <c r="OUX38" s="562"/>
      <c r="OUY38" s="562"/>
      <c r="OUZ38" s="562"/>
      <c r="OVA38" s="562"/>
      <c r="OVB38" s="562"/>
      <c r="OVC38" s="562"/>
      <c r="OVD38" s="562"/>
      <c r="OVE38" s="562"/>
      <c r="OVF38" s="562"/>
      <c r="OVG38" s="562"/>
      <c r="OVH38" s="562"/>
      <c r="OVI38" s="562"/>
      <c r="OVJ38" s="562"/>
      <c r="OVK38" s="562"/>
      <c r="OVL38" s="562"/>
      <c r="OVM38" s="562"/>
      <c r="OVN38" s="562"/>
      <c r="OVO38" s="562"/>
      <c r="OVP38" s="562"/>
      <c r="OVQ38" s="562"/>
      <c r="OVR38" s="562"/>
      <c r="OVS38" s="562"/>
      <c r="OVT38" s="562"/>
      <c r="OVU38" s="562"/>
      <c r="OVV38" s="562"/>
      <c r="OVW38" s="562"/>
      <c r="OVX38" s="562"/>
      <c r="OVY38" s="562"/>
      <c r="OVZ38" s="562"/>
      <c r="OWA38" s="562"/>
      <c r="OWB38" s="562"/>
      <c r="OWC38" s="562"/>
      <c r="OWD38" s="562"/>
      <c r="OWE38" s="562"/>
      <c r="OWF38" s="562"/>
      <c r="OWG38" s="562"/>
      <c r="OWH38" s="562"/>
      <c r="OWI38" s="562"/>
      <c r="OWJ38" s="562"/>
      <c r="OWK38" s="562"/>
      <c r="OWL38" s="562"/>
      <c r="OWM38" s="562"/>
      <c r="OWN38" s="562"/>
      <c r="OWO38" s="562"/>
      <c r="OWP38" s="562"/>
      <c r="OWQ38" s="562"/>
      <c r="OWR38" s="562"/>
      <c r="OWS38" s="562"/>
      <c r="OWT38" s="562"/>
      <c r="OWU38" s="562"/>
      <c r="OWV38" s="562"/>
      <c r="OWW38" s="562"/>
      <c r="OWX38" s="562"/>
      <c r="OWY38" s="562"/>
      <c r="OWZ38" s="562"/>
      <c r="OXA38" s="562"/>
      <c r="OXB38" s="562"/>
      <c r="OXC38" s="562"/>
      <c r="OXD38" s="562"/>
      <c r="OXE38" s="562"/>
      <c r="OXF38" s="562"/>
      <c r="OXG38" s="562"/>
      <c r="OXH38" s="562"/>
      <c r="OXI38" s="562"/>
      <c r="OXJ38" s="562"/>
      <c r="OXK38" s="562"/>
      <c r="OXL38" s="562"/>
      <c r="OXM38" s="562"/>
      <c r="OXN38" s="562"/>
      <c r="OXO38" s="562"/>
      <c r="OXP38" s="562"/>
      <c r="OXQ38" s="562"/>
      <c r="OXR38" s="562"/>
      <c r="OXS38" s="562"/>
      <c r="OXT38" s="562"/>
      <c r="OXU38" s="562"/>
      <c r="OXV38" s="562"/>
      <c r="OXW38" s="562"/>
      <c r="OXX38" s="562"/>
      <c r="OXY38" s="562"/>
      <c r="OXZ38" s="562"/>
      <c r="OYA38" s="562"/>
      <c r="OYB38" s="562"/>
      <c r="OYC38" s="562"/>
      <c r="OYD38" s="562"/>
      <c r="OYE38" s="562"/>
      <c r="OYF38" s="562"/>
      <c r="OYG38" s="562"/>
      <c r="OYH38" s="562"/>
      <c r="OYI38" s="562"/>
      <c r="OYJ38" s="562"/>
      <c r="OYK38" s="562"/>
      <c r="OYL38" s="562"/>
      <c r="OYM38" s="562"/>
      <c r="OYN38" s="562"/>
      <c r="OYO38" s="562"/>
      <c r="OYP38" s="562"/>
      <c r="OYQ38" s="562"/>
      <c r="OYR38" s="562"/>
      <c r="OYS38" s="562"/>
      <c r="OYT38" s="562"/>
      <c r="OYU38" s="562"/>
      <c r="OYV38" s="562"/>
      <c r="OYW38" s="562"/>
      <c r="OYX38" s="562"/>
      <c r="OYY38" s="562"/>
      <c r="OYZ38" s="562"/>
      <c r="OZA38" s="562"/>
      <c r="OZB38" s="562"/>
      <c r="OZC38" s="562"/>
      <c r="OZD38" s="562"/>
      <c r="OZE38" s="562"/>
      <c r="OZF38" s="562"/>
      <c r="OZG38" s="562"/>
      <c r="OZH38" s="562"/>
      <c r="OZI38" s="562"/>
      <c r="OZJ38" s="562"/>
      <c r="OZK38" s="562"/>
      <c r="OZL38" s="562"/>
      <c r="OZM38" s="562"/>
      <c r="OZN38" s="562"/>
      <c r="OZO38" s="562"/>
      <c r="OZP38" s="562"/>
      <c r="OZQ38" s="562"/>
      <c r="OZR38" s="562"/>
      <c r="OZS38" s="562"/>
      <c r="OZT38" s="562"/>
      <c r="OZU38" s="562"/>
      <c r="OZV38" s="562"/>
      <c r="OZW38" s="562"/>
      <c r="OZX38" s="562"/>
      <c r="OZY38" s="562"/>
      <c r="OZZ38" s="562"/>
      <c r="PAA38" s="562"/>
      <c r="PAB38" s="562"/>
      <c r="PAC38" s="562"/>
      <c r="PAD38" s="562"/>
      <c r="PAE38" s="562"/>
      <c r="PAF38" s="562"/>
      <c r="PAG38" s="562"/>
      <c r="PAH38" s="562"/>
      <c r="PAI38" s="562"/>
      <c r="PAJ38" s="562"/>
      <c r="PAK38" s="562"/>
      <c r="PAL38" s="562"/>
      <c r="PAM38" s="562"/>
      <c r="PAN38" s="562"/>
      <c r="PAO38" s="562"/>
      <c r="PAP38" s="562"/>
      <c r="PAQ38" s="562"/>
      <c r="PAR38" s="562"/>
      <c r="PAS38" s="562"/>
      <c r="PAT38" s="562"/>
      <c r="PAU38" s="562"/>
      <c r="PAV38" s="562"/>
      <c r="PAW38" s="562"/>
      <c r="PAX38" s="562"/>
      <c r="PAY38" s="562"/>
      <c r="PAZ38" s="562"/>
      <c r="PBA38" s="562"/>
      <c r="PBB38" s="562"/>
      <c r="PBC38" s="562"/>
      <c r="PBD38" s="562"/>
      <c r="PBE38" s="562"/>
      <c r="PBF38" s="562"/>
      <c r="PBG38" s="562"/>
      <c r="PBH38" s="562"/>
      <c r="PBI38" s="562"/>
      <c r="PBJ38" s="562"/>
      <c r="PBK38" s="562"/>
      <c r="PBL38" s="562"/>
      <c r="PBM38" s="562"/>
      <c r="PBN38" s="562"/>
      <c r="PBO38" s="562"/>
      <c r="PBP38" s="562"/>
      <c r="PBQ38" s="562"/>
      <c r="PBR38" s="562"/>
      <c r="PBS38" s="562"/>
      <c r="PBT38" s="562"/>
      <c r="PBU38" s="562"/>
      <c r="PBV38" s="562"/>
      <c r="PBW38" s="562"/>
      <c r="PBX38" s="562"/>
      <c r="PBY38" s="562"/>
      <c r="PBZ38" s="562"/>
      <c r="PCA38" s="562"/>
      <c r="PCB38" s="562"/>
      <c r="PCC38" s="562"/>
      <c r="PCD38" s="562"/>
      <c r="PCE38" s="562"/>
      <c r="PCF38" s="562"/>
      <c r="PCG38" s="562"/>
      <c r="PCH38" s="562"/>
      <c r="PCI38" s="562"/>
      <c r="PCJ38" s="562"/>
      <c r="PCK38" s="562"/>
      <c r="PCL38" s="562"/>
      <c r="PCM38" s="562"/>
      <c r="PCN38" s="562"/>
      <c r="PCO38" s="562"/>
      <c r="PCP38" s="562"/>
      <c r="PCQ38" s="562"/>
      <c r="PCR38" s="562"/>
      <c r="PCS38" s="562"/>
      <c r="PCT38" s="562"/>
      <c r="PCU38" s="562"/>
      <c r="PCV38" s="562"/>
      <c r="PCW38" s="562"/>
      <c r="PCX38" s="562"/>
      <c r="PCY38" s="562"/>
      <c r="PCZ38" s="562"/>
      <c r="PDA38" s="562"/>
      <c r="PDB38" s="562"/>
      <c r="PDC38" s="562"/>
      <c r="PDD38" s="562"/>
      <c r="PDE38" s="562"/>
      <c r="PDF38" s="562"/>
      <c r="PDG38" s="562"/>
      <c r="PDH38" s="562"/>
      <c r="PDI38" s="562"/>
      <c r="PDJ38" s="562"/>
      <c r="PDK38" s="562"/>
      <c r="PDL38" s="562"/>
      <c r="PDM38" s="562"/>
      <c r="PDN38" s="562"/>
      <c r="PDO38" s="562"/>
      <c r="PDP38" s="562"/>
      <c r="PDQ38" s="562"/>
      <c r="PDR38" s="562"/>
      <c r="PDS38" s="562"/>
      <c r="PDT38" s="562"/>
      <c r="PDU38" s="562"/>
      <c r="PDV38" s="562"/>
      <c r="PDW38" s="562"/>
      <c r="PDX38" s="562"/>
      <c r="PDY38" s="562"/>
      <c r="PDZ38" s="562"/>
      <c r="PEA38" s="562"/>
      <c r="PEB38" s="562"/>
      <c r="PEC38" s="562"/>
      <c r="PED38" s="562"/>
      <c r="PEE38" s="562"/>
      <c r="PEF38" s="562"/>
      <c r="PEG38" s="562"/>
      <c r="PEH38" s="562"/>
      <c r="PEI38" s="562"/>
      <c r="PEJ38" s="562"/>
      <c r="PEK38" s="562"/>
      <c r="PEL38" s="562"/>
      <c r="PEM38" s="562"/>
      <c r="PEN38" s="562"/>
      <c r="PEO38" s="562"/>
      <c r="PEP38" s="562"/>
      <c r="PEQ38" s="562"/>
      <c r="PER38" s="562"/>
      <c r="PES38" s="562"/>
      <c r="PET38" s="562"/>
      <c r="PEU38" s="562"/>
      <c r="PEV38" s="562"/>
      <c r="PEW38" s="562"/>
      <c r="PEX38" s="562"/>
      <c r="PEY38" s="562"/>
      <c r="PEZ38" s="562"/>
      <c r="PFA38" s="562"/>
      <c r="PFB38" s="562"/>
      <c r="PFC38" s="562"/>
      <c r="PFD38" s="562"/>
      <c r="PFE38" s="562"/>
      <c r="PFF38" s="562"/>
      <c r="PFG38" s="562"/>
      <c r="PFH38" s="562"/>
      <c r="PFI38" s="562"/>
      <c r="PFJ38" s="562"/>
      <c r="PFK38" s="562"/>
      <c r="PFL38" s="562"/>
      <c r="PFM38" s="562"/>
      <c r="PFN38" s="562"/>
      <c r="PFO38" s="562"/>
      <c r="PFP38" s="562"/>
      <c r="PFQ38" s="562"/>
      <c r="PFR38" s="562"/>
      <c r="PFS38" s="562"/>
      <c r="PFT38" s="562"/>
      <c r="PFU38" s="562"/>
      <c r="PFV38" s="562"/>
      <c r="PFW38" s="562"/>
      <c r="PFX38" s="562"/>
      <c r="PFY38" s="562"/>
      <c r="PFZ38" s="562"/>
      <c r="PGA38" s="562"/>
      <c r="PGB38" s="562"/>
      <c r="PGC38" s="562"/>
      <c r="PGD38" s="562"/>
      <c r="PGE38" s="562"/>
      <c r="PGF38" s="562"/>
      <c r="PGG38" s="562"/>
      <c r="PGH38" s="562"/>
      <c r="PGI38" s="562"/>
      <c r="PGJ38" s="562"/>
      <c r="PGK38" s="562"/>
      <c r="PGL38" s="562"/>
      <c r="PGM38" s="562"/>
      <c r="PGN38" s="562"/>
      <c r="PGO38" s="562"/>
      <c r="PGP38" s="562"/>
      <c r="PGQ38" s="562"/>
      <c r="PGR38" s="562"/>
      <c r="PGS38" s="562"/>
      <c r="PGT38" s="562"/>
      <c r="PGU38" s="562"/>
      <c r="PGV38" s="562"/>
      <c r="PGW38" s="562"/>
      <c r="PGX38" s="562"/>
      <c r="PGY38" s="562"/>
      <c r="PGZ38" s="562"/>
      <c r="PHA38" s="562"/>
      <c r="PHB38" s="562"/>
      <c r="PHC38" s="562"/>
      <c r="PHD38" s="562"/>
      <c r="PHE38" s="562"/>
      <c r="PHF38" s="562"/>
      <c r="PHG38" s="562"/>
      <c r="PHH38" s="562"/>
      <c r="PHI38" s="562"/>
      <c r="PHJ38" s="562"/>
      <c r="PHK38" s="562"/>
      <c r="PHL38" s="562"/>
      <c r="PHM38" s="562"/>
      <c r="PHN38" s="562"/>
      <c r="PHO38" s="562"/>
      <c r="PHP38" s="562"/>
      <c r="PHQ38" s="562"/>
      <c r="PHR38" s="562"/>
      <c r="PHS38" s="562"/>
      <c r="PHT38" s="562"/>
      <c r="PHU38" s="562"/>
      <c r="PHV38" s="562"/>
      <c r="PHW38" s="562"/>
      <c r="PHX38" s="562"/>
      <c r="PHY38" s="562"/>
      <c r="PHZ38" s="562"/>
      <c r="PIA38" s="562"/>
      <c r="PIB38" s="562"/>
      <c r="PIC38" s="562"/>
      <c r="PID38" s="562"/>
      <c r="PIE38" s="562"/>
      <c r="PIF38" s="562"/>
      <c r="PIG38" s="562"/>
      <c r="PIH38" s="562"/>
      <c r="PII38" s="562"/>
      <c r="PIJ38" s="562"/>
      <c r="PIK38" s="562"/>
      <c r="PIL38" s="562"/>
      <c r="PIM38" s="562"/>
      <c r="PIN38" s="562"/>
      <c r="PIO38" s="562"/>
      <c r="PIP38" s="562"/>
      <c r="PIQ38" s="562"/>
      <c r="PIR38" s="562"/>
      <c r="PIS38" s="562"/>
      <c r="PIT38" s="562"/>
      <c r="PIU38" s="562"/>
      <c r="PIV38" s="562"/>
      <c r="PIW38" s="562"/>
      <c r="PIX38" s="562"/>
      <c r="PIY38" s="562"/>
      <c r="PIZ38" s="562"/>
      <c r="PJA38" s="562"/>
      <c r="PJB38" s="562"/>
      <c r="PJC38" s="562"/>
      <c r="PJD38" s="562"/>
      <c r="PJE38" s="562"/>
      <c r="PJF38" s="562"/>
      <c r="PJG38" s="562"/>
      <c r="PJH38" s="562"/>
      <c r="PJI38" s="562"/>
      <c r="PJJ38" s="562"/>
      <c r="PJK38" s="562"/>
      <c r="PJL38" s="562"/>
      <c r="PJM38" s="562"/>
      <c r="PJN38" s="562"/>
      <c r="PJO38" s="562"/>
      <c r="PJP38" s="562"/>
      <c r="PJQ38" s="562"/>
      <c r="PJR38" s="562"/>
      <c r="PJS38" s="562"/>
      <c r="PJT38" s="562"/>
      <c r="PJU38" s="562"/>
      <c r="PJV38" s="562"/>
      <c r="PJW38" s="562"/>
      <c r="PJX38" s="562"/>
      <c r="PJY38" s="562"/>
      <c r="PJZ38" s="562"/>
      <c r="PKA38" s="562"/>
      <c r="PKB38" s="562"/>
      <c r="PKC38" s="562"/>
      <c r="PKD38" s="562"/>
      <c r="PKE38" s="562"/>
      <c r="PKF38" s="562"/>
      <c r="PKG38" s="562"/>
      <c r="PKH38" s="562"/>
      <c r="PKI38" s="562"/>
      <c r="PKJ38" s="562"/>
      <c r="PKK38" s="562"/>
      <c r="PKL38" s="562"/>
      <c r="PKM38" s="562"/>
      <c r="PKN38" s="562"/>
      <c r="PKO38" s="562"/>
      <c r="PKP38" s="562"/>
      <c r="PKQ38" s="562"/>
      <c r="PKR38" s="562"/>
      <c r="PKS38" s="562"/>
      <c r="PKT38" s="562"/>
      <c r="PKU38" s="562"/>
      <c r="PKV38" s="562"/>
      <c r="PKW38" s="562"/>
      <c r="PKX38" s="562"/>
      <c r="PKY38" s="562"/>
      <c r="PKZ38" s="562"/>
      <c r="PLA38" s="562"/>
      <c r="PLB38" s="562"/>
      <c r="PLC38" s="562"/>
      <c r="PLD38" s="562"/>
      <c r="PLE38" s="562"/>
      <c r="PLF38" s="562"/>
      <c r="PLG38" s="562"/>
      <c r="PLH38" s="562"/>
      <c r="PLI38" s="562"/>
      <c r="PLJ38" s="562"/>
      <c r="PLK38" s="562"/>
      <c r="PLL38" s="562"/>
      <c r="PLM38" s="562"/>
      <c r="PLN38" s="562"/>
      <c r="PLO38" s="562"/>
      <c r="PLP38" s="562"/>
      <c r="PLQ38" s="562"/>
      <c r="PLR38" s="562"/>
      <c r="PLS38" s="562"/>
      <c r="PLT38" s="562"/>
      <c r="PLU38" s="562"/>
      <c r="PLV38" s="562"/>
      <c r="PLW38" s="562"/>
      <c r="PLX38" s="562"/>
      <c r="PLY38" s="562"/>
      <c r="PLZ38" s="562"/>
      <c r="PMA38" s="562"/>
      <c r="PMB38" s="562"/>
      <c r="PMC38" s="562"/>
      <c r="PMD38" s="562"/>
      <c r="PME38" s="562"/>
      <c r="PMF38" s="562"/>
      <c r="PMG38" s="562"/>
      <c r="PMH38" s="562"/>
      <c r="PMI38" s="562"/>
      <c r="PMJ38" s="562"/>
      <c r="PMK38" s="562"/>
      <c r="PML38" s="562"/>
      <c r="PMM38" s="562"/>
      <c r="PMN38" s="562"/>
      <c r="PMO38" s="562"/>
      <c r="PMP38" s="562"/>
      <c r="PMQ38" s="562"/>
      <c r="PMR38" s="562"/>
      <c r="PMS38" s="562"/>
      <c r="PMT38" s="562"/>
      <c r="PMU38" s="562"/>
      <c r="PMV38" s="562"/>
      <c r="PMW38" s="562"/>
      <c r="PMX38" s="562"/>
      <c r="PMY38" s="562"/>
      <c r="PMZ38" s="562"/>
      <c r="PNA38" s="562"/>
      <c r="PNB38" s="562"/>
      <c r="PNC38" s="562"/>
      <c r="PND38" s="562"/>
      <c r="PNE38" s="562"/>
      <c r="PNF38" s="562"/>
      <c r="PNG38" s="562"/>
      <c r="PNH38" s="562"/>
      <c r="PNI38" s="562"/>
      <c r="PNJ38" s="562"/>
      <c r="PNK38" s="562"/>
      <c r="PNL38" s="562"/>
      <c r="PNM38" s="562"/>
      <c r="PNN38" s="562"/>
      <c r="PNO38" s="562"/>
      <c r="PNP38" s="562"/>
      <c r="PNQ38" s="562"/>
      <c r="PNR38" s="562"/>
      <c r="PNS38" s="562"/>
      <c r="PNT38" s="562"/>
      <c r="PNU38" s="562"/>
      <c r="PNV38" s="562"/>
      <c r="PNW38" s="562"/>
      <c r="PNX38" s="562"/>
      <c r="PNY38" s="562"/>
      <c r="PNZ38" s="562"/>
      <c r="POA38" s="562"/>
      <c r="POB38" s="562"/>
      <c r="POC38" s="562"/>
      <c r="POD38" s="562"/>
      <c r="POE38" s="562"/>
      <c r="POF38" s="562"/>
      <c r="POG38" s="562"/>
      <c r="POH38" s="562"/>
      <c r="POI38" s="562"/>
      <c r="POJ38" s="562"/>
      <c r="POK38" s="562"/>
      <c r="POL38" s="562"/>
      <c r="POM38" s="562"/>
      <c r="PON38" s="562"/>
      <c r="POO38" s="562"/>
      <c r="POP38" s="562"/>
      <c r="POQ38" s="562"/>
      <c r="POR38" s="562"/>
      <c r="POS38" s="562"/>
      <c r="POT38" s="562"/>
      <c r="POU38" s="562"/>
      <c r="POV38" s="562"/>
      <c r="POW38" s="562"/>
      <c r="POX38" s="562"/>
      <c r="POY38" s="562"/>
      <c r="POZ38" s="562"/>
      <c r="PPA38" s="562"/>
      <c r="PPB38" s="562"/>
      <c r="PPC38" s="562"/>
      <c r="PPD38" s="562"/>
      <c r="PPE38" s="562"/>
      <c r="PPF38" s="562"/>
      <c r="PPG38" s="562"/>
      <c r="PPH38" s="562"/>
      <c r="PPI38" s="562"/>
      <c r="PPJ38" s="562"/>
      <c r="PPK38" s="562"/>
      <c r="PPL38" s="562"/>
      <c r="PPM38" s="562"/>
      <c r="PPN38" s="562"/>
      <c r="PPO38" s="562"/>
      <c r="PPP38" s="562"/>
      <c r="PPQ38" s="562"/>
      <c r="PPR38" s="562"/>
      <c r="PPS38" s="562"/>
      <c r="PPT38" s="562"/>
      <c r="PPU38" s="562"/>
      <c r="PPV38" s="562"/>
      <c r="PPW38" s="562"/>
      <c r="PPX38" s="562"/>
      <c r="PPY38" s="562"/>
      <c r="PPZ38" s="562"/>
      <c r="PQA38" s="562"/>
      <c r="PQB38" s="562"/>
      <c r="PQC38" s="562"/>
      <c r="PQD38" s="562"/>
      <c r="PQE38" s="562"/>
      <c r="PQF38" s="562"/>
      <c r="PQG38" s="562"/>
      <c r="PQH38" s="562"/>
      <c r="PQI38" s="562"/>
      <c r="PQJ38" s="562"/>
      <c r="PQK38" s="562"/>
      <c r="PQL38" s="562"/>
      <c r="PQM38" s="562"/>
      <c r="PQN38" s="562"/>
      <c r="PQO38" s="562"/>
      <c r="PQP38" s="562"/>
      <c r="PQQ38" s="562"/>
      <c r="PQR38" s="562"/>
      <c r="PQS38" s="562"/>
      <c r="PQT38" s="562"/>
      <c r="PQU38" s="562"/>
      <c r="PQV38" s="562"/>
      <c r="PQW38" s="562"/>
      <c r="PQX38" s="562"/>
      <c r="PQY38" s="562"/>
      <c r="PQZ38" s="562"/>
      <c r="PRA38" s="562"/>
      <c r="PRB38" s="562"/>
      <c r="PRC38" s="562"/>
      <c r="PRD38" s="562"/>
      <c r="PRE38" s="562"/>
      <c r="PRF38" s="562"/>
      <c r="PRG38" s="562"/>
      <c r="PRH38" s="562"/>
      <c r="PRI38" s="562"/>
      <c r="PRJ38" s="562"/>
      <c r="PRK38" s="562"/>
      <c r="PRL38" s="562"/>
      <c r="PRM38" s="562"/>
      <c r="PRN38" s="562"/>
      <c r="PRO38" s="562"/>
      <c r="PRP38" s="562"/>
      <c r="PRQ38" s="562"/>
      <c r="PRR38" s="562"/>
      <c r="PRS38" s="562"/>
      <c r="PRT38" s="562"/>
      <c r="PRU38" s="562"/>
      <c r="PRV38" s="562"/>
      <c r="PRW38" s="562"/>
      <c r="PRX38" s="562"/>
      <c r="PRY38" s="562"/>
      <c r="PRZ38" s="562"/>
      <c r="PSA38" s="562"/>
      <c r="PSB38" s="562"/>
      <c r="PSC38" s="562"/>
      <c r="PSD38" s="562"/>
      <c r="PSE38" s="562"/>
      <c r="PSF38" s="562"/>
      <c r="PSG38" s="562"/>
      <c r="PSH38" s="562"/>
      <c r="PSI38" s="562"/>
      <c r="PSJ38" s="562"/>
      <c r="PSK38" s="562"/>
      <c r="PSL38" s="562"/>
      <c r="PSM38" s="562"/>
      <c r="PSN38" s="562"/>
      <c r="PSO38" s="562"/>
      <c r="PSP38" s="562"/>
      <c r="PSQ38" s="562"/>
      <c r="PSR38" s="562"/>
      <c r="PSS38" s="562"/>
      <c r="PST38" s="562"/>
      <c r="PSU38" s="562"/>
      <c r="PSV38" s="562"/>
      <c r="PSW38" s="562"/>
      <c r="PSX38" s="562"/>
      <c r="PSY38" s="562"/>
      <c r="PSZ38" s="562"/>
      <c r="PTA38" s="562"/>
      <c r="PTB38" s="562"/>
      <c r="PTC38" s="562"/>
      <c r="PTD38" s="562"/>
      <c r="PTE38" s="562"/>
      <c r="PTF38" s="562"/>
      <c r="PTG38" s="562"/>
      <c r="PTH38" s="562"/>
      <c r="PTI38" s="562"/>
      <c r="PTJ38" s="562"/>
      <c r="PTK38" s="562"/>
      <c r="PTL38" s="562"/>
      <c r="PTM38" s="562"/>
      <c r="PTN38" s="562"/>
      <c r="PTO38" s="562"/>
      <c r="PTP38" s="562"/>
      <c r="PTQ38" s="562"/>
      <c r="PTR38" s="562"/>
      <c r="PTS38" s="562"/>
      <c r="PTT38" s="562"/>
      <c r="PTU38" s="562"/>
      <c r="PTV38" s="562"/>
      <c r="PTW38" s="562"/>
      <c r="PTX38" s="562"/>
      <c r="PTY38" s="562"/>
      <c r="PTZ38" s="562"/>
      <c r="PUA38" s="562"/>
      <c r="PUB38" s="562"/>
      <c r="PUC38" s="562"/>
      <c r="PUD38" s="562"/>
      <c r="PUE38" s="562"/>
      <c r="PUF38" s="562"/>
      <c r="PUG38" s="562"/>
      <c r="PUH38" s="562"/>
      <c r="PUI38" s="562"/>
      <c r="PUJ38" s="562"/>
      <c r="PUK38" s="562"/>
      <c r="PUL38" s="562"/>
      <c r="PUM38" s="562"/>
      <c r="PUN38" s="562"/>
      <c r="PUO38" s="562"/>
      <c r="PUP38" s="562"/>
      <c r="PUQ38" s="562"/>
      <c r="PUR38" s="562"/>
      <c r="PUS38" s="562"/>
      <c r="PUT38" s="562"/>
      <c r="PUU38" s="562"/>
      <c r="PUV38" s="562"/>
      <c r="PUW38" s="562"/>
      <c r="PUX38" s="562"/>
      <c r="PUY38" s="562"/>
      <c r="PUZ38" s="562"/>
      <c r="PVA38" s="562"/>
      <c r="PVB38" s="562"/>
      <c r="PVC38" s="562"/>
      <c r="PVD38" s="562"/>
      <c r="PVE38" s="562"/>
      <c r="PVF38" s="562"/>
      <c r="PVG38" s="562"/>
      <c r="PVH38" s="562"/>
      <c r="PVI38" s="562"/>
      <c r="PVJ38" s="562"/>
      <c r="PVK38" s="562"/>
      <c r="PVL38" s="562"/>
      <c r="PVM38" s="562"/>
      <c r="PVN38" s="562"/>
      <c r="PVO38" s="562"/>
      <c r="PVP38" s="562"/>
      <c r="PVQ38" s="562"/>
      <c r="PVR38" s="562"/>
      <c r="PVS38" s="562"/>
      <c r="PVT38" s="562"/>
      <c r="PVU38" s="562"/>
      <c r="PVV38" s="562"/>
      <c r="PVW38" s="562"/>
      <c r="PVX38" s="562"/>
      <c r="PVY38" s="562"/>
      <c r="PVZ38" s="562"/>
      <c r="PWA38" s="562"/>
      <c r="PWB38" s="562"/>
      <c r="PWC38" s="562"/>
      <c r="PWD38" s="562"/>
      <c r="PWE38" s="562"/>
      <c r="PWF38" s="562"/>
      <c r="PWG38" s="562"/>
      <c r="PWH38" s="562"/>
      <c r="PWI38" s="562"/>
      <c r="PWJ38" s="562"/>
      <c r="PWK38" s="562"/>
      <c r="PWL38" s="562"/>
      <c r="PWM38" s="562"/>
      <c r="PWN38" s="562"/>
      <c r="PWO38" s="562"/>
      <c r="PWP38" s="562"/>
      <c r="PWQ38" s="562"/>
      <c r="PWR38" s="562"/>
      <c r="PWS38" s="562"/>
      <c r="PWT38" s="562"/>
      <c r="PWU38" s="562"/>
      <c r="PWV38" s="562"/>
      <c r="PWW38" s="562"/>
      <c r="PWX38" s="562"/>
      <c r="PWY38" s="562"/>
      <c r="PWZ38" s="562"/>
      <c r="PXA38" s="562"/>
      <c r="PXB38" s="562"/>
      <c r="PXC38" s="562"/>
      <c r="PXD38" s="562"/>
      <c r="PXE38" s="562"/>
      <c r="PXF38" s="562"/>
      <c r="PXG38" s="562"/>
      <c r="PXH38" s="562"/>
      <c r="PXI38" s="562"/>
      <c r="PXJ38" s="562"/>
      <c r="PXK38" s="562"/>
      <c r="PXL38" s="562"/>
      <c r="PXM38" s="562"/>
      <c r="PXN38" s="562"/>
      <c r="PXO38" s="562"/>
      <c r="PXP38" s="562"/>
      <c r="PXQ38" s="562"/>
      <c r="PXR38" s="562"/>
      <c r="PXS38" s="562"/>
      <c r="PXT38" s="562"/>
      <c r="PXU38" s="562"/>
      <c r="PXV38" s="562"/>
      <c r="PXW38" s="562"/>
      <c r="PXX38" s="562"/>
      <c r="PXY38" s="562"/>
      <c r="PXZ38" s="562"/>
      <c r="PYA38" s="562"/>
      <c r="PYB38" s="562"/>
      <c r="PYC38" s="562"/>
      <c r="PYD38" s="562"/>
      <c r="PYE38" s="562"/>
      <c r="PYF38" s="562"/>
      <c r="PYG38" s="562"/>
      <c r="PYH38" s="562"/>
      <c r="PYI38" s="562"/>
      <c r="PYJ38" s="562"/>
      <c r="PYK38" s="562"/>
      <c r="PYL38" s="562"/>
      <c r="PYM38" s="562"/>
      <c r="PYN38" s="562"/>
      <c r="PYO38" s="562"/>
      <c r="PYP38" s="562"/>
      <c r="PYQ38" s="562"/>
      <c r="PYR38" s="562"/>
      <c r="PYS38" s="562"/>
      <c r="PYT38" s="562"/>
      <c r="PYU38" s="562"/>
      <c r="PYV38" s="562"/>
      <c r="PYW38" s="562"/>
      <c r="PYX38" s="562"/>
      <c r="PYY38" s="562"/>
      <c r="PYZ38" s="562"/>
      <c r="PZA38" s="562"/>
      <c r="PZB38" s="562"/>
      <c r="PZC38" s="562"/>
      <c r="PZD38" s="562"/>
      <c r="PZE38" s="562"/>
      <c r="PZF38" s="562"/>
      <c r="PZG38" s="562"/>
      <c r="PZH38" s="562"/>
      <c r="PZI38" s="562"/>
      <c r="PZJ38" s="562"/>
      <c r="PZK38" s="562"/>
      <c r="PZL38" s="562"/>
      <c r="PZM38" s="562"/>
      <c r="PZN38" s="562"/>
      <c r="PZO38" s="562"/>
      <c r="PZP38" s="562"/>
      <c r="PZQ38" s="562"/>
      <c r="PZR38" s="562"/>
      <c r="PZS38" s="562"/>
      <c r="PZT38" s="562"/>
      <c r="PZU38" s="562"/>
      <c r="PZV38" s="562"/>
      <c r="PZW38" s="562"/>
      <c r="PZX38" s="562"/>
      <c r="PZY38" s="562"/>
      <c r="PZZ38" s="562"/>
      <c r="QAA38" s="562"/>
      <c r="QAB38" s="562"/>
      <c r="QAC38" s="562"/>
      <c r="QAD38" s="562"/>
      <c r="QAE38" s="562"/>
      <c r="QAF38" s="562"/>
      <c r="QAG38" s="562"/>
      <c r="QAH38" s="562"/>
      <c r="QAI38" s="562"/>
      <c r="QAJ38" s="562"/>
      <c r="QAK38" s="562"/>
      <c r="QAL38" s="562"/>
      <c r="QAM38" s="562"/>
      <c r="QAN38" s="562"/>
      <c r="QAO38" s="562"/>
      <c r="QAP38" s="562"/>
      <c r="QAQ38" s="562"/>
      <c r="QAR38" s="562"/>
      <c r="QAS38" s="562"/>
      <c r="QAT38" s="562"/>
      <c r="QAU38" s="562"/>
      <c r="QAV38" s="562"/>
      <c r="QAW38" s="562"/>
      <c r="QAX38" s="562"/>
      <c r="QAY38" s="562"/>
      <c r="QAZ38" s="562"/>
      <c r="QBA38" s="562"/>
      <c r="QBB38" s="562"/>
      <c r="QBC38" s="562"/>
      <c r="QBD38" s="562"/>
      <c r="QBE38" s="562"/>
      <c r="QBF38" s="562"/>
      <c r="QBG38" s="562"/>
      <c r="QBH38" s="562"/>
      <c r="QBI38" s="562"/>
      <c r="QBJ38" s="562"/>
      <c r="QBK38" s="562"/>
      <c r="QBL38" s="562"/>
      <c r="QBM38" s="562"/>
      <c r="QBN38" s="562"/>
      <c r="QBO38" s="562"/>
      <c r="QBP38" s="562"/>
      <c r="QBQ38" s="562"/>
      <c r="QBR38" s="562"/>
      <c r="QBS38" s="562"/>
      <c r="QBT38" s="562"/>
      <c r="QBU38" s="562"/>
      <c r="QBV38" s="562"/>
      <c r="QBW38" s="562"/>
      <c r="QBX38" s="562"/>
      <c r="QBY38" s="562"/>
      <c r="QBZ38" s="562"/>
      <c r="QCA38" s="562"/>
      <c r="QCB38" s="562"/>
      <c r="QCC38" s="562"/>
      <c r="QCD38" s="562"/>
      <c r="QCE38" s="562"/>
      <c r="QCF38" s="562"/>
      <c r="QCG38" s="562"/>
      <c r="QCH38" s="562"/>
      <c r="QCI38" s="562"/>
      <c r="QCJ38" s="562"/>
      <c r="QCK38" s="562"/>
      <c r="QCL38" s="562"/>
      <c r="QCM38" s="562"/>
      <c r="QCN38" s="562"/>
      <c r="QCO38" s="562"/>
      <c r="QCP38" s="562"/>
      <c r="QCQ38" s="562"/>
      <c r="QCR38" s="562"/>
      <c r="QCS38" s="562"/>
      <c r="QCT38" s="562"/>
      <c r="QCU38" s="562"/>
      <c r="QCV38" s="562"/>
      <c r="QCW38" s="562"/>
      <c r="QCX38" s="562"/>
      <c r="QCY38" s="562"/>
      <c r="QCZ38" s="562"/>
      <c r="QDA38" s="562"/>
      <c r="QDB38" s="562"/>
      <c r="QDC38" s="562"/>
      <c r="QDD38" s="562"/>
      <c r="QDE38" s="562"/>
      <c r="QDF38" s="562"/>
      <c r="QDG38" s="562"/>
      <c r="QDH38" s="562"/>
      <c r="QDI38" s="562"/>
      <c r="QDJ38" s="562"/>
      <c r="QDK38" s="562"/>
      <c r="QDL38" s="562"/>
      <c r="QDM38" s="562"/>
      <c r="QDN38" s="562"/>
      <c r="QDO38" s="562"/>
      <c r="QDP38" s="562"/>
      <c r="QDQ38" s="562"/>
      <c r="QDR38" s="562"/>
      <c r="QDS38" s="562"/>
      <c r="QDT38" s="562"/>
      <c r="QDU38" s="562"/>
      <c r="QDV38" s="562"/>
      <c r="QDW38" s="562"/>
      <c r="QDX38" s="562"/>
      <c r="QDY38" s="562"/>
      <c r="QDZ38" s="562"/>
      <c r="QEA38" s="562"/>
      <c r="QEB38" s="562"/>
      <c r="QEC38" s="562"/>
      <c r="QED38" s="562"/>
      <c r="QEE38" s="562"/>
      <c r="QEF38" s="562"/>
      <c r="QEG38" s="562"/>
      <c r="QEH38" s="562"/>
      <c r="QEI38" s="562"/>
      <c r="QEJ38" s="562"/>
      <c r="QEK38" s="562"/>
      <c r="QEL38" s="562"/>
      <c r="QEM38" s="562"/>
      <c r="QEN38" s="562"/>
      <c r="QEO38" s="562"/>
      <c r="QEP38" s="562"/>
      <c r="QEQ38" s="562"/>
      <c r="QER38" s="562"/>
      <c r="QES38" s="562"/>
      <c r="QET38" s="562"/>
      <c r="QEU38" s="562"/>
      <c r="QEV38" s="562"/>
      <c r="QEW38" s="562"/>
      <c r="QEX38" s="562"/>
      <c r="QEY38" s="562"/>
      <c r="QEZ38" s="562"/>
      <c r="QFA38" s="562"/>
      <c r="QFB38" s="562"/>
      <c r="QFC38" s="562"/>
      <c r="QFD38" s="562"/>
      <c r="QFE38" s="562"/>
      <c r="QFF38" s="562"/>
      <c r="QFG38" s="562"/>
      <c r="QFH38" s="562"/>
      <c r="QFI38" s="562"/>
      <c r="QFJ38" s="562"/>
      <c r="QFK38" s="562"/>
      <c r="QFL38" s="562"/>
      <c r="QFM38" s="562"/>
      <c r="QFN38" s="562"/>
      <c r="QFO38" s="562"/>
      <c r="QFP38" s="562"/>
      <c r="QFQ38" s="562"/>
      <c r="QFR38" s="562"/>
      <c r="QFS38" s="562"/>
      <c r="QFT38" s="562"/>
      <c r="QFU38" s="562"/>
      <c r="QFV38" s="562"/>
      <c r="QFW38" s="562"/>
      <c r="QFX38" s="562"/>
      <c r="QFY38" s="562"/>
      <c r="QFZ38" s="562"/>
      <c r="QGA38" s="562"/>
      <c r="QGB38" s="562"/>
      <c r="QGC38" s="562"/>
      <c r="QGD38" s="562"/>
      <c r="QGE38" s="562"/>
      <c r="QGF38" s="562"/>
      <c r="QGG38" s="562"/>
      <c r="QGH38" s="562"/>
      <c r="QGI38" s="562"/>
      <c r="QGJ38" s="562"/>
      <c r="QGK38" s="562"/>
      <c r="QGL38" s="562"/>
      <c r="QGM38" s="562"/>
      <c r="QGN38" s="562"/>
      <c r="QGO38" s="562"/>
      <c r="QGP38" s="562"/>
      <c r="QGQ38" s="562"/>
      <c r="QGR38" s="562"/>
      <c r="QGS38" s="562"/>
      <c r="QGT38" s="562"/>
      <c r="QGU38" s="562"/>
      <c r="QGV38" s="562"/>
      <c r="QGW38" s="562"/>
      <c r="QGX38" s="562"/>
      <c r="QGY38" s="562"/>
      <c r="QGZ38" s="562"/>
      <c r="QHA38" s="562"/>
      <c r="QHB38" s="562"/>
      <c r="QHC38" s="562"/>
      <c r="QHD38" s="562"/>
      <c r="QHE38" s="562"/>
      <c r="QHF38" s="562"/>
      <c r="QHG38" s="562"/>
      <c r="QHH38" s="562"/>
      <c r="QHI38" s="562"/>
      <c r="QHJ38" s="562"/>
      <c r="QHK38" s="562"/>
      <c r="QHL38" s="562"/>
      <c r="QHM38" s="562"/>
      <c r="QHN38" s="562"/>
      <c r="QHO38" s="562"/>
      <c r="QHP38" s="562"/>
      <c r="QHQ38" s="562"/>
      <c r="QHR38" s="562"/>
      <c r="QHS38" s="562"/>
      <c r="QHT38" s="562"/>
      <c r="QHU38" s="562"/>
      <c r="QHV38" s="562"/>
      <c r="QHW38" s="562"/>
      <c r="QHX38" s="562"/>
      <c r="QHY38" s="562"/>
      <c r="QHZ38" s="562"/>
      <c r="QIA38" s="562"/>
      <c r="QIB38" s="562"/>
      <c r="QIC38" s="562"/>
      <c r="QID38" s="562"/>
      <c r="QIE38" s="562"/>
      <c r="QIF38" s="562"/>
      <c r="QIG38" s="562"/>
      <c r="QIH38" s="562"/>
      <c r="QII38" s="562"/>
      <c r="QIJ38" s="562"/>
      <c r="QIK38" s="562"/>
      <c r="QIL38" s="562"/>
      <c r="QIM38" s="562"/>
      <c r="QIN38" s="562"/>
      <c r="QIO38" s="562"/>
      <c r="QIP38" s="562"/>
      <c r="QIQ38" s="562"/>
      <c r="QIR38" s="562"/>
      <c r="QIS38" s="562"/>
      <c r="QIT38" s="562"/>
      <c r="QIU38" s="562"/>
      <c r="QIV38" s="562"/>
      <c r="QIW38" s="562"/>
      <c r="QIX38" s="562"/>
      <c r="QIY38" s="562"/>
      <c r="QIZ38" s="562"/>
      <c r="QJA38" s="562"/>
      <c r="QJB38" s="562"/>
      <c r="QJC38" s="562"/>
      <c r="QJD38" s="562"/>
      <c r="QJE38" s="562"/>
      <c r="QJF38" s="562"/>
      <c r="QJG38" s="562"/>
      <c r="QJH38" s="562"/>
      <c r="QJI38" s="562"/>
      <c r="QJJ38" s="562"/>
      <c r="QJK38" s="562"/>
      <c r="QJL38" s="562"/>
      <c r="QJM38" s="562"/>
      <c r="QJN38" s="562"/>
      <c r="QJO38" s="562"/>
      <c r="QJP38" s="562"/>
      <c r="QJQ38" s="562"/>
      <c r="QJR38" s="562"/>
      <c r="QJS38" s="562"/>
      <c r="QJT38" s="562"/>
      <c r="QJU38" s="562"/>
      <c r="QJV38" s="562"/>
      <c r="QJW38" s="562"/>
      <c r="QJX38" s="562"/>
      <c r="QJY38" s="562"/>
      <c r="QJZ38" s="562"/>
      <c r="QKA38" s="562"/>
      <c r="QKB38" s="562"/>
      <c r="QKC38" s="562"/>
      <c r="QKD38" s="562"/>
      <c r="QKE38" s="562"/>
      <c r="QKF38" s="562"/>
      <c r="QKG38" s="562"/>
      <c r="QKH38" s="562"/>
      <c r="QKI38" s="562"/>
      <c r="QKJ38" s="562"/>
      <c r="QKK38" s="562"/>
      <c r="QKL38" s="562"/>
      <c r="QKM38" s="562"/>
      <c r="QKN38" s="562"/>
      <c r="QKO38" s="562"/>
      <c r="QKP38" s="562"/>
      <c r="QKQ38" s="562"/>
      <c r="QKR38" s="562"/>
      <c r="QKS38" s="562"/>
      <c r="QKT38" s="562"/>
      <c r="QKU38" s="562"/>
      <c r="QKV38" s="562"/>
      <c r="QKW38" s="562"/>
      <c r="QKX38" s="562"/>
      <c r="QKY38" s="562"/>
      <c r="QKZ38" s="562"/>
      <c r="QLA38" s="562"/>
      <c r="QLB38" s="562"/>
      <c r="QLC38" s="562"/>
      <c r="QLD38" s="562"/>
      <c r="QLE38" s="562"/>
      <c r="QLF38" s="562"/>
      <c r="QLG38" s="562"/>
      <c r="QLH38" s="562"/>
      <c r="QLI38" s="562"/>
      <c r="QLJ38" s="562"/>
      <c r="QLK38" s="562"/>
      <c r="QLL38" s="562"/>
      <c r="QLM38" s="562"/>
      <c r="QLN38" s="562"/>
      <c r="QLO38" s="562"/>
      <c r="QLP38" s="562"/>
      <c r="QLQ38" s="562"/>
      <c r="QLR38" s="562"/>
      <c r="QLS38" s="562"/>
      <c r="QLT38" s="562"/>
      <c r="QLU38" s="562"/>
      <c r="QLV38" s="562"/>
      <c r="QLW38" s="562"/>
      <c r="QLX38" s="562"/>
      <c r="QLY38" s="562"/>
      <c r="QLZ38" s="562"/>
      <c r="QMA38" s="562"/>
      <c r="QMB38" s="562"/>
      <c r="QMC38" s="562"/>
      <c r="QMD38" s="562"/>
      <c r="QME38" s="562"/>
      <c r="QMF38" s="562"/>
      <c r="QMG38" s="562"/>
      <c r="QMH38" s="562"/>
      <c r="QMI38" s="562"/>
      <c r="QMJ38" s="562"/>
      <c r="QMK38" s="562"/>
      <c r="QML38" s="562"/>
      <c r="QMM38" s="562"/>
      <c r="QMN38" s="562"/>
      <c r="QMO38" s="562"/>
      <c r="QMP38" s="562"/>
      <c r="QMQ38" s="562"/>
      <c r="QMR38" s="562"/>
      <c r="QMS38" s="562"/>
      <c r="QMT38" s="562"/>
      <c r="QMU38" s="562"/>
      <c r="QMV38" s="562"/>
      <c r="QMW38" s="562"/>
      <c r="QMX38" s="562"/>
      <c r="QMY38" s="562"/>
      <c r="QMZ38" s="562"/>
      <c r="QNA38" s="562"/>
      <c r="QNB38" s="562"/>
      <c r="QNC38" s="562"/>
      <c r="QND38" s="562"/>
      <c r="QNE38" s="562"/>
      <c r="QNF38" s="562"/>
      <c r="QNG38" s="562"/>
      <c r="QNH38" s="562"/>
      <c r="QNI38" s="562"/>
      <c r="QNJ38" s="562"/>
      <c r="QNK38" s="562"/>
      <c r="QNL38" s="562"/>
      <c r="QNM38" s="562"/>
      <c r="QNN38" s="562"/>
      <c r="QNO38" s="562"/>
      <c r="QNP38" s="562"/>
      <c r="QNQ38" s="562"/>
      <c r="QNR38" s="562"/>
      <c r="QNS38" s="562"/>
      <c r="QNT38" s="562"/>
      <c r="QNU38" s="562"/>
      <c r="QNV38" s="562"/>
      <c r="QNW38" s="562"/>
      <c r="QNX38" s="562"/>
      <c r="QNY38" s="562"/>
      <c r="QNZ38" s="562"/>
      <c r="QOA38" s="562"/>
      <c r="QOB38" s="562"/>
      <c r="QOC38" s="562"/>
      <c r="QOD38" s="562"/>
      <c r="QOE38" s="562"/>
      <c r="QOF38" s="562"/>
      <c r="QOG38" s="562"/>
      <c r="QOH38" s="562"/>
      <c r="QOI38" s="562"/>
      <c r="QOJ38" s="562"/>
      <c r="QOK38" s="562"/>
      <c r="QOL38" s="562"/>
      <c r="QOM38" s="562"/>
      <c r="QON38" s="562"/>
      <c r="QOO38" s="562"/>
      <c r="QOP38" s="562"/>
      <c r="QOQ38" s="562"/>
      <c r="QOR38" s="562"/>
      <c r="QOS38" s="562"/>
      <c r="QOT38" s="562"/>
      <c r="QOU38" s="562"/>
      <c r="QOV38" s="562"/>
      <c r="QOW38" s="562"/>
      <c r="QOX38" s="562"/>
      <c r="QOY38" s="562"/>
      <c r="QOZ38" s="562"/>
      <c r="QPA38" s="562"/>
      <c r="QPB38" s="562"/>
      <c r="QPC38" s="562"/>
      <c r="QPD38" s="562"/>
      <c r="QPE38" s="562"/>
      <c r="QPF38" s="562"/>
      <c r="QPG38" s="562"/>
      <c r="QPH38" s="562"/>
      <c r="QPI38" s="562"/>
      <c r="QPJ38" s="562"/>
      <c r="QPK38" s="562"/>
      <c r="QPL38" s="562"/>
      <c r="QPM38" s="562"/>
      <c r="QPN38" s="562"/>
      <c r="QPO38" s="562"/>
      <c r="QPP38" s="562"/>
      <c r="QPQ38" s="562"/>
      <c r="QPR38" s="562"/>
      <c r="QPS38" s="562"/>
      <c r="QPT38" s="562"/>
      <c r="QPU38" s="562"/>
      <c r="QPV38" s="562"/>
      <c r="QPW38" s="562"/>
      <c r="QPX38" s="562"/>
      <c r="QPY38" s="562"/>
      <c r="QPZ38" s="562"/>
      <c r="QQA38" s="562"/>
      <c r="QQB38" s="562"/>
      <c r="QQC38" s="562"/>
      <c r="QQD38" s="562"/>
      <c r="QQE38" s="562"/>
      <c r="QQF38" s="562"/>
      <c r="QQG38" s="562"/>
      <c r="QQH38" s="562"/>
      <c r="QQI38" s="562"/>
      <c r="QQJ38" s="562"/>
      <c r="QQK38" s="562"/>
      <c r="QQL38" s="562"/>
      <c r="QQM38" s="562"/>
      <c r="QQN38" s="562"/>
      <c r="QQO38" s="562"/>
      <c r="QQP38" s="562"/>
      <c r="QQQ38" s="562"/>
      <c r="QQR38" s="562"/>
      <c r="QQS38" s="562"/>
      <c r="QQT38" s="562"/>
      <c r="QQU38" s="562"/>
      <c r="QQV38" s="562"/>
      <c r="QQW38" s="562"/>
      <c r="QQX38" s="562"/>
      <c r="QQY38" s="562"/>
      <c r="QQZ38" s="562"/>
      <c r="QRA38" s="562"/>
      <c r="QRB38" s="562"/>
      <c r="QRC38" s="562"/>
      <c r="QRD38" s="562"/>
      <c r="QRE38" s="562"/>
      <c r="QRF38" s="562"/>
      <c r="QRG38" s="562"/>
      <c r="QRH38" s="562"/>
      <c r="QRI38" s="562"/>
      <c r="QRJ38" s="562"/>
      <c r="QRK38" s="562"/>
      <c r="QRL38" s="562"/>
      <c r="QRM38" s="562"/>
      <c r="QRN38" s="562"/>
      <c r="QRO38" s="562"/>
      <c r="QRP38" s="562"/>
      <c r="QRQ38" s="562"/>
      <c r="QRR38" s="562"/>
      <c r="QRS38" s="562"/>
      <c r="QRT38" s="562"/>
      <c r="QRU38" s="562"/>
      <c r="QRV38" s="562"/>
      <c r="QRW38" s="562"/>
      <c r="QRX38" s="562"/>
      <c r="QRY38" s="562"/>
      <c r="QRZ38" s="562"/>
      <c r="QSA38" s="562"/>
      <c r="QSB38" s="562"/>
      <c r="QSC38" s="562"/>
      <c r="QSD38" s="562"/>
      <c r="QSE38" s="562"/>
      <c r="QSF38" s="562"/>
      <c r="QSG38" s="562"/>
      <c r="QSH38" s="562"/>
      <c r="QSI38" s="562"/>
      <c r="QSJ38" s="562"/>
      <c r="QSK38" s="562"/>
      <c r="QSL38" s="562"/>
      <c r="QSM38" s="562"/>
      <c r="QSN38" s="562"/>
      <c r="QSO38" s="562"/>
      <c r="QSP38" s="562"/>
      <c r="QSQ38" s="562"/>
      <c r="QSR38" s="562"/>
      <c r="QSS38" s="562"/>
      <c r="QST38" s="562"/>
      <c r="QSU38" s="562"/>
      <c r="QSV38" s="562"/>
      <c r="QSW38" s="562"/>
      <c r="QSX38" s="562"/>
      <c r="QSY38" s="562"/>
      <c r="QSZ38" s="562"/>
      <c r="QTA38" s="562"/>
      <c r="QTB38" s="562"/>
      <c r="QTC38" s="562"/>
      <c r="QTD38" s="562"/>
      <c r="QTE38" s="562"/>
      <c r="QTF38" s="562"/>
      <c r="QTG38" s="562"/>
      <c r="QTH38" s="562"/>
      <c r="QTI38" s="562"/>
      <c r="QTJ38" s="562"/>
      <c r="QTK38" s="562"/>
      <c r="QTL38" s="562"/>
      <c r="QTM38" s="562"/>
      <c r="QTN38" s="562"/>
      <c r="QTO38" s="562"/>
      <c r="QTP38" s="562"/>
      <c r="QTQ38" s="562"/>
      <c r="QTR38" s="562"/>
      <c r="QTS38" s="562"/>
      <c r="QTT38" s="562"/>
      <c r="QTU38" s="562"/>
      <c r="QTV38" s="562"/>
      <c r="QTW38" s="562"/>
      <c r="QTX38" s="562"/>
      <c r="QTY38" s="562"/>
      <c r="QTZ38" s="562"/>
      <c r="QUA38" s="562"/>
      <c r="QUB38" s="562"/>
      <c r="QUC38" s="562"/>
      <c r="QUD38" s="562"/>
      <c r="QUE38" s="562"/>
      <c r="QUF38" s="562"/>
      <c r="QUG38" s="562"/>
      <c r="QUH38" s="562"/>
      <c r="QUI38" s="562"/>
      <c r="QUJ38" s="562"/>
      <c r="QUK38" s="562"/>
      <c r="QUL38" s="562"/>
      <c r="QUM38" s="562"/>
      <c r="QUN38" s="562"/>
      <c r="QUO38" s="562"/>
      <c r="QUP38" s="562"/>
      <c r="QUQ38" s="562"/>
      <c r="QUR38" s="562"/>
      <c r="QUS38" s="562"/>
      <c r="QUT38" s="562"/>
      <c r="QUU38" s="562"/>
      <c r="QUV38" s="562"/>
      <c r="QUW38" s="562"/>
      <c r="QUX38" s="562"/>
      <c r="QUY38" s="562"/>
      <c r="QUZ38" s="562"/>
      <c r="QVA38" s="562"/>
      <c r="QVB38" s="562"/>
      <c r="QVC38" s="562"/>
      <c r="QVD38" s="562"/>
      <c r="QVE38" s="562"/>
      <c r="QVF38" s="562"/>
      <c r="QVG38" s="562"/>
      <c r="QVH38" s="562"/>
      <c r="QVI38" s="562"/>
      <c r="QVJ38" s="562"/>
      <c r="QVK38" s="562"/>
      <c r="QVL38" s="562"/>
      <c r="QVM38" s="562"/>
      <c r="QVN38" s="562"/>
      <c r="QVO38" s="562"/>
      <c r="QVP38" s="562"/>
      <c r="QVQ38" s="562"/>
      <c r="QVR38" s="562"/>
      <c r="QVS38" s="562"/>
      <c r="QVT38" s="562"/>
      <c r="QVU38" s="562"/>
      <c r="QVV38" s="562"/>
      <c r="QVW38" s="562"/>
      <c r="QVX38" s="562"/>
      <c r="QVY38" s="562"/>
      <c r="QVZ38" s="562"/>
      <c r="QWA38" s="562"/>
      <c r="QWB38" s="562"/>
      <c r="QWC38" s="562"/>
      <c r="QWD38" s="562"/>
      <c r="QWE38" s="562"/>
      <c r="QWF38" s="562"/>
      <c r="QWG38" s="562"/>
      <c r="QWH38" s="562"/>
      <c r="QWI38" s="562"/>
      <c r="QWJ38" s="562"/>
      <c r="QWK38" s="562"/>
      <c r="QWL38" s="562"/>
      <c r="QWM38" s="562"/>
      <c r="QWN38" s="562"/>
      <c r="QWO38" s="562"/>
      <c r="QWP38" s="562"/>
      <c r="QWQ38" s="562"/>
      <c r="QWR38" s="562"/>
      <c r="QWS38" s="562"/>
      <c r="QWT38" s="562"/>
      <c r="QWU38" s="562"/>
      <c r="QWV38" s="562"/>
      <c r="QWW38" s="562"/>
      <c r="QWX38" s="562"/>
      <c r="QWY38" s="562"/>
      <c r="QWZ38" s="562"/>
      <c r="QXA38" s="562"/>
      <c r="QXB38" s="562"/>
      <c r="QXC38" s="562"/>
      <c r="QXD38" s="562"/>
      <c r="QXE38" s="562"/>
      <c r="QXF38" s="562"/>
      <c r="QXG38" s="562"/>
      <c r="QXH38" s="562"/>
      <c r="QXI38" s="562"/>
      <c r="QXJ38" s="562"/>
      <c r="QXK38" s="562"/>
      <c r="QXL38" s="562"/>
      <c r="QXM38" s="562"/>
      <c r="QXN38" s="562"/>
      <c r="QXO38" s="562"/>
      <c r="QXP38" s="562"/>
      <c r="QXQ38" s="562"/>
      <c r="QXR38" s="562"/>
      <c r="QXS38" s="562"/>
      <c r="QXT38" s="562"/>
      <c r="QXU38" s="562"/>
      <c r="QXV38" s="562"/>
      <c r="QXW38" s="562"/>
      <c r="QXX38" s="562"/>
      <c r="QXY38" s="562"/>
      <c r="QXZ38" s="562"/>
      <c r="QYA38" s="562"/>
      <c r="QYB38" s="562"/>
      <c r="QYC38" s="562"/>
      <c r="QYD38" s="562"/>
      <c r="QYE38" s="562"/>
      <c r="QYF38" s="562"/>
      <c r="QYG38" s="562"/>
      <c r="QYH38" s="562"/>
      <c r="QYI38" s="562"/>
      <c r="QYJ38" s="562"/>
      <c r="QYK38" s="562"/>
      <c r="QYL38" s="562"/>
      <c r="QYM38" s="562"/>
      <c r="QYN38" s="562"/>
      <c r="QYO38" s="562"/>
      <c r="QYP38" s="562"/>
      <c r="QYQ38" s="562"/>
      <c r="QYR38" s="562"/>
      <c r="QYS38" s="562"/>
      <c r="QYT38" s="562"/>
      <c r="QYU38" s="562"/>
      <c r="QYV38" s="562"/>
      <c r="QYW38" s="562"/>
      <c r="QYX38" s="562"/>
      <c r="QYY38" s="562"/>
      <c r="QYZ38" s="562"/>
      <c r="QZA38" s="562"/>
      <c r="QZB38" s="562"/>
      <c r="QZC38" s="562"/>
      <c r="QZD38" s="562"/>
      <c r="QZE38" s="562"/>
      <c r="QZF38" s="562"/>
      <c r="QZG38" s="562"/>
      <c r="QZH38" s="562"/>
      <c r="QZI38" s="562"/>
      <c r="QZJ38" s="562"/>
      <c r="QZK38" s="562"/>
      <c r="QZL38" s="562"/>
      <c r="QZM38" s="562"/>
      <c r="QZN38" s="562"/>
      <c r="QZO38" s="562"/>
      <c r="QZP38" s="562"/>
      <c r="QZQ38" s="562"/>
      <c r="QZR38" s="562"/>
      <c r="QZS38" s="562"/>
      <c r="QZT38" s="562"/>
      <c r="QZU38" s="562"/>
      <c r="QZV38" s="562"/>
      <c r="QZW38" s="562"/>
      <c r="QZX38" s="562"/>
      <c r="QZY38" s="562"/>
      <c r="QZZ38" s="562"/>
      <c r="RAA38" s="562"/>
      <c r="RAB38" s="562"/>
      <c r="RAC38" s="562"/>
      <c r="RAD38" s="562"/>
      <c r="RAE38" s="562"/>
      <c r="RAF38" s="562"/>
      <c r="RAG38" s="562"/>
      <c r="RAH38" s="562"/>
      <c r="RAI38" s="562"/>
      <c r="RAJ38" s="562"/>
      <c r="RAK38" s="562"/>
      <c r="RAL38" s="562"/>
      <c r="RAM38" s="562"/>
      <c r="RAN38" s="562"/>
      <c r="RAO38" s="562"/>
      <c r="RAP38" s="562"/>
      <c r="RAQ38" s="562"/>
      <c r="RAR38" s="562"/>
      <c r="RAS38" s="562"/>
      <c r="RAT38" s="562"/>
      <c r="RAU38" s="562"/>
      <c r="RAV38" s="562"/>
      <c r="RAW38" s="562"/>
      <c r="RAX38" s="562"/>
      <c r="RAY38" s="562"/>
      <c r="RAZ38" s="562"/>
      <c r="RBA38" s="562"/>
      <c r="RBB38" s="562"/>
      <c r="RBC38" s="562"/>
      <c r="RBD38" s="562"/>
      <c r="RBE38" s="562"/>
      <c r="RBF38" s="562"/>
      <c r="RBG38" s="562"/>
      <c r="RBH38" s="562"/>
      <c r="RBI38" s="562"/>
      <c r="RBJ38" s="562"/>
      <c r="RBK38" s="562"/>
      <c r="RBL38" s="562"/>
      <c r="RBM38" s="562"/>
      <c r="RBN38" s="562"/>
      <c r="RBO38" s="562"/>
      <c r="RBP38" s="562"/>
      <c r="RBQ38" s="562"/>
      <c r="RBR38" s="562"/>
      <c r="RBS38" s="562"/>
      <c r="RBT38" s="562"/>
      <c r="RBU38" s="562"/>
      <c r="RBV38" s="562"/>
      <c r="RBW38" s="562"/>
      <c r="RBX38" s="562"/>
      <c r="RBY38" s="562"/>
      <c r="RBZ38" s="562"/>
      <c r="RCA38" s="562"/>
      <c r="RCB38" s="562"/>
      <c r="RCC38" s="562"/>
      <c r="RCD38" s="562"/>
      <c r="RCE38" s="562"/>
      <c r="RCF38" s="562"/>
      <c r="RCG38" s="562"/>
      <c r="RCH38" s="562"/>
      <c r="RCI38" s="562"/>
      <c r="RCJ38" s="562"/>
      <c r="RCK38" s="562"/>
      <c r="RCL38" s="562"/>
      <c r="RCM38" s="562"/>
      <c r="RCN38" s="562"/>
      <c r="RCO38" s="562"/>
      <c r="RCP38" s="562"/>
      <c r="RCQ38" s="562"/>
      <c r="RCR38" s="562"/>
      <c r="RCS38" s="562"/>
      <c r="RCT38" s="562"/>
      <c r="RCU38" s="562"/>
      <c r="RCV38" s="562"/>
      <c r="RCW38" s="562"/>
      <c r="RCX38" s="562"/>
      <c r="RCY38" s="562"/>
      <c r="RCZ38" s="562"/>
      <c r="RDA38" s="562"/>
      <c r="RDB38" s="562"/>
      <c r="RDC38" s="562"/>
      <c r="RDD38" s="562"/>
      <c r="RDE38" s="562"/>
      <c r="RDF38" s="562"/>
      <c r="RDG38" s="562"/>
      <c r="RDH38" s="562"/>
      <c r="RDI38" s="562"/>
      <c r="RDJ38" s="562"/>
      <c r="RDK38" s="562"/>
      <c r="RDL38" s="562"/>
      <c r="RDM38" s="562"/>
      <c r="RDN38" s="562"/>
      <c r="RDO38" s="562"/>
      <c r="RDP38" s="562"/>
      <c r="RDQ38" s="562"/>
      <c r="RDR38" s="562"/>
      <c r="RDS38" s="562"/>
      <c r="RDT38" s="562"/>
      <c r="RDU38" s="562"/>
      <c r="RDV38" s="562"/>
      <c r="RDW38" s="562"/>
      <c r="RDX38" s="562"/>
      <c r="RDY38" s="562"/>
      <c r="RDZ38" s="562"/>
      <c r="REA38" s="562"/>
      <c r="REB38" s="562"/>
      <c r="REC38" s="562"/>
      <c r="RED38" s="562"/>
      <c r="REE38" s="562"/>
      <c r="REF38" s="562"/>
      <c r="REG38" s="562"/>
      <c r="REH38" s="562"/>
      <c r="REI38" s="562"/>
      <c r="REJ38" s="562"/>
      <c r="REK38" s="562"/>
      <c r="REL38" s="562"/>
      <c r="REM38" s="562"/>
      <c r="REN38" s="562"/>
      <c r="REO38" s="562"/>
      <c r="REP38" s="562"/>
      <c r="REQ38" s="562"/>
      <c r="RER38" s="562"/>
      <c r="RES38" s="562"/>
      <c r="RET38" s="562"/>
      <c r="REU38" s="562"/>
      <c r="REV38" s="562"/>
      <c r="REW38" s="562"/>
      <c r="REX38" s="562"/>
      <c r="REY38" s="562"/>
      <c r="REZ38" s="562"/>
      <c r="RFA38" s="562"/>
      <c r="RFB38" s="562"/>
      <c r="RFC38" s="562"/>
      <c r="RFD38" s="562"/>
      <c r="RFE38" s="562"/>
      <c r="RFF38" s="562"/>
      <c r="RFG38" s="562"/>
      <c r="RFH38" s="562"/>
      <c r="RFI38" s="562"/>
      <c r="RFJ38" s="562"/>
      <c r="RFK38" s="562"/>
      <c r="RFL38" s="562"/>
      <c r="RFM38" s="562"/>
      <c r="RFN38" s="562"/>
      <c r="RFO38" s="562"/>
      <c r="RFP38" s="562"/>
      <c r="RFQ38" s="562"/>
      <c r="RFR38" s="562"/>
      <c r="RFS38" s="562"/>
      <c r="RFT38" s="562"/>
      <c r="RFU38" s="562"/>
      <c r="RFV38" s="562"/>
      <c r="RFW38" s="562"/>
      <c r="RFX38" s="562"/>
      <c r="RFY38" s="562"/>
      <c r="RFZ38" s="562"/>
      <c r="RGA38" s="562"/>
      <c r="RGB38" s="562"/>
      <c r="RGC38" s="562"/>
      <c r="RGD38" s="562"/>
      <c r="RGE38" s="562"/>
      <c r="RGF38" s="562"/>
      <c r="RGG38" s="562"/>
      <c r="RGH38" s="562"/>
      <c r="RGI38" s="562"/>
      <c r="RGJ38" s="562"/>
      <c r="RGK38" s="562"/>
      <c r="RGL38" s="562"/>
      <c r="RGM38" s="562"/>
      <c r="RGN38" s="562"/>
      <c r="RGO38" s="562"/>
      <c r="RGP38" s="562"/>
      <c r="RGQ38" s="562"/>
      <c r="RGR38" s="562"/>
      <c r="RGS38" s="562"/>
      <c r="RGT38" s="562"/>
      <c r="RGU38" s="562"/>
      <c r="RGV38" s="562"/>
      <c r="RGW38" s="562"/>
      <c r="RGX38" s="562"/>
      <c r="RGY38" s="562"/>
      <c r="RGZ38" s="562"/>
      <c r="RHA38" s="562"/>
      <c r="RHB38" s="562"/>
      <c r="RHC38" s="562"/>
      <c r="RHD38" s="562"/>
      <c r="RHE38" s="562"/>
      <c r="RHF38" s="562"/>
      <c r="RHG38" s="562"/>
      <c r="RHH38" s="562"/>
      <c r="RHI38" s="562"/>
      <c r="RHJ38" s="562"/>
      <c r="RHK38" s="562"/>
      <c r="RHL38" s="562"/>
      <c r="RHM38" s="562"/>
      <c r="RHN38" s="562"/>
      <c r="RHO38" s="562"/>
      <c r="RHP38" s="562"/>
      <c r="RHQ38" s="562"/>
      <c r="RHR38" s="562"/>
      <c r="RHS38" s="562"/>
      <c r="RHT38" s="562"/>
      <c r="RHU38" s="562"/>
      <c r="RHV38" s="562"/>
      <c r="RHW38" s="562"/>
      <c r="RHX38" s="562"/>
      <c r="RHY38" s="562"/>
      <c r="RHZ38" s="562"/>
      <c r="RIA38" s="562"/>
      <c r="RIB38" s="562"/>
      <c r="RIC38" s="562"/>
      <c r="RID38" s="562"/>
      <c r="RIE38" s="562"/>
      <c r="RIF38" s="562"/>
      <c r="RIG38" s="562"/>
      <c r="RIH38" s="562"/>
      <c r="RII38" s="562"/>
      <c r="RIJ38" s="562"/>
      <c r="RIK38" s="562"/>
      <c r="RIL38" s="562"/>
      <c r="RIM38" s="562"/>
      <c r="RIN38" s="562"/>
      <c r="RIO38" s="562"/>
      <c r="RIP38" s="562"/>
      <c r="RIQ38" s="562"/>
      <c r="RIR38" s="562"/>
      <c r="RIS38" s="562"/>
      <c r="RIT38" s="562"/>
      <c r="RIU38" s="562"/>
      <c r="RIV38" s="562"/>
      <c r="RIW38" s="562"/>
      <c r="RIX38" s="562"/>
      <c r="RIY38" s="562"/>
      <c r="RIZ38" s="562"/>
      <c r="RJA38" s="562"/>
      <c r="RJB38" s="562"/>
      <c r="RJC38" s="562"/>
      <c r="RJD38" s="562"/>
      <c r="RJE38" s="562"/>
      <c r="RJF38" s="562"/>
      <c r="RJG38" s="562"/>
      <c r="RJH38" s="562"/>
      <c r="RJI38" s="562"/>
      <c r="RJJ38" s="562"/>
      <c r="RJK38" s="562"/>
      <c r="RJL38" s="562"/>
      <c r="RJM38" s="562"/>
      <c r="RJN38" s="562"/>
      <c r="RJO38" s="562"/>
      <c r="RJP38" s="562"/>
      <c r="RJQ38" s="562"/>
      <c r="RJR38" s="562"/>
      <c r="RJS38" s="562"/>
      <c r="RJT38" s="562"/>
      <c r="RJU38" s="562"/>
      <c r="RJV38" s="562"/>
      <c r="RJW38" s="562"/>
      <c r="RJX38" s="562"/>
      <c r="RJY38" s="562"/>
      <c r="RJZ38" s="562"/>
      <c r="RKA38" s="562"/>
      <c r="RKB38" s="562"/>
      <c r="RKC38" s="562"/>
      <c r="RKD38" s="562"/>
      <c r="RKE38" s="562"/>
      <c r="RKF38" s="562"/>
      <c r="RKG38" s="562"/>
      <c r="RKH38" s="562"/>
      <c r="RKI38" s="562"/>
      <c r="RKJ38" s="562"/>
      <c r="RKK38" s="562"/>
      <c r="RKL38" s="562"/>
      <c r="RKM38" s="562"/>
      <c r="RKN38" s="562"/>
      <c r="RKO38" s="562"/>
      <c r="RKP38" s="562"/>
      <c r="RKQ38" s="562"/>
      <c r="RKR38" s="562"/>
      <c r="RKS38" s="562"/>
      <c r="RKT38" s="562"/>
      <c r="RKU38" s="562"/>
      <c r="RKV38" s="562"/>
      <c r="RKW38" s="562"/>
      <c r="RKX38" s="562"/>
      <c r="RKY38" s="562"/>
      <c r="RKZ38" s="562"/>
      <c r="RLA38" s="562"/>
      <c r="RLB38" s="562"/>
      <c r="RLC38" s="562"/>
      <c r="RLD38" s="562"/>
      <c r="RLE38" s="562"/>
      <c r="RLF38" s="562"/>
      <c r="RLG38" s="562"/>
      <c r="RLH38" s="562"/>
      <c r="RLI38" s="562"/>
      <c r="RLJ38" s="562"/>
      <c r="RLK38" s="562"/>
      <c r="RLL38" s="562"/>
      <c r="RLM38" s="562"/>
      <c r="RLN38" s="562"/>
      <c r="RLO38" s="562"/>
      <c r="RLP38" s="562"/>
      <c r="RLQ38" s="562"/>
      <c r="RLR38" s="562"/>
      <c r="RLS38" s="562"/>
      <c r="RLT38" s="562"/>
      <c r="RLU38" s="562"/>
      <c r="RLV38" s="562"/>
      <c r="RLW38" s="562"/>
      <c r="RLX38" s="562"/>
      <c r="RLY38" s="562"/>
      <c r="RLZ38" s="562"/>
      <c r="RMA38" s="562"/>
      <c r="RMB38" s="562"/>
      <c r="RMC38" s="562"/>
      <c r="RMD38" s="562"/>
      <c r="RME38" s="562"/>
      <c r="RMF38" s="562"/>
      <c r="RMG38" s="562"/>
      <c r="RMH38" s="562"/>
      <c r="RMI38" s="562"/>
      <c r="RMJ38" s="562"/>
      <c r="RMK38" s="562"/>
      <c r="RML38" s="562"/>
      <c r="RMM38" s="562"/>
      <c r="RMN38" s="562"/>
      <c r="RMO38" s="562"/>
      <c r="RMP38" s="562"/>
      <c r="RMQ38" s="562"/>
      <c r="RMR38" s="562"/>
      <c r="RMS38" s="562"/>
      <c r="RMT38" s="562"/>
      <c r="RMU38" s="562"/>
      <c r="RMV38" s="562"/>
      <c r="RMW38" s="562"/>
      <c r="RMX38" s="562"/>
      <c r="RMY38" s="562"/>
      <c r="RMZ38" s="562"/>
      <c r="RNA38" s="562"/>
      <c r="RNB38" s="562"/>
      <c r="RNC38" s="562"/>
      <c r="RND38" s="562"/>
      <c r="RNE38" s="562"/>
      <c r="RNF38" s="562"/>
      <c r="RNG38" s="562"/>
      <c r="RNH38" s="562"/>
      <c r="RNI38" s="562"/>
      <c r="RNJ38" s="562"/>
      <c r="RNK38" s="562"/>
      <c r="RNL38" s="562"/>
      <c r="RNM38" s="562"/>
      <c r="RNN38" s="562"/>
      <c r="RNO38" s="562"/>
      <c r="RNP38" s="562"/>
      <c r="RNQ38" s="562"/>
      <c r="RNR38" s="562"/>
      <c r="RNS38" s="562"/>
      <c r="RNT38" s="562"/>
      <c r="RNU38" s="562"/>
      <c r="RNV38" s="562"/>
      <c r="RNW38" s="562"/>
      <c r="RNX38" s="562"/>
      <c r="RNY38" s="562"/>
      <c r="RNZ38" s="562"/>
      <c r="ROA38" s="562"/>
      <c r="ROB38" s="562"/>
      <c r="ROC38" s="562"/>
      <c r="ROD38" s="562"/>
      <c r="ROE38" s="562"/>
      <c r="ROF38" s="562"/>
      <c r="ROG38" s="562"/>
      <c r="ROH38" s="562"/>
      <c r="ROI38" s="562"/>
      <c r="ROJ38" s="562"/>
      <c r="ROK38" s="562"/>
      <c r="ROL38" s="562"/>
      <c r="ROM38" s="562"/>
      <c r="RON38" s="562"/>
      <c r="ROO38" s="562"/>
      <c r="ROP38" s="562"/>
      <c r="ROQ38" s="562"/>
      <c r="ROR38" s="562"/>
      <c r="ROS38" s="562"/>
      <c r="ROT38" s="562"/>
      <c r="ROU38" s="562"/>
      <c r="ROV38" s="562"/>
      <c r="ROW38" s="562"/>
      <c r="ROX38" s="562"/>
      <c r="ROY38" s="562"/>
      <c r="ROZ38" s="562"/>
      <c r="RPA38" s="562"/>
      <c r="RPB38" s="562"/>
      <c r="RPC38" s="562"/>
      <c r="RPD38" s="562"/>
      <c r="RPE38" s="562"/>
      <c r="RPF38" s="562"/>
      <c r="RPG38" s="562"/>
      <c r="RPH38" s="562"/>
      <c r="RPI38" s="562"/>
      <c r="RPJ38" s="562"/>
      <c r="RPK38" s="562"/>
      <c r="RPL38" s="562"/>
      <c r="RPM38" s="562"/>
      <c r="RPN38" s="562"/>
      <c r="RPO38" s="562"/>
      <c r="RPP38" s="562"/>
      <c r="RPQ38" s="562"/>
      <c r="RPR38" s="562"/>
      <c r="RPS38" s="562"/>
      <c r="RPT38" s="562"/>
      <c r="RPU38" s="562"/>
      <c r="RPV38" s="562"/>
      <c r="RPW38" s="562"/>
      <c r="RPX38" s="562"/>
      <c r="RPY38" s="562"/>
      <c r="RPZ38" s="562"/>
      <c r="RQA38" s="562"/>
      <c r="RQB38" s="562"/>
      <c r="RQC38" s="562"/>
      <c r="RQD38" s="562"/>
      <c r="RQE38" s="562"/>
      <c r="RQF38" s="562"/>
      <c r="RQG38" s="562"/>
      <c r="RQH38" s="562"/>
      <c r="RQI38" s="562"/>
      <c r="RQJ38" s="562"/>
      <c r="RQK38" s="562"/>
      <c r="RQL38" s="562"/>
      <c r="RQM38" s="562"/>
      <c r="RQN38" s="562"/>
      <c r="RQO38" s="562"/>
      <c r="RQP38" s="562"/>
      <c r="RQQ38" s="562"/>
      <c r="RQR38" s="562"/>
      <c r="RQS38" s="562"/>
      <c r="RQT38" s="562"/>
      <c r="RQU38" s="562"/>
      <c r="RQV38" s="562"/>
      <c r="RQW38" s="562"/>
      <c r="RQX38" s="562"/>
      <c r="RQY38" s="562"/>
      <c r="RQZ38" s="562"/>
      <c r="RRA38" s="562"/>
      <c r="RRB38" s="562"/>
      <c r="RRC38" s="562"/>
      <c r="RRD38" s="562"/>
      <c r="RRE38" s="562"/>
      <c r="RRF38" s="562"/>
      <c r="RRG38" s="562"/>
      <c r="RRH38" s="562"/>
      <c r="RRI38" s="562"/>
      <c r="RRJ38" s="562"/>
      <c r="RRK38" s="562"/>
      <c r="RRL38" s="562"/>
      <c r="RRM38" s="562"/>
      <c r="RRN38" s="562"/>
      <c r="RRO38" s="562"/>
      <c r="RRP38" s="562"/>
      <c r="RRQ38" s="562"/>
      <c r="RRR38" s="562"/>
      <c r="RRS38" s="562"/>
      <c r="RRT38" s="562"/>
      <c r="RRU38" s="562"/>
      <c r="RRV38" s="562"/>
      <c r="RRW38" s="562"/>
      <c r="RRX38" s="562"/>
      <c r="RRY38" s="562"/>
      <c r="RRZ38" s="562"/>
      <c r="RSA38" s="562"/>
      <c r="RSB38" s="562"/>
      <c r="RSC38" s="562"/>
      <c r="RSD38" s="562"/>
      <c r="RSE38" s="562"/>
      <c r="RSF38" s="562"/>
      <c r="RSG38" s="562"/>
      <c r="RSH38" s="562"/>
      <c r="RSI38" s="562"/>
      <c r="RSJ38" s="562"/>
      <c r="RSK38" s="562"/>
      <c r="RSL38" s="562"/>
      <c r="RSM38" s="562"/>
      <c r="RSN38" s="562"/>
      <c r="RSO38" s="562"/>
      <c r="RSP38" s="562"/>
      <c r="RSQ38" s="562"/>
      <c r="RSR38" s="562"/>
      <c r="RSS38" s="562"/>
      <c r="RST38" s="562"/>
      <c r="RSU38" s="562"/>
      <c r="RSV38" s="562"/>
      <c r="RSW38" s="562"/>
      <c r="RSX38" s="562"/>
      <c r="RSY38" s="562"/>
      <c r="RSZ38" s="562"/>
      <c r="RTA38" s="562"/>
      <c r="RTB38" s="562"/>
      <c r="RTC38" s="562"/>
      <c r="RTD38" s="562"/>
      <c r="RTE38" s="562"/>
      <c r="RTF38" s="562"/>
      <c r="RTG38" s="562"/>
      <c r="RTH38" s="562"/>
      <c r="RTI38" s="562"/>
      <c r="RTJ38" s="562"/>
      <c r="RTK38" s="562"/>
      <c r="RTL38" s="562"/>
      <c r="RTM38" s="562"/>
      <c r="RTN38" s="562"/>
      <c r="RTO38" s="562"/>
      <c r="RTP38" s="562"/>
      <c r="RTQ38" s="562"/>
      <c r="RTR38" s="562"/>
      <c r="RTS38" s="562"/>
      <c r="RTT38" s="562"/>
      <c r="RTU38" s="562"/>
      <c r="RTV38" s="562"/>
      <c r="RTW38" s="562"/>
      <c r="RTX38" s="562"/>
      <c r="RTY38" s="562"/>
      <c r="RTZ38" s="562"/>
      <c r="RUA38" s="562"/>
      <c r="RUB38" s="562"/>
      <c r="RUC38" s="562"/>
      <c r="RUD38" s="562"/>
      <c r="RUE38" s="562"/>
      <c r="RUF38" s="562"/>
      <c r="RUG38" s="562"/>
      <c r="RUH38" s="562"/>
      <c r="RUI38" s="562"/>
      <c r="RUJ38" s="562"/>
      <c r="RUK38" s="562"/>
      <c r="RUL38" s="562"/>
      <c r="RUM38" s="562"/>
      <c r="RUN38" s="562"/>
      <c r="RUO38" s="562"/>
      <c r="RUP38" s="562"/>
      <c r="RUQ38" s="562"/>
      <c r="RUR38" s="562"/>
      <c r="RUS38" s="562"/>
      <c r="RUT38" s="562"/>
      <c r="RUU38" s="562"/>
      <c r="RUV38" s="562"/>
      <c r="RUW38" s="562"/>
      <c r="RUX38" s="562"/>
      <c r="RUY38" s="562"/>
      <c r="RUZ38" s="562"/>
      <c r="RVA38" s="562"/>
      <c r="RVB38" s="562"/>
      <c r="RVC38" s="562"/>
      <c r="RVD38" s="562"/>
      <c r="RVE38" s="562"/>
      <c r="RVF38" s="562"/>
      <c r="RVG38" s="562"/>
      <c r="RVH38" s="562"/>
      <c r="RVI38" s="562"/>
      <c r="RVJ38" s="562"/>
      <c r="RVK38" s="562"/>
      <c r="RVL38" s="562"/>
      <c r="RVM38" s="562"/>
      <c r="RVN38" s="562"/>
      <c r="RVO38" s="562"/>
      <c r="RVP38" s="562"/>
      <c r="RVQ38" s="562"/>
      <c r="RVR38" s="562"/>
      <c r="RVS38" s="562"/>
      <c r="RVT38" s="562"/>
      <c r="RVU38" s="562"/>
      <c r="RVV38" s="562"/>
      <c r="RVW38" s="562"/>
      <c r="RVX38" s="562"/>
      <c r="RVY38" s="562"/>
      <c r="RVZ38" s="562"/>
      <c r="RWA38" s="562"/>
      <c r="RWB38" s="562"/>
      <c r="RWC38" s="562"/>
      <c r="RWD38" s="562"/>
      <c r="RWE38" s="562"/>
      <c r="RWF38" s="562"/>
      <c r="RWG38" s="562"/>
      <c r="RWH38" s="562"/>
      <c r="RWI38" s="562"/>
      <c r="RWJ38" s="562"/>
      <c r="RWK38" s="562"/>
      <c r="RWL38" s="562"/>
      <c r="RWM38" s="562"/>
      <c r="RWN38" s="562"/>
      <c r="RWO38" s="562"/>
      <c r="RWP38" s="562"/>
      <c r="RWQ38" s="562"/>
      <c r="RWR38" s="562"/>
      <c r="RWS38" s="562"/>
      <c r="RWT38" s="562"/>
      <c r="RWU38" s="562"/>
      <c r="RWV38" s="562"/>
      <c r="RWW38" s="562"/>
      <c r="RWX38" s="562"/>
      <c r="RWY38" s="562"/>
      <c r="RWZ38" s="562"/>
      <c r="RXA38" s="562"/>
      <c r="RXB38" s="562"/>
      <c r="RXC38" s="562"/>
      <c r="RXD38" s="562"/>
      <c r="RXE38" s="562"/>
      <c r="RXF38" s="562"/>
      <c r="RXG38" s="562"/>
      <c r="RXH38" s="562"/>
      <c r="RXI38" s="562"/>
      <c r="RXJ38" s="562"/>
      <c r="RXK38" s="562"/>
      <c r="RXL38" s="562"/>
      <c r="RXM38" s="562"/>
      <c r="RXN38" s="562"/>
      <c r="RXO38" s="562"/>
      <c r="RXP38" s="562"/>
      <c r="RXQ38" s="562"/>
      <c r="RXR38" s="562"/>
      <c r="RXS38" s="562"/>
      <c r="RXT38" s="562"/>
      <c r="RXU38" s="562"/>
      <c r="RXV38" s="562"/>
      <c r="RXW38" s="562"/>
      <c r="RXX38" s="562"/>
      <c r="RXY38" s="562"/>
      <c r="RXZ38" s="562"/>
      <c r="RYA38" s="562"/>
      <c r="RYB38" s="562"/>
      <c r="RYC38" s="562"/>
      <c r="RYD38" s="562"/>
      <c r="RYE38" s="562"/>
      <c r="RYF38" s="562"/>
      <c r="RYG38" s="562"/>
      <c r="RYH38" s="562"/>
      <c r="RYI38" s="562"/>
      <c r="RYJ38" s="562"/>
      <c r="RYK38" s="562"/>
      <c r="RYL38" s="562"/>
      <c r="RYM38" s="562"/>
      <c r="RYN38" s="562"/>
      <c r="RYO38" s="562"/>
      <c r="RYP38" s="562"/>
      <c r="RYQ38" s="562"/>
      <c r="RYR38" s="562"/>
      <c r="RYS38" s="562"/>
      <c r="RYT38" s="562"/>
      <c r="RYU38" s="562"/>
      <c r="RYV38" s="562"/>
      <c r="RYW38" s="562"/>
      <c r="RYX38" s="562"/>
      <c r="RYY38" s="562"/>
      <c r="RYZ38" s="562"/>
      <c r="RZA38" s="562"/>
      <c r="RZB38" s="562"/>
      <c r="RZC38" s="562"/>
      <c r="RZD38" s="562"/>
      <c r="RZE38" s="562"/>
      <c r="RZF38" s="562"/>
      <c r="RZG38" s="562"/>
      <c r="RZH38" s="562"/>
      <c r="RZI38" s="562"/>
      <c r="RZJ38" s="562"/>
      <c r="RZK38" s="562"/>
      <c r="RZL38" s="562"/>
      <c r="RZM38" s="562"/>
      <c r="RZN38" s="562"/>
      <c r="RZO38" s="562"/>
      <c r="RZP38" s="562"/>
      <c r="RZQ38" s="562"/>
      <c r="RZR38" s="562"/>
      <c r="RZS38" s="562"/>
      <c r="RZT38" s="562"/>
      <c r="RZU38" s="562"/>
      <c r="RZV38" s="562"/>
      <c r="RZW38" s="562"/>
      <c r="RZX38" s="562"/>
      <c r="RZY38" s="562"/>
      <c r="RZZ38" s="562"/>
      <c r="SAA38" s="562"/>
      <c r="SAB38" s="562"/>
      <c r="SAC38" s="562"/>
      <c r="SAD38" s="562"/>
      <c r="SAE38" s="562"/>
      <c r="SAF38" s="562"/>
      <c r="SAG38" s="562"/>
      <c r="SAH38" s="562"/>
      <c r="SAI38" s="562"/>
      <c r="SAJ38" s="562"/>
      <c r="SAK38" s="562"/>
      <c r="SAL38" s="562"/>
      <c r="SAM38" s="562"/>
      <c r="SAN38" s="562"/>
      <c r="SAO38" s="562"/>
      <c r="SAP38" s="562"/>
      <c r="SAQ38" s="562"/>
      <c r="SAR38" s="562"/>
      <c r="SAS38" s="562"/>
      <c r="SAT38" s="562"/>
      <c r="SAU38" s="562"/>
      <c r="SAV38" s="562"/>
      <c r="SAW38" s="562"/>
      <c r="SAX38" s="562"/>
      <c r="SAY38" s="562"/>
      <c r="SAZ38" s="562"/>
      <c r="SBA38" s="562"/>
      <c r="SBB38" s="562"/>
      <c r="SBC38" s="562"/>
      <c r="SBD38" s="562"/>
      <c r="SBE38" s="562"/>
      <c r="SBF38" s="562"/>
      <c r="SBG38" s="562"/>
      <c r="SBH38" s="562"/>
      <c r="SBI38" s="562"/>
      <c r="SBJ38" s="562"/>
      <c r="SBK38" s="562"/>
      <c r="SBL38" s="562"/>
      <c r="SBM38" s="562"/>
      <c r="SBN38" s="562"/>
      <c r="SBO38" s="562"/>
      <c r="SBP38" s="562"/>
      <c r="SBQ38" s="562"/>
      <c r="SBR38" s="562"/>
      <c r="SBS38" s="562"/>
      <c r="SBT38" s="562"/>
      <c r="SBU38" s="562"/>
      <c r="SBV38" s="562"/>
      <c r="SBW38" s="562"/>
      <c r="SBX38" s="562"/>
      <c r="SBY38" s="562"/>
      <c r="SBZ38" s="562"/>
      <c r="SCA38" s="562"/>
      <c r="SCB38" s="562"/>
      <c r="SCC38" s="562"/>
      <c r="SCD38" s="562"/>
      <c r="SCE38" s="562"/>
      <c r="SCF38" s="562"/>
      <c r="SCG38" s="562"/>
      <c r="SCH38" s="562"/>
      <c r="SCI38" s="562"/>
      <c r="SCJ38" s="562"/>
      <c r="SCK38" s="562"/>
      <c r="SCL38" s="562"/>
      <c r="SCM38" s="562"/>
      <c r="SCN38" s="562"/>
      <c r="SCO38" s="562"/>
      <c r="SCP38" s="562"/>
      <c r="SCQ38" s="562"/>
      <c r="SCR38" s="562"/>
      <c r="SCS38" s="562"/>
      <c r="SCT38" s="562"/>
      <c r="SCU38" s="562"/>
      <c r="SCV38" s="562"/>
      <c r="SCW38" s="562"/>
      <c r="SCX38" s="562"/>
      <c r="SCY38" s="562"/>
      <c r="SCZ38" s="562"/>
      <c r="SDA38" s="562"/>
      <c r="SDB38" s="562"/>
      <c r="SDC38" s="562"/>
      <c r="SDD38" s="562"/>
      <c r="SDE38" s="562"/>
      <c r="SDF38" s="562"/>
      <c r="SDG38" s="562"/>
      <c r="SDH38" s="562"/>
      <c r="SDI38" s="562"/>
      <c r="SDJ38" s="562"/>
      <c r="SDK38" s="562"/>
      <c r="SDL38" s="562"/>
      <c r="SDM38" s="562"/>
      <c r="SDN38" s="562"/>
      <c r="SDO38" s="562"/>
      <c r="SDP38" s="562"/>
      <c r="SDQ38" s="562"/>
      <c r="SDR38" s="562"/>
      <c r="SDS38" s="562"/>
      <c r="SDT38" s="562"/>
      <c r="SDU38" s="562"/>
      <c r="SDV38" s="562"/>
      <c r="SDW38" s="562"/>
      <c r="SDX38" s="562"/>
      <c r="SDY38" s="562"/>
      <c r="SDZ38" s="562"/>
      <c r="SEA38" s="562"/>
      <c r="SEB38" s="562"/>
      <c r="SEC38" s="562"/>
      <c r="SED38" s="562"/>
      <c r="SEE38" s="562"/>
      <c r="SEF38" s="562"/>
      <c r="SEG38" s="562"/>
      <c r="SEH38" s="562"/>
      <c r="SEI38" s="562"/>
      <c r="SEJ38" s="562"/>
      <c r="SEK38" s="562"/>
      <c r="SEL38" s="562"/>
      <c r="SEM38" s="562"/>
      <c r="SEN38" s="562"/>
      <c r="SEO38" s="562"/>
      <c r="SEP38" s="562"/>
      <c r="SEQ38" s="562"/>
      <c r="SER38" s="562"/>
      <c r="SES38" s="562"/>
      <c r="SET38" s="562"/>
      <c r="SEU38" s="562"/>
      <c r="SEV38" s="562"/>
      <c r="SEW38" s="562"/>
      <c r="SEX38" s="562"/>
      <c r="SEY38" s="562"/>
      <c r="SEZ38" s="562"/>
      <c r="SFA38" s="562"/>
      <c r="SFB38" s="562"/>
      <c r="SFC38" s="562"/>
      <c r="SFD38" s="562"/>
      <c r="SFE38" s="562"/>
      <c r="SFF38" s="562"/>
      <c r="SFG38" s="562"/>
      <c r="SFH38" s="562"/>
      <c r="SFI38" s="562"/>
      <c r="SFJ38" s="562"/>
      <c r="SFK38" s="562"/>
      <c r="SFL38" s="562"/>
      <c r="SFM38" s="562"/>
      <c r="SFN38" s="562"/>
      <c r="SFO38" s="562"/>
      <c r="SFP38" s="562"/>
      <c r="SFQ38" s="562"/>
      <c r="SFR38" s="562"/>
      <c r="SFS38" s="562"/>
      <c r="SFT38" s="562"/>
      <c r="SFU38" s="562"/>
      <c r="SFV38" s="562"/>
      <c r="SFW38" s="562"/>
      <c r="SFX38" s="562"/>
      <c r="SFY38" s="562"/>
      <c r="SFZ38" s="562"/>
      <c r="SGA38" s="562"/>
      <c r="SGB38" s="562"/>
      <c r="SGC38" s="562"/>
      <c r="SGD38" s="562"/>
      <c r="SGE38" s="562"/>
      <c r="SGF38" s="562"/>
      <c r="SGG38" s="562"/>
      <c r="SGH38" s="562"/>
      <c r="SGI38" s="562"/>
      <c r="SGJ38" s="562"/>
      <c r="SGK38" s="562"/>
      <c r="SGL38" s="562"/>
      <c r="SGM38" s="562"/>
      <c r="SGN38" s="562"/>
      <c r="SGO38" s="562"/>
      <c r="SGP38" s="562"/>
      <c r="SGQ38" s="562"/>
      <c r="SGR38" s="562"/>
      <c r="SGS38" s="562"/>
      <c r="SGT38" s="562"/>
      <c r="SGU38" s="562"/>
      <c r="SGV38" s="562"/>
      <c r="SGW38" s="562"/>
      <c r="SGX38" s="562"/>
      <c r="SGY38" s="562"/>
      <c r="SGZ38" s="562"/>
      <c r="SHA38" s="562"/>
      <c r="SHB38" s="562"/>
      <c r="SHC38" s="562"/>
      <c r="SHD38" s="562"/>
      <c r="SHE38" s="562"/>
      <c r="SHF38" s="562"/>
      <c r="SHG38" s="562"/>
      <c r="SHH38" s="562"/>
      <c r="SHI38" s="562"/>
      <c r="SHJ38" s="562"/>
      <c r="SHK38" s="562"/>
      <c r="SHL38" s="562"/>
      <c r="SHM38" s="562"/>
      <c r="SHN38" s="562"/>
      <c r="SHO38" s="562"/>
      <c r="SHP38" s="562"/>
      <c r="SHQ38" s="562"/>
      <c r="SHR38" s="562"/>
      <c r="SHS38" s="562"/>
      <c r="SHT38" s="562"/>
      <c r="SHU38" s="562"/>
      <c r="SHV38" s="562"/>
      <c r="SHW38" s="562"/>
      <c r="SHX38" s="562"/>
      <c r="SHY38" s="562"/>
      <c r="SHZ38" s="562"/>
      <c r="SIA38" s="562"/>
      <c r="SIB38" s="562"/>
      <c r="SIC38" s="562"/>
      <c r="SID38" s="562"/>
      <c r="SIE38" s="562"/>
      <c r="SIF38" s="562"/>
      <c r="SIG38" s="562"/>
      <c r="SIH38" s="562"/>
      <c r="SII38" s="562"/>
      <c r="SIJ38" s="562"/>
      <c r="SIK38" s="562"/>
      <c r="SIL38" s="562"/>
      <c r="SIM38" s="562"/>
      <c r="SIN38" s="562"/>
      <c r="SIO38" s="562"/>
      <c r="SIP38" s="562"/>
      <c r="SIQ38" s="562"/>
      <c r="SIR38" s="562"/>
      <c r="SIS38" s="562"/>
      <c r="SIT38" s="562"/>
      <c r="SIU38" s="562"/>
      <c r="SIV38" s="562"/>
      <c r="SIW38" s="562"/>
      <c r="SIX38" s="562"/>
      <c r="SIY38" s="562"/>
      <c r="SIZ38" s="562"/>
      <c r="SJA38" s="562"/>
      <c r="SJB38" s="562"/>
      <c r="SJC38" s="562"/>
      <c r="SJD38" s="562"/>
      <c r="SJE38" s="562"/>
      <c r="SJF38" s="562"/>
      <c r="SJG38" s="562"/>
      <c r="SJH38" s="562"/>
      <c r="SJI38" s="562"/>
      <c r="SJJ38" s="562"/>
      <c r="SJK38" s="562"/>
      <c r="SJL38" s="562"/>
      <c r="SJM38" s="562"/>
      <c r="SJN38" s="562"/>
      <c r="SJO38" s="562"/>
      <c r="SJP38" s="562"/>
      <c r="SJQ38" s="562"/>
      <c r="SJR38" s="562"/>
      <c r="SJS38" s="562"/>
      <c r="SJT38" s="562"/>
      <c r="SJU38" s="562"/>
      <c r="SJV38" s="562"/>
      <c r="SJW38" s="562"/>
      <c r="SJX38" s="562"/>
      <c r="SJY38" s="562"/>
      <c r="SJZ38" s="562"/>
      <c r="SKA38" s="562"/>
      <c r="SKB38" s="562"/>
      <c r="SKC38" s="562"/>
      <c r="SKD38" s="562"/>
      <c r="SKE38" s="562"/>
      <c r="SKF38" s="562"/>
      <c r="SKG38" s="562"/>
      <c r="SKH38" s="562"/>
      <c r="SKI38" s="562"/>
      <c r="SKJ38" s="562"/>
      <c r="SKK38" s="562"/>
      <c r="SKL38" s="562"/>
      <c r="SKM38" s="562"/>
      <c r="SKN38" s="562"/>
      <c r="SKO38" s="562"/>
      <c r="SKP38" s="562"/>
      <c r="SKQ38" s="562"/>
      <c r="SKR38" s="562"/>
      <c r="SKS38" s="562"/>
      <c r="SKT38" s="562"/>
      <c r="SKU38" s="562"/>
      <c r="SKV38" s="562"/>
      <c r="SKW38" s="562"/>
      <c r="SKX38" s="562"/>
      <c r="SKY38" s="562"/>
      <c r="SKZ38" s="562"/>
      <c r="SLA38" s="562"/>
      <c r="SLB38" s="562"/>
      <c r="SLC38" s="562"/>
      <c r="SLD38" s="562"/>
      <c r="SLE38" s="562"/>
      <c r="SLF38" s="562"/>
      <c r="SLG38" s="562"/>
      <c r="SLH38" s="562"/>
      <c r="SLI38" s="562"/>
      <c r="SLJ38" s="562"/>
      <c r="SLK38" s="562"/>
      <c r="SLL38" s="562"/>
      <c r="SLM38" s="562"/>
      <c r="SLN38" s="562"/>
      <c r="SLO38" s="562"/>
      <c r="SLP38" s="562"/>
      <c r="SLQ38" s="562"/>
      <c r="SLR38" s="562"/>
      <c r="SLS38" s="562"/>
      <c r="SLT38" s="562"/>
      <c r="SLU38" s="562"/>
      <c r="SLV38" s="562"/>
      <c r="SLW38" s="562"/>
      <c r="SLX38" s="562"/>
      <c r="SLY38" s="562"/>
      <c r="SLZ38" s="562"/>
      <c r="SMA38" s="562"/>
      <c r="SMB38" s="562"/>
      <c r="SMC38" s="562"/>
      <c r="SMD38" s="562"/>
      <c r="SME38" s="562"/>
      <c r="SMF38" s="562"/>
      <c r="SMG38" s="562"/>
      <c r="SMH38" s="562"/>
      <c r="SMI38" s="562"/>
      <c r="SMJ38" s="562"/>
      <c r="SMK38" s="562"/>
      <c r="SML38" s="562"/>
      <c r="SMM38" s="562"/>
      <c r="SMN38" s="562"/>
      <c r="SMO38" s="562"/>
      <c r="SMP38" s="562"/>
      <c r="SMQ38" s="562"/>
      <c r="SMR38" s="562"/>
      <c r="SMS38" s="562"/>
      <c r="SMT38" s="562"/>
      <c r="SMU38" s="562"/>
      <c r="SMV38" s="562"/>
      <c r="SMW38" s="562"/>
      <c r="SMX38" s="562"/>
      <c r="SMY38" s="562"/>
      <c r="SMZ38" s="562"/>
      <c r="SNA38" s="562"/>
      <c r="SNB38" s="562"/>
      <c r="SNC38" s="562"/>
      <c r="SND38" s="562"/>
      <c r="SNE38" s="562"/>
      <c r="SNF38" s="562"/>
      <c r="SNG38" s="562"/>
      <c r="SNH38" s="562"/>
      <c r="SNI38" s="562"/>
      <c r="SNJ38" s="562"/>
      <c r="SNK38" s="562"/>
      <c r="SNL38" s="562"/>
      <c r="SNM38" s="562"/>
      <c r="SNN38" s="562"/>
      <c r="SNO38" s="562"/>
      <c r="SNP38" s="562"/>
      <c r="SNQ38" s="562"/>
      <c r="SNR38" s="562"/>
      <c r="SNS38" s="562"/>
      <c r="SNT38" s="562"/>
      <c r="SNU38" s="562"/>
      <c r="SNV38" s="562"/>
      <c r="SNW38" s="562"/>
      <c r="SNX38" s="562"/>
      <c r="SNY38" s="562"/>
      <c r="SNZ38" s="562"/>
      <c r="SOA38" s="562"/>
      <c r="SOB38" s="562"/>
      <c r="SOC38" s="562"/>
      <c r="SOD38" s="562"/>
      <c r="SOE38" s="562"/>
      <c r="SOF38" s="562"/>
      <c r="SOG38" s="562"/>
      <c r="SOH38" s="562"/>
      <c r="SOI38" s="562"/>
      <c r="SOJ38" s="562"/>
      <c r="SOK38" s="562"/>
      <c r="SOL38" s="562"/>
      <c r="SOM38" s="562"/>
      <c r="SON38" s="562"/>
      <c r="SOO38" s="562"/>
      <c r="SOP38" s="562"/>
      <c r="SOQ38" s="562"/>
      <c r="SOR38" s="562"/>
      <c r="SOS38" s="562"/>
      <c r="SOT38" s="562"/>
      <c r="SOU38" s="562"/>
      <c r="SOV38" s="562"/>
      <c r="SOW38" s="562"/>
      <c r="SOX38" s="562"/>
      <c r="SOY38" s="562"/>
      <c r="SOZ38" s="562"/>
      <c r="SPA38" s="562"/>
      <c r="SPB38" s="562"/>
      <c r="SPC38" s="562"/>
      <c r="SPD38" s="562"/>
      <c r="SPE38" s="562"/>
      <c r="SPF38" s="562"/>
      <c r="SPG38" s="562"/>
      <c r="SPH38" s="562"/>
      <c r="SPI38" s="562"/>
      <c r="SPJ38" s="562"/>
      <c r="SPK38" s="562"/>
      <c r="SPL38" s="562"/>
      <c r="SPM38" s="562"/>
      <c r="SPN38" s="562"/>
      <c r="SPO38" s="562"/>
      <c r="SPP38" s="562"/>
      <c r="SPQ38" s="562"/>
      <c r="SPR38" s="562"/>
      <c r="SPS38" s="562"/>
      <c r="SPT38" s="562"/>
      <c r="SPU38" s="562"/>
      <c r="SPV38" s="562"/>
      <c r="SPW38" s="562"/>
      <c r="SPX38" s="562"/>
      <c r="SPY38" s="562"/>
      <c r="SPZ38" s="562"/>
      <c r="SQA38" s="562"/>
      <c r="SQB38" s="562"/>
      <c r="SQC38" s="562"/>
      <c r="SQD38" s="562"/>
      <c r="SQE38" s="562"/>
      <c r="SQF38" s="562"/>
      <c r="SQG38" s="562"/>
      <c r="SQH38" s="562"/>
      <c r="SQI38" s="562"/>
      <c r="SQJ38" s="562"/>
      <c r="SQK38" s="562"/>
      <c r="SQL38" s="562"/>
      <c r="SQM38" s="562"/>
      <c r="SQN38" s="562"/>
      <c r="SQO38" s="562"/>
      <c r="SQP38" s="562"/>
      <c r="SQQ38" s="562"/>
      <c r="SQR38" s="562"/>
      <c r="SQS38" s="562"/>
      <c r="SQT38" s="562"/>
      <c r="SQU38" s="562"/>
      <c r="SQV38" s="562"/>
      <c r="SQW38" s="562"/>
      <c r="SQX38" s="562"/>
      <c r="SQY38" s="562"/>
      <c r="SQZ38" s="562"/>
      <c r="SRA38" s="562"/>
      <c r="SRB38" s="562"/>
      <c r="SRC38" s="562"/>
      <c r="SRD38" s="562"/>
      <c r="SRE38" s="562"/>
      <c r="SRF38" s="562"/>
      <c r="SRG38" s="562"/>
      <c r="SRH38" s="562"/>
      <c r="SRI38" s="562"/>
      <c r="SRJ38" s="562"/>
      <c r="SRK38" s="562"/>
      <c r="SRL38" s="562"/>
      <c r="SRM38" s="562"/>
      <c r="SRN38" s="562"/>
      <c r="SRO38" s="562"/>
      <c r="SRP38" s="562"/>
      <c r="SRQ38" s="562"/>
      <c r="SRR38" s="562"/>
      <c r="SRS38" s="562"/>
      <c r="SRT38" s="562"/>
      <c r="SRU38" s="562"/>
      <c r="SRV38" s="562"/>
      <c r="SRW38" s="562"/>
      <c r="SRX38" s="562"/>
      <c r="SRY38" s="562"/>
      <c r="SRZ38" s="562"/>
      <c r="SSA38" s="562"/>
      <c r="SSB38" s="562"/>
      <c r="SSC38" s="562"/>
      <c r="SSD38" s="562"/>
      <c r="SSE38" s="562"/>
      <c r="SSF38" s="562"/>
      <c r="SSG38" s="562"/>
      <c r="SSH38" s="562"/>
      <c r="SSI38" s="562"/>
      <c r="SSJ38" s="562"/>
      <c r="SSK38" s="562"/>
      <c r="SSL38" s="562"/>
      <c r="SSM38" s="562"/>
      <c r="SSN38" s="562"/>
      <c r="SSO38" s="562"/>
      <c r="SSP38" s="562"/>
      <c r="SSQ38" s="562"/>
      <c r="SSR38" s="562"/>
      <c r="SSS38" s="562"/>
      <c r="SST38" s="562"/>
      <c r="SSU38" s="562"/>
      <c r="SSV38" s="562"/>
      <c r="SSW38" s="562"/>
      <c r="SSX38" s="562"/>
      <c r="SSY38" s="562"/>
      <c r="SSZ38" s="562"/>
      <c r="STA38" s="562"/>
      <c r="STB38" s="562"/>
      <c r="STC38" s="562"/>
      <c r="STD38" s="562"/>
      <c r="STE38" s="562"/>
      <c r="STF38" s="562"/>
      <c r="STG38" s="562"/>
      <c r="STH38" s="562"/>
      <c r="STI38" s="562"/>
      <c r="STJ38" s="562"/>
      <c r="STK38" s="562"/>
      <c r="STL38" s="562"/>
      <c r="STM38" s="562"/>
      <c r="STN38" s="562"/>
      <c r="STO38" s="562"/>
      <c r="STP38" s="562"/>
      <c r="STQ38" s="562"/>
      <c r="STR38" s="562"/>
      <c r="STS38" s="562"/>
      <c r="STT38" s="562"/>
      <c r="STU38" s="562"/>
      <c r="STV38" s="562"/>
      <c r="STW38" s="562"/>
      <c r="STX38" s="562"/>
      <c r="STY38" s="562"/>
      <c r="STZ38" s="562"/>
      <c r="SUA38" s="562"/>
      <c r="SUB38" s="562"/>
      <c r="SUC38" s="562"/>
      <c r="SUD38" s="562"/>
      <c r="SUE38" s="562"/>
      <c r="SUF38" s="562"/>
      <c r="SUG38" s="562"/>
      <c r="SUH38" s="562"/>
      <c r="SUI38" s="562"/>
      <c r="SUJ38" s="562"/>
      <c r="SUK38" s="562"/>
      <c r="SUL38" s="562"/>
      <c r="SUM38" s="562"/>
      <c r="SUN38" s="562"/>
      <c r="SUO38" s="562"/>
      <c r="SUP38" s="562"/>
      <c r="SUQ38" s="562"/>
      <c r="SUR38" s="562"/>
      <c r="SUS38" s="562"/>
      <c r="SUT38" s="562"/>
      <c r="SUU38" s="562"/>
      <c r="SUV38" s="562"/>
      <c r="SUW38" s="562"/>
      <c r="SUX38" s="562"/>
      <c r="SUY38" s="562"/>
      <c r="SUZ38" s="562"/>
      <c r="SVA38" s="562"/>
      <c r="SVB38" s="562"/>
      <c r="SVC38" s="562"/>
      <c r="SVD38" s="562"/>
      <c r="SVE38" s="562"/>
      <c r="SVF38" s="562"/>
      <c r="SVG38" s="562"/>
      <c r="SVH38" s="562"/>
      <c r="SVI38" s="562"/>
      <c r="SVJ38" s="562"/>
      <c r="SVK38" s="562"/>
      <c r="SVL38" s="562"/>
      <c r="SVM38" s="562"/>
      <c r="SVN38" s="562"/>
      <c r="SVO38" s="562"/>
      <c r="SVP38" s="562"/>
      <c r="SVQ38" s="562"/>
      <c r="SVR38" s="562"/>
      <c r="SVS38" s="562"/>
      <c r="SVT38" s="562"/>
      <c r="SVU38" s="562"/>
      <c r="SVV38" s="562"/>
      <c r="SVW38" s="562"/>
      <c r="SVX38" s="562"/>
      <c r="SVY38" s="562"/>
      <c r="SVZ38" s="562"/>
      <c r="SWA38" s="562"/>
      <c r="SWB38" s="562"/>
      <c r="SWC38" s="562"/>
      <c r="SWD38" s="562"/>
      <c r="SWE38" s="562"/>
      <c r="SWF38" s="562"/>
      <c r="SWG38" s="562"/>
      <c r="SWH38" s="562"/>
      <c r="SWI38" s="562"/>
      <c r="SWJ38" s="562"/>
      <c r="SWK38" s="562"/>
      <c r="SWL38" s="562"/>
      <c r="SWM38" s="562"/>
      <c r="SWN38" s="562"/>
      <c r="SWO38" s="562"/>
      <c r="SWP38" s="562"/>
      <c r="SWQ38" s="562"/>
      <c r="SWR38" s="562"/>
      <c r="SWS38" s="562"/>
      <c r="SWT38" s="562"/>
      <c r="SWU38" s="562"/>
      <c r="SWV38" s="562"/>
      <c r="SWW38" s="562"/>
      <c r="SWX38" s="562"/>
      <c r="SWY38" s="562"/>
      <c r="SWZ38" s="562"/>
      <c r="SXA38" s="562"/>
      <c r="SXB38" s="562"/>
      <c r="SXC38" s="562"/>
      <c r="SXD38" s="562"/>
      <c r="SXE38" s="562"/>
      <c r="SXF38" s="562"/>
      <c r="SXG38" s="562"/>
      <c r="SXH38" s="562"/>
      <c r="SXI38" s="562"/>
      <c r="SXJ38" s="562"/>
      <c r="SXK38" s="562"/>
      <c r="SXL38" s="562"/>
      <c r="SXM38" s="562"/>
      <c r="SXN38" s="562"/>
      <c r="SXO38" s="562"/>
      <c r="SXP38" s="562"/>
      <c r="SXQ38" s="562"/>
      <c r="SXR38" s="562"/>
      <c r="SXS38" s="562"/>
      <c r="SXT38" s="562"/>
      <c r="SXU38" s="562"/>
      <c r="SXV38" s="562"/>
      <c r="SXW38" s="562"/>
      <c r="SXX38" s="562"/>
      <c r="SXY38" s="562"/>
      <c r="SXZ38" s="562"/>
      <c r="SYA38" s="562"/>
      <c r="SYB38" s="562"/>
      <c r="SYC38" s="562"/>
      <c r="SYD38" s="562"/>
      <c r="SYE38" s="562"/>
      <c r="SYF38" s="562"/>
      <c r="SYG38" s="562"/>
      <c r="SYH38" s="562"/>
      <c r="SYI38" s="562"/>
      <c r="SYJ38" s="562"/>
      <c r="SYK38" s="562"/>
      <c r="SYL38" s="562"/>
      <c r="SYM38" s="562"/>
      <c r="SYN38" s="562"/>
      <c r="SYO38" s="562"/>
      <c r="SYP38" s="562"/>
      <c r="SYQ38" s="562"/>
      <c r="SYR38" s="562"/>
      <c r="SYS38" s="562"/>
      <c r="SYT38" s="562"/>
      <c r="SYU38" s="562"/>
      <c r="SYV38" s="562"/>
      <c r="SYW38" s="562"/>
      <c r="SYX38" s="562"/>
      <c r="SYY38" s="562"/>
      <c r="SYZ38" s="562"/>
      <c r="SZA38" s="562"/>
      <c r="SZB38" s="562"/>
      <c r="SZC38" s="562"/>
      <c r="SZD38" s="562"/>
      <c r="SZE38" s="562"/>
      <c r="SZF38" s="562"/>
      <c r="SZG38" s="562"/>
      <c r="SZH38" s="562"/>
      <c r="SZI38" s="562"/>
      <c r="SZJ38" s="562"/>
      <c r="SZK38" s="562"/>
      <c r="SZL38" s="562"/>
      <c r="SZM38" s="562"/>
      <c r="SZN38" s="562"/>
      <c r="SZO38" s="562"/>
      <c r="SZP38" s="562"/>
      <c r="SZQ38" s="562"/>
      <c r="SZR38" s="562"/>
      <c r="SZS38" s="562"/>
      <c r="SZT38" s="562"/>
      <c r="SZU38" s="562"/>
      <c r="SZV38" s="562"/>
      <c r="SZW38" s="562"/>
      <c r="SZX38" s="562"/>
      <c r="SZY38" s="562"/>
      <c r="SZZ38" s="562"/>
      <c r="TAA38" s="562"/>
      <c r="TAB38" s="562"/>
      <c r="TAC38" s="562"/>
      <c r="TAD38" s="562"/>
      <c r="TAE38" s="562"/>
      <c r="TAF38" s="562"/>
      <c r="TAG38" s="562"/>
      <c r="TAH38" s="562"/>
      <c r="TAI38" s="562"/>
      <c r="TAJ38" s="562"/>
      <c r="TAK38" s="562"/>
      <c r="TAL38" s="562"/>
      <c r="TAM38" s="562"/>
      <c r="TAN38" s="562"/>
      <c r="TAO38" s="562"/>
      <c r="TAP38" s="562"/>
      <c r="TAQ38" s="562"/>
      <c r="TAR38" s="562"/>
      <c r="TAS38" s="562"/>
      <c r="TAT38" s="562"/>
      <c r="TAU38" s="562"/>
      <c r="TAV38" s="562"/>
      <c r="TAW38" s="562"/>
      <c r="TAX38" s="562"/>
      <c r="TAY38" s="562"/>
      <c r="TAZ38" s="562"/>
      <c r="TBA38" s="562"/>
      <c r="TBB38" s="562"/>
      <c r="TBC38" s="562"/>
      <c r="TBD38" s="562"/>
      <c r="TBE38" s="562"/>
      <c r="TBF38" s="562"/>
      <c r="TBG38" s="562"/>
      <c r="TBH38" s="562"/>
      <c r="TBI38" s="562"/>
      <c r="TBJ38" s="562"/>
      <c r="TBK38" s="562"/>
      <c r="TBL38" s="562"/>
      <c r="TBM38" s="562"/>
      <c r="TBN38" s="562"/>
      <c r="TBO38" s="562"/>
      <c r="TBP38" s="562"/>
      <c r="TBQ38" s="562"/>
      <c r="TBR38" s="562"/>
      <c r="TBS38" s="562"/>
      <c r="TBT38" s="562"/>
      <c r="TBU38" s="562"/>
      <c r="TBV38" s="562"/>
      <c r="TBW38" s="562"/>
      <c r="TBX38" s="562"/>
      <c r="TBY38" s="562"/>
      <c r="TBZ38" s="562"/>
      <c r="TCA38" s="562"/>
      <c r="TCB38" s="562"/>
      <c r="TCC38" s="562"/>
      <c r="TCD38" s="562"/>
      <c r="TCE38" s="562"/>
      <c r="TCF38" s="562"/>
      <c r="TCG38" s="562"/>
      <c r="TCH38" s="562"/>
      <c r="TCI38" s="562"/>
      <c r="TCJ38" s="562"/>
      <c r="TCK38" s="562"/>
      <c r="TCL38" s="562"/>
      <c r="TCM38" s="562"/>
      <c r="TCN38" s="562"/>
      <c r="TCO38" s="562"/>
      <c r="TCP38" s="562"/>
      <c r="TCQ38" s="562"/>
      <c r="TCR38" s="562"/>
      <c r="TCS38" s="562"/>
      <c r="TCT38" s="562"/>
      <c r="TCU38" s="562"/>
      <c r="TCV38" s="562"/>
      <c r="TCW38" s="562"/>
      <c r="TCX38" s="562"/>
      <c r="TCY38" s="562"/>
      <c r="TCZ38" s="562"/>
      <c r="TDA38" s="562"/>
      <c r="TDB38" s="562"/>
      <c r="TDC38" s="562"/>
      <c r="TDD38" s="562"/>
      <c r="TDE38" s="562"/>
      <c r="TDF38" s="562"/>
      <c r="TDG38" s="562"/>
      <c r="TDH38" s="562"/>
      <c r="TDI38" s="562"/>
      <c r="TDJ38" s="562"/>
      <c r="TDK38" s="562"/>
      <c r="TDL38" s="562"/>
      <c r="TDM38" s="562"/>
      <c r="TDN38" s="562"/>
      <c r="TDO38" s="562"/>
      <c r="TDP38" s="562"/>
      <c r="TDQ38" s="562"/>
      <c r="TDR38" s="562"/>
      <c r="TDS38" s="562"/>
      <c r="TDT38" s="562"/>
      <c r="TDU38" s="562"/>
      <c r="TDV38" s="562"/>
      <c r="TDW38" s="562"/>
      <c r="TDX38" s="562"/>
      <c r="TDY38" s="562"/>
      <c r="TDZ38" s="562"/>
      <c r="TEA38" s="562"/>
      <c r="TEB38" s="562"/>
      <c r="TEC38" s="562"/>
      <c r="TED38" s="562"/>
      <c r="TEE38" s="562"/>
      <c r="TEF38" s="562"/>
      <c r="TEG38" s="562"/>
      <c r="TEH38" s="562"/>
      <c r="TEI38" s="562"/>
      <c r="TEJ38" s="562"/>
      <c r="TEK38" s="562"/>
      <c r="TEL38" s="562"/>
      <c r="TEM38" s="562"/>
      <c r="TEN38" s="562"/>
      <c r="TEO38" s="562"/>
      <c r="TEP38" s="562"/>
      <c r="TEQ38" s="562"/>
      <c r="TER38" s="562"/>
      <c r="TES38" s="562"/>
      <c r="TET38" s="562"/>
      <c r="TEU38" s="562"/>
      <c r="TEV38" s="562"/>
      <c r="TEW38" s="562"/>
      <c r="TEX38" s="562"/>
      <c r="TEY38" s="562"/>
      <c r="TEZ38" s="562"/>
      <c r="TFA38" s="562"/>
      <c r="TFB38" s="562"/>
      <c r="TFC38" s="562"/>
      <c r="TFD38" s="562"/>
      <c r="TFE38" s="562"/>
      <c r="TFF38" s="562"/>
      <c r="TFG38" s="562"/>
      <c r="TFH38" s="562"/>
      <c r="TFI38" s="562"/>
      <c r="TFJ38" s="562"/>
      <c r="TFK38" s="562"/>
      <c r="TFL38" s="562"/>
      <c r="TFM38" s="562"/>
      <c r="TFN38" s="562"/>
      <c r="TFO38" s="562"/>
      <c r="TFP38" s="562"/>
      <c r="TFQ38" s="562"/>
      <c r="TFR38" s="562"/>
      <c r="TFS38" s="562"/>
      <c r="TFT38" s="562"/>
      <c r="TFU38" s="562"/>
      <c r="TFV38" s="562"/>
      <c r="TFW38" s="562"/>
      <c r="TFX38" s="562"/>
      <c r="TFY38" s="562"/>
      <c r="TFZ38" s="562"/>
      <c r="TGA38" s="562"/>
      <c r="TGB38" s="562"/>
      <c r="TGC38" s="562"/>
      <c r="TGD38" s="562"/>
      <c r="TGE38" s="562"/>
      <c r="TGF38" s="562"/>
      <c r="TGG38" s="562"/>
      <c r="TGH38" s="562"/>
      <c r="TGI38" s="562"/>
      <c r="TGJ38" s="562"/>
      <c r="TGK38" s="562"/>
      <c r="TGL38" s="562"/>
      <c r="TGM38" s="562"/>
      <c r="TGN38" s="562"/>
      <c r="TGO38" s="562"/>
      <c r="TGP38" s="562"/>
      <c r="TGQ38" s="562"/>
      <c r="TGR38" s="562"/>
      <c r="TGS38" s="562"/>
      <c r="TGT38" s="562"/>
      <c r="TGU38" s="562"/>
      <c r="TGV38" s="562"/>
      <c r="TGW38" s="562"/>
      <c r="TGX38" s="562"/>
      <c r="TGY38" s="562"/>
      <c r="TGZ38" s="562"/>
      <c r="THA38" s="562"/>
      <c r="THB38" s="562"/>
      <c r="THC38" s="562"/>
      <c r="THD38" s="562"/>
      <c r="THE38" s="562"/>
      <c r="THF38" s="562"/>
      <c r="THG38" s="562"/>
      <c r="THH38" s="562"/>
      <c r="THI38" s="562"/>
      <c r="THJ38" s="562"/>
      <c r="THK38" s="562"/>
      <c r="THL38" s="562"/>
      <c r="THM38" s="562"/>
      <c r="THN38" s="562"/>
      <c r="THO38" s="562"/>
      <c r="THP38" s="562"/>
      <c r="THQ38" s="562"/>
      <c r="THR38" s="562"/>
      <c r="THS38" s="562"/>
      <c r="THT38" s="562"/>
      <c r="THU38" s="562"/>
      <c r="THV38" s="562"/>
      <c r="THW38" s="562"/>
      <c r="THX38" s="562"/>
      <c r="THY38" s="562"/>
      <c r="THZ38" s="562"/>
      <c r="TIA38" s="562"/>
      <c r="TIB38" s="562"/>
      <c r="TIC38" s="562"/>
      <c r="TID38" s="562"/>
      <c r="TIE38" s="562"/>
      <c r="TIF38" s="562"/>
      <c r="TIG38" s="562"/>
      <c r="TIH38" s="562"/>
      <c r="TII38" s="562"/>
      <c r="TIJ38" s="562"/>
      <c r="TIK38" s="562"/>
      <c r="TIL38" s="562"/>
      <c r="TIM38" s="562"/>
      <c r="TIN38" s="562"/>
      <c r="TIO38" s="562"/>
      <c r="TIP38" s="562"/>
      <c r="TIQ38" s="562"/>
      <c r="TIR38" s="562"/>
      <c r="TIS38" s="562"/>
      <c r="TIT38" s="562"/>
      <c r="TIU38" s="562"/>
      <c r="TIV38" s="562"/>
      <c r="TIW38" s="562"/>
      <c r="TIX38" s="562"/>
      <c r="TIY38" s="562"/>
      <c r="TIZ38" s="562"/>
      <c r="TJA38" s="562"/>
      <c r="TJB38" s="562"/>
      <c r="TJC38" s="562"/>
      <c r="TJD38" s="562"/>
      <c r="TJE38" s="562"/>
      <c r="TJF38" s="562"/>
      <c r="TJG38" s="562"/>
      <c r="TJH38" s="562"/>
      <c r="TJI38" s="562"/>
      <c r="TJJ38" s="562"/>
      <c r="TJK38" s="562"/>
      <c r="TJL38" s="562"/>
      <c r="TJM38" s="562"/>
      <c r="TJN38" s="562"/>
      <c r="TJO38" s="562"/>
      <c r="TJP38" s="562"/>
      <c r="TJQ38" s="562"/>
      <c r="TJR38" s="562"/>
      <c r="TJS38" s="562"/>
      <c r="TJT38" s="562"/>
      <c r="TJU38" s="562"/>
      <c r="TJV38" s="562"/>
      <c r="TJW38" s="562"/>
      <c r="TJX38" s="562"/>
      <c r="TJY38" s="562"/>
      <c r="TJZ38" s="562"/>
      <c r="TKA38" s="562"/>
      <c r="TKB38" s="562"/>
      <c r="TKC38" s="562"/>
      <c r="TKD38" s="562"/>
      <c r="TKE38" s="562"/>
      <c r="TKF38" s="562"/>
      <c r="TKG38" s="562"/>
      <c r="TKH38" s="562"/>
      <c r="TKI38" s="562"/>
      <c r="TKJ38" s="562"/>
      <c r="TKK38" s="562"/>
      <c r="TKL38" s="562"/>
      <c r="TKM38" s="562"/>
      <c r="TKN38" s="562"/>
      <c r="TKO38" s="562"/>
      <c r="TKP38" s="562"/>
      <c r="TKQ38" s="562"/>
      <c r="TKR38" s="562"/>
      <c r="TKS38" s="562"/>
      <c r="TKT38" s="562"/>
      <c r="TKU38" s="562"/>
      <c r="TKV38" s="562"/>
      <c r="TKW38" s="562"/>
      <c r="TKX38" s="562"/>
      <c r="TKY38" s="562"/>
      <c r="TKZ38" s="562"/>
      <c r="TLA38" s="562"/>
      <c r="TLB38" s="562"/>
      <c r="TLC38" s="562"/>
      <c r="TLD38" s="562"/>
      <c r="TLE38" s="562"/>
      <c r="TLF38" s="562"/>
      <c r="TLG38" s="562"/>
      <c r="TLH38" s="562"/>
      <c r="TLI38" s="562"/>
      <c r="TLJ38" s="562"/>
      <c r="TLK38" s="562"/>
      <c r="TLL38" s="562"/>
      <c r="TLM38" s="562"/>
      <c r="TLN38" s="562"/>
      <c r="TLO38" s="562"/>
      <c r="TLP38" s="562"/>
      <c r="TLQ38" s="562"/>
      <c r="TLR38" s="562"/>
      <c r="TLS38" s="562"/>
      <c r="TLT38" s="562"/>
      <c r="TLU38" s="562"/>
      <c r="TLV38" s="562"/>
      <c r="TLW38" s="562"/>
      <c r="TLX38" s="562"/>
      <c r="TLY38" s="562"/>
      <c r="TLZ38" s="562"/>
      <c r="TMA38" s="562"/>
      <c r="TMB38" s="562"/>
      <c r="TMC38" s="562"/>
      <c r="TMD38" s="562"/>
      <c r="TME38" s="562"/>
      <c r="TMF38" s="562"/>
      <c r="TMG38" s="562"/>
      <c r="TMH38" s="562"/>
      <c r="TMI38" s="562"/>
      <c r="TMJ38" s="562"/>
      <c r="TMK38" s="562"/>
      <c r="TML38" s="562"/>
      <c r="TMM38" s="562"/>
      <c r="TMN38" s="562"/>
      <c r="TMO38" s="562"/>
      <c r="TMP38" s="562"/>
      <c r="TMQ38" s="562"/>
      <c r="TMR38" s="562"/>
      <c r="TMS38" s="562"/>
      <c r="TMT38" s="562"/>
      <c r="TMU38" s="562"/>
      <c r="TMV38" s="562"/>
      <c r="TMW38" s="562"/>
      <c r="TMX38" s="562"/>
      <c r="TMY38" s="562"/>
      <c r="TMZ38" s="562"/>
      <c r="TNA38" s="562"/>
      <c r="TNB38" s="562"/>
      <c r="TNC38" s="562"/>
      <c r="TND38" s="562"/>
      <c r="TNE38" s="562"/>
      <c r="TNF38" s="562"/>
      <c r="TNG38" s="562"/>
      <c r="TNH38" s="562"/>
      <c r="TNI38" s="562"/>
      <c r="TNJ38" s="562"/>
      <c r="TNK38" s="562"/>
      <c r="TNL38" s="562"/>
      <c r="TNM38" s="562"/>
      <c r="TNN38" s="562"/>
      <c r="TNO38" s="562"/>
      <c r="TNP38" s="562"/>
      <c r="TNQ38" s="562"/>
      <c r="TNR38" s="562"/>
      <c r="TNS38" s="562"/>
      <c r="TNT38" s="562"/>
      <c r="TNU38" s="562"/>
      <c r="TNV38" s="562"/>
      <c r="TNW38" s="562"/>
      <c r="TNX38" s="562"/>
      <c r="TNY38" s="562"/>
      <c r="TNZ38" s="562"/>
      <c r="TOA38" s="562"/>
      <c r="TOB38" s="562"/>
      <c r="TOC38" s="562"/>
      <c r="TOD38" s="562"/>
      <c r="TOE38" s="562"/>
      <c r="TOF38" s="562"/>
      <c r="TOG38" s="562"/>
      <c r="TOH38" s="562"/>
      <c r="TOI38" s="562"/>
      <c r="TOJ38" s="562"/>
      <c r="TOK38" s="562"/>
      <c r="TOL38" s="562"/>
      <c r="TOM38" s="562"/>
      <c r="TON38" s="562"/>
      <c r="TOO38" s="562"/>
      <c r="TOP38" s="562"/>
      <c r="TOQ38" s="562"/>
      <c r="TOR38" s="562"/>
      <c r="TOS38" s="562"/>
      <c r="TOT38" s="562"/>
      <c r="TOU38" s="562"/>
      <c r="TOV38" s="562"/>
      <c r="TOW38" s="562"/>
      <c r="TOX38" s="562"/>
      <c r="TOY38" s="562"/>
      <c r="TOZ38" s="562"/>
      <c r="TPA38" s="562"/>
      <c r="TPB38" s="562"/>
      <c r="TPC38" s="562"/>
      <c r="TPD38" s="562"/>
      <c r="TPE38" s="562"/>
      <c r="TPF38" s="562"/>
      <c r="TPG38" s="562"/>
      <c r="TPH38" s="562"/>
      <c r="TPI38" s="562"/>
      <c r="TPJ38" s="562"/>
      <c r="TPK38" s="562"/>
      <c r="TPL38" s="562"/>
      <c r="TPM38" s="562"/>
      <c r="TPN38" s="562"/>
      <c r="TPO38" s="562"/>
      <c r="TPP38" s="562"/>
      <c r="TPQ38" s="562"/>
      <c r="TPR38" s="562"/>
      <c r="TPS38" s="562"/>
      <c r="TPT38" s="562"/>
      <c r="TPU38" s="562"/>
      <c r="TPV38" s="562"/>
      <c r="TPW38" s="562"/>
      <c r="TPX38" s="562"/>
      <c r="TPY38" s="562"/>
      <c r="TPZ38" s="562"/>
      <c r="TQA38" s="562"/>
      <c r="TQB38" s="562"/>
      <c r="TQC38" s="562"/>
      <c r="TQD38" s="562"/>
      <c r="TQE38" s="562"/>
      <c r="TQF38" s="562"/>
      <c r="TQG38" s="562"/>
      <c r="TQH38" s="562"/>
      <c r="TQI38" s="562"/>
      <c r="TQJ38" s="562"/>
      <c r="TQK38" s="562"/>
      <c r="TQL38" s="562"/>
      <c r="TQM38" s="562"/>
      <c r="TQN38" s="562"/>
      <c r="TQO38" s="562"/>
      <c r="TQP38" s="562"/>
      <c r="TQQ38" s="562"/>
      <c r="TQR38" s="562"/>
      <c r="TQS38" s="562"/>
      <c r="TQT38" s="562"/>
      <c r="TQU38" s="562"/>
      <c r="TQV38" s="562"/>
      <c r="TQW38" s="562"/>
      <c r="TQX38" s="562"/>
      <c r="TQY38" s="562"/>
      <c r="TQZ38" s="562"/>
      <c r="TRA38" s="562"/>
      <c r="TRB38" s="562"/>
      <c r="TRC38" s="562"/>
      <c r="TRD38" s="562"/>
      <c r="TRE38" s="562"/>
      <c r="TRF38" s="562"/>
      <c r="TRG38" s="562"/>
      <c r="TRH38" s="562"/>
      <c r="TRI38" s="562"/>
      <c r="TRJ38" s="562"/>
      <c r="TRK38" s="562"/>
      <c r="TRL38" s="562"/>
      <c r="TRM38" s="562"/>
      <c r="TRN38" s="562"/>
      <c r="TRO38" s="562"/>
      <c r="TRP38" s="562"/>
      <c r="TRQ38" s="562"/>
      <c r="TRR38" s="562"/>
      <c r="TRS38" s="562"/>
      <c r="TRT38" s="562"/>
      <c r="TRU38" s="562"/>
      <c r="TRV38" s="562"/>
      <c r="TRW38" s="562"/>
      <c r="TRX38" s="562"/>
      <c r="TRY38" s="562"/>
      <c r="TRZ38" s="562"/>
      <c r="TSA38" s="562"/>
      <c r="TSB38" s="562"/>
      <c r="TSC38" s="562"/>
      <c r="TSD38" s="562"/>
      <c r="TSE38" s="562"/>
      <c r="TSF38" s="562"/>
      <c r="TSG38" s="562"/>
      <c r="TSH38" s="562"/>
      <c r="TSI38" s="562"/>
      <c r="TSJ38" s="562"/>
      <c r="TSK38" s="562"/>
      <c r="TSL38" s="562"/>
      <c r="TSM38" s="562"/>
      <c r="TSN38" s="562"/>
      <c r="TSO38" s="562"/>
      <c r="TSP38" s="562"/>
      <c r="TSQ38" s="562"/>
      <c r="TSR38" s="562"/>
      <c r="TSS38" s="562"/>
      <c r="TST38" s="562"/>
      <c r="TSU38" s="562"/>
      <c r="TSV38" s="562"/>
      <c r="TSW38" s="562"/>
      <c r="TSX38" s="562"/>
      <c r="TSY38" s="562"/>
      <c r="TSZ38" s="562"/>
      <c r="TTA38" s="562"/>
      <c r="TTB38" s="562"/>
      <c r="TTC38" s="562"/>
      <c r="TTD38" s="562"/>
      <c r="TTE38" s="562"/>
      <c r="TTF38" s="562"/>
      <c r="TTG38" s="562"/>
      <c r="TTH38" s="562"/>
      <c r="TTI38" s="562"/>
      <c r="TTJ38" s="562"/>
      <c r="TTK38" s="562"/>
      <c r="TTL38" s="562"/>
      <c r="TTM38" s="562"/>
      <c r="TTN38" s="562"/>
      <c r="TTO38" s="562"/>
      <c r="TTP38" s="562"/>
      <c r="TTQ38" s="562"/>
      <c r="TTR38" s="562"/>
      <c r="TTS38" s="562"/>
      <c r="TTT38" s="562"/>
      <c r="TTU38" s="562"/>
      <c r="TTV38" s="562"/>
      <c r="TTW38" s="562"/>
      <c r="TTX38" s="562"/>
      <c r="TTY38" s="562"/>
      <c r="TTZ38" s="562"/>
      <c r="TUA38" s="562"/>
      <c r="TUB38" s="562"/>
      <c r="TUC38" s="562"/>
      <c r="TUD38" s="562"/>
      <c r="TUE38" s="562"/>
      <c r="TUF38" s="562"/>
      <c r="TUG38" s="562"/>
      <c r="TUH38" s="562"/>
      <c r="TUI38" s="562"/>
      <c r="TUJ38" s="562"/>
      <c r="TUK38" s="562"/>
      <c r="TUL38" s="562"/>
      <c r="TUM38" s="562"/>
      <c r="TUN38" s="562"/>
      <c r="TUO38" s="562"/>
      <c r="TUP38" s="562"/>
      <c r="TUQ38" s="562"/>
      <c r="TUR38" s="562"/>
      <c r="TUS38" s="562"/>
      <c r="TUT38" s="562"/>
      <c r="TUU38" s="562"/>
      <c r="TUV38" s="562"/>
      <c r="TUW38" s="562"/>
      <c r="TUX38" s="562"/>
      <c r="TUY38" s="562"/>
      <c r="TUZ38" s="562"/>
      <c r="TVA38" s="562"/>
      <c r="TVB38" s="562"/>
      <c r="TVC38" s="562"/>
      <c r="TVD38" s="562"/>
      <c r="TVE38" s="562"/>
      <c r="TVF38" s="562"/>
      <c r="TVG38" s="562"/>
      <c r="TVH38" s="562"/>
      <c r="TVI38" s="562"/>
      <c r="TVJ38" s="562"/>
      <c r="TVK38" s="562"/>
      <c r="TVL38" s="562"/>
      <c r="TVM38" s="562"/>
      <c r="TVN38" s="562"/>
      <c r="TVO38" s="562"/>
      <c r="TVP38" s="562"/>
      <c r="TVQ38" s="562"/>
      <c r="TVR38" s="562"/>
      <c r="TVS38" s="562"/>
      <c r="TVT38" s="562"/>
      <c r="TVU38" s="562"/>
      <c r="TVV38" s="562"/>
      <c r="TVW38" s="562"/>
      <c r="TVX38" s="562"/>
      <c r="TVY38" s="562"/>
      <c r="TVZ38" s="562"/>
      <c r="TWA38" s="562"/>
      <c r="TWB38" s="562"/>
      <c r="TWC38" s="562"/>
      <c r="TWD38" s="562"/>
      <c r="TWE38" s="562"/>
      <c r="TWF38" s="562"/>
      <c r="TWG38" s="562"/>
      <c r="TWH38" s="562"/>
      <c r="TWI38" s="562"/>
      <c r="TWJ38" s="562"/>
      <c r="TWK38" s="562"/>
      <c r="TWL38" s="562"/>
      <c r="TWM38" s="562"/>
      <c r="TWN38" s="562"/>
      <c r="TWO38" s="562"/>
      <c r="TWP38" s="562"/>
      <c r="TWQ38" s="562"/>
      <c r="TWR38" s="562"/>
      <c r="TWS38" s="562"/>
      <c r="TWT38" s="562"/>
      <c r="TWU38" s="562"/>
      <c r="TWV38" s="562"/>
      <c r="TWW38" s="562"/>
      <c r="TWX38" s="562"/>
      <c r="TWY38" s="562"/>
      <c r="TWZ38" s="562"/>
      <c r="TXA38" s="562"/>
      <c r="TXB38" s="562"/>
      <c r="TXC38" s="562"/>
      <c r="TXD38" s="562"/>
      <c r="TXE38" s="562"/>
      <c r="TXF38" s="562"/>
      <c r="TXG38" s="562"/>
      <c r="TXH38" s="562"/>
      <c r="TXI38" s="562"/>
      <c r="TXJ38" s="562"/>
      <c r="TXK38" s="562"/>
      <c r="TXL38" s="562"/>
      <c r="TXM38" s="562"/>
      <c r="TXN38" s="562"/>
      <c r="TXO38" s="562"/>
      <c r="TXP38" s="562"/>
      <c r="TXQ38" s="562"/>
      <c r="TXR38" s="562"/>
      <c r="TXS38" s="562"/>
      <c r="TXT38" s="562"/>
      <c r="TXU38" s="562"/>
      <c r="TXV38" s="562"/>
      <c r="TXW38" s="562"/>
      <c r="TXX38" s="562"/>
      <c r="TXY38" s="562"/>
      <c r="TXZ38" s="562"/>
      <c r="TYA38" s="562"/>
      <c r="TYB38" s="562"/>
      <c r="TYC38" s="562"/>
      <c r="TYD38" s="562"/>
      <c r="TYE38" s="562"/>
      <c r="TYF38" s="562"/>
      <c r="TYG38" s="562"/>
      <c r="TYH38" s="562"/>
      <c r="TYI38" s="562"/>
      <c r="TYJ38" s="562"/>
      <c r="TYK38" s="562"/>
      <c r="TYL38" s="562"/>
      <c r="TYM38" s="562"/>
      <c r="TYN38" s="562"/>
      <c r="TYO38" s="562"/>
      <c r="TYP38" s="562"/>
      <c r="TYQ38" s="562"/>
      <c r="TYR38" s="562"/>
      <c r="TYS38" s="562"/>
      <c r="TYT38" s="562"/>
      <c r="TYU38" s="562"/>
      <c r="TYV38" s="562"/>
      <c r="TYW38" s="562"/>
      <c r="TYX38" s="562"/>
      <c r="TYY38" s="562"/>
      <c r="TYZ38" s="562"/>
      <c r="TZA38" s="562"/>
      <c r="TZB38" s="562"/>
      <c r="TZC38" s="562"/>
      <c r="TZD38" s="562"/>
      <c r="TZE38" s="562"/>
      <c r="TZF38" s="562"/>
      <c r="TZG38" s="562"/>
      <c r="TZH38" s="562"/>
      <c r="TZI38" s="562"/>
      <c r="TZJ38" s="562"/>
      <c r="TZK38" s="562"/>
      <c r="TZL38" s="562"/>
      <c r="TZM38" s="562"/>
      <c r="TZN38" s="562"/>
      <c r="TZO38" s="562"/>
      <c r="TZP38" s="562"/>
      <c r="TZQ38" s="562"/>
      <c r="TZR38" s="562"/>
      <c r="TZS38" s="562"/>
      <c r="TZT38" s="562"/>
      <c r="TZU38" s="562"/>
      <c r="TZV38" s="562"/>
      <c r="TZW38" s="562"/>
      <c r="TZX38" s="562"/>
      <c r="TZY38" s="562"/>
      <c r="TZZ38" s="562"/>
      <c r="UAA38" s="562"/>
      <c r="UAB38" s="562"/>
      <c r="UAC38" s="562"/>
      <c r="UAD38" s="562"/>
      <c r="UAE38" s="562"/>
      <c r="UAF38" s="562"/>
      <c r="UAG38" s="562"/>
      <c r="UAH38" s="562"/>
      <c r="UAI38" s="562"/>
      <c r="UAJ38" s="562"/>
      <c r="UAK38" s="562"/>
      <c r="UAL38" s="562"/>
      <c r="UAM38" s="562"/>
      <c r="UAN38" s="562"/>
      <c r="UAO38" s="562"/>
      <c r="UAP38" s="562"/>
      <c r="UAQ38" s="562"/>
      <c r="UAR38" s="562"/>
      <c r="UAS38" s="562"/>
      <c r="UAT38" s="562"/>
      <c r="UAU38" s="562"/>
      <c r="UAV38" s="562"/>
      <c r="UAW38" s="562"/>
      <c r="UAX38" s="562"/>
      <c r="UAY38" s="562"/>
      <c r="UAZ38" s="562"/>
      <c r="UBA38" s="562"/>
      <c r="UBB38" s="562"/>
      <c r="UBC38" s="562"/>
      <c r="UBD38" s="562"/>
      <c r="UBE38" s="562"/>
      <c r="UBF38" s="562"/>
      <c r="UBG38" s="562"/>
      <c r="UBH38" s="562"/>
      <c r="UBI38" s="562"/>
      <c r="UBJ38" s="562"/>
      <c r="UBK38" s="562"/>
      <c r="UBL38" s="562"/>
      <c r="UBM38" s="562"/>
      <c r="UBN38" s="562"/>
      <c r="UBO38" s="562"/>
      <c r="UBP38" s="562"/>
      <c r="UBQ38" s="562"/>
      <c r="UBR38" s="562"/>
      <c r="UBS38" s="562"/>
      <c r="UBT38" s="562"/>
      <c r="UBU38" s="562"/>
      <c r="UBV38" s="562"/>
      <c r="UBW38" s="562"/>
      <c r="UBX38" s="562"/>
      <c r="UBY38" s="562"/>
      <c r="UBZ38" s="562"/>
      <c r="UCA38" s="562"/>
      <c r="UCB38" s="562"/>
      <c r="UCC38" s="562"/>
      <c r="UCD38" s="562"/>
      <c r="UCE38" s="562"/>
      <c r="UCF38" s="562"/>
      <c r="UCG38" s="562"/>
      <c r="UCH38" s="562"/>
      <c r="UCI38" s="562"/>
      <c r="UCJ38" s="562"/>
      <c r="UCK38" s="562"/>
      <c r="UCL38" s="562"/>
      <c r="UCM38" s="562"/>
      <c r="UCN38" s="562"/>
      <c r="UCO38" s="562"/>
      <c r="UCP38" s="562"/>
      <c r="UCQ38" s="562"/>
      <c r="UCR38" s="562"/>
      <c r="UCS38" s="562"/>
      <c r="UCT38" s="562"/>
      <c r="UCU38" s="562"/>
      <c r="UCV38" s="562"/>
      <c r="UCW38" s="562"/>
      <c r="UCX38" s="562"/>
      <c r="UCY38" s="562"/>
      <c r="UCZ38" s="562"/>
      <c r="UDA38" s="562"/>
      <c r="UDB38" s="562"/>
      <c r="UDC38" s="562"/>
      <c r="UDD38" s="562"/>
      <c r="UDE38" s="562"/>
      <c r="UDF38" s="562"/>
      <c r="UDG38" s="562"/>
      <c r="UDH38" s="562"/>
      <c r="UDI38" s="562"/>
      <c r="UDJ38" s="562"/>
      <c r="UDK38" s="562"/>
      <c r="UDL38" s="562"/>
      <c r="UDM38" s="562"/>
      <c r="UDN38" s="562"/>
      <c r="UDO38" s="562"/>
      <c r="UDP38" s="562"/>
      <c r="UDQ38" s="562"/>
      <c r="UDR38" s="562"/>
      <c r="UDS38" s="562"/>
      <c r="UDT38" s="562"/>
      <c r="UDU38" s="562"/>
      <c r="UDV38" s="562"/>
      <c r="UDW38" s="562"/>
      <c r="UDX38" s="562"/>
      <c r="UDY38" s="562"/>
      <c r="UDZ38" s="562"/>
      <c r="UEA38" s="562"/>
      <c r="UEB38" s="562"/>
      <c r="UEC38" s="562"/>
      <c r="UED38" s="562"/>
      <c r="UEE38" s="562"/>
      <c r="UEF38" s="562"/>
      <c r="UEG38" s="562"/>
      <c r="UEH38" s="562"/>
      <c r="UEI38" s="562"/>
      <c r="UEJ38" s="562"/>
      <c r="UEK38" s="562"/>
      <c r="UEL38" s="562"/>
      <c r="UEM38" s="562"/>
      <c r="UEN38" s="562"/>
      <c r="UEO38" s="562"/>
      <c r="UEP38" s="562"/>
      <c r="UEQ38" s="562"/>
      <c r="UER38" s="562"/>
      <c r="UES38" s="562"/>
      <c r="UET38" s="562"/>
      <c r="UEU38" s="562"/>
      <c r="UEV38" s="562"/>
      <c r="UEW38" s="562"/>
      <c r="UEX38" s="562"/>
      <c r="UEY38" s="562"/>
      <c r="UEZ38" s="562"/>
      <c r="UFA38" s="562"/>
      <c r="UFB38" s="562"/>
      <c r="UFC38" s="562"/>
      <c r="UFD38" s="562"/>
      <c r="UFE38" s="562"/>
      <c r="UFF38" s="562"/>
      <c r="UFG38" s="562"/>
      <c r="UFH38" s="562"/>
      <c r="UFI38" s="562"/>
      <c r="UFJ38" s="562"/>
      <c r="UFK38" s="562"/>
      <c r="UFL38" s="562"/>
      <c r="UFM38" s="562"/>
      <c r="UFN38" s="562"/>
      <c r="UFO38" s="562"/>
      <c r="UFP38" s="562"/>
      <c r="UFQ38" s="562"/>
      <c r="UFR38" s="562"/>
      <c r="UFS38" s="562"/>
      <c r="UFT38" s="562"/>
      <c r="UFU38" s="562"/>
      <c r="UFV38" s="562"/>
      <c r="UFW38" s="562"/>
      <c r="UFX38" s="562"/>
      <c r="UFY38" s="562"/>
      <c r="UFZ38" s="562"/>
      <c r="UGA38" s="562"/>
      <c r="UGB38" s="562"/>
      <c r="UGC38" s="562"/>
      <c r="UGD38" s="562"/>
      <c r="UGE38" s="562"/>
      <c r="UGF38" s="562"/>
      <c r="UGG38" s="562"/>
      <c r="UGH38" s="562"/>
      <c r="UGI38" s="562"/>
      <c r="UGJ38" s="562"/>
      <c r="UGK38" s="562"/>
      <c r="UGL38" s="562"/>
      <c r="UGM38" s="562"/>
      <c r="UGN38" s="562"/>
      <c r="UGO38" s="562"/>
      <c r="UGP38" s="562"/>
      <c r="UGQ38" s="562"/>
      <c r="UGR38" s="562"/>
      <c r="UGS38" s="562"/>
      <c r="UGT38" s="562"/>
      <c r="UGU38" s="562"/>
      <c r="UGV38" s="562"/>
      <c r="UGW38" s="562"/>
      <c r="UGX38" s="562"/>
      <c r="UGY38" s="562"/>
      <c r="UGZ38" s="562"/>
      <c r="UHA38" s="562"/>
      <c r="UHB38" s="562"/>
      <c r="UHC38" s="562"/>
      <c r="UHD38" s="562"/>
      <c r="UHE38" s="562"/>
      <c r="UHF38" s="562"/>
      <c r="UHG38" s="562"/>
      <c r="UHH38" s="562"/>
      <c r="UHI38" s="562"/>
      <c r="UHJ38" s="562"/>
      <c r="UHK38" s="562"/>
      <c r="UHL38" s="562"/>
      <c r="UHM38" s="562"/>
      <c r="UHN38" s="562"/>
      <c r="UHO38" s="562"/>
      <c r="UHP38" s="562"/>
      <c r="UHQ38" s="562"/>
      <c r="UHR38" s="562"/>
      <c r="UHS38" s="562"/>
      <c r="UHT38" s="562"/>
      <c r="UHU38" s="562"/>
      <c r="UHV38" s="562"/>
      <c r="UHW38" s="562"/>
      <c r="UHX38" s="562"/>
      <c r="UHY38" s="562"/>
      <c r="UHZ38" s="562"/>
      <c r="UIA38" s="562"/>
      <c r="UIB38" s="562"/>
      <c r="UIC38" s="562"/>
      <c r="UID38" s="562"/>
      <c r="UIE38" s="562"/>
      <c r="UIF38" s="562"/>
      <c r="UIG38" s="562"/>
      <c r="UIH38" s="562"/>
      <c r="UII38" s="562"/>
      <c r="UIJ38" s="562"/>
      <c r="UIK38" s="562"/>
      <c r="UIL38" s="562"/>
      <c r="UIM38" s="562"/>
      <c r="UIN38" s="562"/>
      <c r="UIO38" s="562"/>
      <c r="UIP38" s="562"/>
      <c r="UIQ38" s="562"/>
      <c r="UIR38" s="562"/>
      <c r="UIS38" s="562"/>
      <c r="UIT38" s="562"/>
      <c r="UIU38" s="562"/>
      <c r="UIV38" s="562"/>
      <c r="UIW38" s="562"/>
      <c r="UIX38" s="562"/>
      <c r="UIY38" s="562"/>
      <c r="UIZ38" s="562"/>
      <c r="UJA38" s="562"/>
      <c r="UJB38" s="562"/>
      <c r="UJC38" s="562"/>
      <c r="UJD38" s="562"/>
      <c r="UJE38" s="562"/>
      <c r="UJF38" s="562"/>
      <c r="UJG38" s="562"/>
      <c r="UJH38" s="562"/>
      <c r="UJI38" s="562"/>
      <c r="UJJ38" s="562"/>
      <c r="UJK38" s="562"/>
      <c r="UJL38" s="562"/>
      <c r="UJM38" s="562"/>
      <c r="UJN38" s="562"/>
      <c r="UJO38" s="562"/>
      <c r="UJP38" s="562"/>
      <c r="UJQ38" s="562"/>
      <c r="UJR38" s="562"/>
      <c r="UJS38" s="562"/>
      <c r="UJT38" s="562"/>
      <c r="UJU38" s="562"/>
      <c r="UJV38" s="562"/>
      <c r="UJW38" s="562"/>
      <c r="UJX38" s="562"/>
      <c r="UJY38" s="562"/>
      <c r="UJZ38" s="562"/>
      <c r="UKA38" s="562"/>
      <c r="UKB38" s="562"/>
      <c r="UKC38" s="562"/>
      <c r="UKD38" s="562"/>
      <c r="UKE38" s="562"/>
      <c r="UKF38" s="562"/>
      <c r="UKG38" s="562"/>
      <c r="UKH38" s="562"/>
      <c r="UKI38" s="562"/>
      <c r="UKJ38" s="562"/>
      <c r="UKK38" s="562"/>
      <c r="UKL38" s="562"/>
      <c r="UKM38" s="562"/>
      <c r="UKN38" s="562"/>
      <c r="UKO38" s="562"/>
      <c r="UKP38" s="562"/>
      <c r="UKQ38" s="562"/>
      <c r="UKR38" s="562"/>
      <c r="UKS38" s="562"/>
      <c r="UKT38" s="562"/>
      <c r="UKU38" s="562"/>
      <c r="UKV38" s="562"/>
      <c r="UKW38" s="562"/>
      <c r="UKX38" s="562"/>
      <c r="UKY38" s="562"/>
      <c r="UKZ38" s="562"/>
      <c r="ULA38" s="562"/>
      <c r="ULB38" s="562"/>
      <c r="ULC38" s="562"/>
      <c r="ULD38" s="562"/>
      <c r="ULE38" s="562"/>
      <c r="ULF38" s="562"/>
      <c r="ULG38" s="562"/>
      <c r="ULH38" s="562"/>
      <c r="ULI38" s="562"/>
      <c r="ULJ38" s="562"/>
      <c r="ULK38" s="562"/>
      <c r="ULL38" s="562"/>
      <c r="ULM38" s="562"/>
      <c r="ULN38" s="562"/>
      <c r="ULO38" s="562"/>
      <c r="ULP38" s="562"/>
      <c r="ULQ38" s="562"/>
      <c r="ULR38" s="562"/>
      <c r="ULS38" s="562"/>
      <c r="ULT38" s="562"/>
      <c r="ULU38" s="562"/>
      <c r="ULV38" s="562"/>
      <c r="ULW38" s="562"/>
      <c r="ULX38" s="562"/>
      <c r="ULY38" s="562"/>
      <c r="ULZ38" s="562"/>
      <c r="UMA38" s="562"/>
      <c r="UMB38" s="562"/>
      <c r="UMC38" s="562"/>
      <c r="UMD38" s="562"/>
      <c r="UME38" s="562"/>
      <c r="UMF38" s="562"/>
      <c r="UMG38" s="562"/>
      <c r="UMH38" s="562"/>
      <c r="UMI38" s="562"/>
      <c r="UMJ38" s="562"/>
      <c r="UMK38" s="562"/>
      <c r="UML38" s="562"/>
      <c r="UMM38" s="562"/>
      <c r="UMN38" s="562"/>
      <c r="UMO38" s="562"/>
      <c r="UMP38" s="562"/>
      <c r="UMQ38" s="562"/>
      <c r="UMR38" s="562"/>
      <c r="UMS38" s="562"/>
      <c r="UMT38" s="562"/>
      <c r="UMU38" s="562"/>
      <c r="UMV38" s="562"/>
      <c r="UMW38" s="562"/>
      <c r="UMX38" s="562"/>
      <c r="UMY38" s="562"/>
      <c r="UMZ38" s="562"/>
      <c r="UNA38" s="562"/>
      <c r="UNB38" s="562"/>
      <c r="UNC38" s="562"/>
      <c r="UND38" s="562"/>
      <c r="UNE38" s="562"/>
      <c r="UNF38" s="562"/>
      <c r="UNG38" s="562"/>
      <c r="UNH38" s="562"/>
      <c r="UNI38" s="562"/>
      <c r="UNJ38" s="562"/>
      <c r="UNK38" s="562"/>
      <c r="UNL38" s="562"/>
      <c r="UNM38" s="562"/>
      <c r="UNN38" s="562"/>
      <c r="UNO38" s="562"/>
      <c r="UNP38" s="562"/>
      <c r="UNQ38" s="562"/>
      <c r="UNR38" s="562"/>
      <c r="UNS38" s="562"/>
      <c r="UNT38" s="562"/>
      <c r="UNU38" s="562"/>
      <c r="UNV38" s="562"/>
      <c r="UNW38" s="562"/>
      <c r="UNX38" s="562"/>
      <c r="UNY38" s="562"/>
      <c r="UNZ38" s="562"/>
      <c r="UOA38" s="562"/>
      <c r="UOB38" s="562"/>
      <c r="UOC38" s="562"/>
      <c r="UOD38" s="562"/>
      <c r="UOE38" s="562"/>
      <c r="UOF38" s="562"/>
      <c r="UOG38" s="562"/>
      <c r="UOH38" s="562"/>
      <c r="UOI38" s="562"/>
      <c r="UOJ38" s="562"/>
      <c r="UOK38" s="562"/>
      <c r="UOL38" s="562"/>
      <c r="UOM38" s="562"/>
      <c r="UON38" s="562"/>
      <c r="UOO38" s="562"/>
      <c r="UOP38" s="562"/>
      <c r="UOQ38" s="562"/>
      <c r="UOR38" s="562"/>
      <c r="UOS38" s="562"/>
      <c r="UOT38" s="562"/>
      <c r="UOU38" s="562"/>
      <c r="UOV38" s="562"/>
      <c r="UOW38" s="562"/>
      <c r="UOX38" s="562"/>
      <c r="UOY38" s="562"/>
      <c r="UOZ38" s="562"/>
      <c r="UPA38" s="562"/>
      <c r="UPB38" s="562"/>
      <c r="UPC38" s="562"/>
      <c r="UPD38" s="562"/>
      <c r="UPE38" s="562"/>
      <c r="UPF38" s="562"/>
      <c r="UPG38" s="562"/>
      <c r="UPH38" s="562"/>
      <c r="UPI38" s="562"/>
      <c r="UPJ38" s="562"/>
      <c r="UPK38" s="562"/>
      <c r="UPL38" s="562"/>
      <c r="UPM38" s="562"/>
      <c r="UPN38" s="562"/>
      <c r="UPO38" s="562"/>
      <c r="UPP38" s="562"/>
      <c r="UPQ38" s="562"/>
      <c r="UPR38" s="562"/>
      <c r="UPS38" s="562"/>
      <c r="UPT38" s="562"/>
      <c r="UPU38" s="562"/>
      <c r="UPV38" s="562"/>
      <c r="UPW38" s="562"/>
      <c r="UPX38" s="562"/>
      <c r="UPY38" s="562"/>
      <c r="UPZ38" s="562"/>
      <c r="UQA38" s="562"/>
      <c r="UQB38" s="562"/>
      <c r="UQC38" s="562"/>
      <c r="UQD38" s="562"/>
      <c r="UQE38" s="562"/>
      <c r="UQF38" s="562"/>
      <c r="UQG38" s="562"/>
      <c r="UQH38" s="562"/>
      <c r="UQI38" s="562"/>
      <c r="UQJ38" s="562"/>
      <c r="UQK38" s="562"/>
      <c r="UQL38" s="562"/>
      <c r="UQM38" s="562"/>
      <c r="UQN38" s="562"/>
      <c r="UQO38" s="562"/>
      <c r="UQP38" s="562"/>
      <c r="UQQ38" s="562"/>
      <c r="UQR38" s="562"/>
      <c r="UQS38" s="562"/>
      <c r="UQT38" s="562"/>
      <c r="UQU38" s="562"/>
      <c r="UQV38" s="562"/>
      <c r="UQW38" s="562"/>
      <c r="UQX38" s="562"/>
      <c r="UQY38" s="562"/>
      <c r="UQZ38" s="562"/>
      <c r="URA38" s="562"/>
      <c r="URB38" s="562"/>
      <c r="URC38" s="562"/>
      <c r="URD38" s="562"/>
      <c r="URE38" s="562"/>
      <c r="URF38" s="562"/>
      <c r="URG38" s="562"/>
      <c r="URH38" s="562"/>
      <c r="URI38" s="562"/>
      <c r="URJ38" s="562"/>
      <c r="URK38" s="562"/>
      <c r="URL38" s="562"/>
      <c r="URM38" s="562"/>
      <c r="URN38" s="562"/>
      <c r="URO38" s="562"/>
      <c r="URP38" s="562"/>
      <c r="URQ38" s="562"/>
      <c r="URR38" s="562"/>
      <c r="URS38" s="562"/>
      <c r="URT38" s="562"/>
      <c r="URU38" s="562"/>
      <c r="URV38" s="562"/>
      <c r="URW38" s="562"/>
      <c r="URX38" s="562"/>
      <c r="URY38" s="562"/>
      <c r="URZ38" s="562"/>
      <c r="USA38" s="562"/>
      <c r="USB38" s="562"/>
      <c r="USC38" s="562"/>
      <c r="USD38" s="562"/>
      <c r="USE38" s="562"/>
      <c r="USF38" s="562"/>
      <c r="USG38" s="562"/>
      <c r="USH38" s="562"/>
      <c r="USI38" s="562"/>
      <c r="USJ38" s="562"/>
      <c r="USK38" s="562"/>
      <c r="USL38" s="562"/>
      <c r="USM38" s="562"/>
      <c r="USN38" s="562"/>
      <c r="USO38" s="562"/>
      <c r="USP38" s="562"/>
      <c r="USQ38" s="562"/>
      <c r="USR38" s="562"/>
      <c r="USS38" s="562"/>
      <c r="UST38" s="562"/>
      <c r="USU38" s="562"/>
      <c r="USV38" s="562"/>
      <c r="USW38" s="562"/>
      <c r="USX38" s="562"/>
      <c r="USY38" s="562"/>
      <c r="USZ38" s="562"/>
      <c r="UTA38" s="562"/>
      <c r="UTB38" s="562"/>
      <c r="UTC38" s="562"/>
      <c r="UTD38" s="562"/>
      <c r="UTE38" s="562"/>
      <c r="UTF38" s="562"/>
      <c r="UTG38" s="562"/>
      <c r="UTH38" s="562"/>
      <c r="UTI38" s="562"/>
      <c r="UTJ38" s="562"/>
      <c r="UTK38" s="562"/>
      <c r="UTL38" s="562"/>
      <c r="UTM38" s="562"/>
      <c r="UTN38" s="562"/>
      <c r="UTO38" s="562"/>
      <c r="UTP38" s="562"/>
      <c r="UTQ38" s="562"/>
      <c r="UTR38" s="562"/>
      <c r="UTS38" s="562"/>
      <c r="UTT38" s="562"/>
      <c r="UTU38" s="562"/>
      <c r="UTV38" s="562"/>
      <c r="UTW38" s="562"/>
      <c r="UTX38" s="562"/>
      <c r="UTY38" s="562"/>
      <c r="UTZ38" s="562"/>
      <c r="UUA38" s="562"/>
      <c r="UUB38" s="562"/>
      <c r="UUC38" s="562"/>
      <c r="UUD38" s="562"/>
      <c r="UUE38" s="562"/>
      <c r="UUF38" s="562"/>
      <c r="UUG38" s="562"/>
      <c r="UUH38" s="562"/>
      <c r="UUI38" s="562"/>
      <c r="UUJ38" s="562"/>
      <c r="UUK38" s="562"/>
      <c r="UUL38" s="562"/>
      <c r="UUM38" s="562"/>
      <c r="UUN38" s="562"/>
      <c r="UUO38" s="562"/>
      <c r="UUP38" s="562"/>
      <c r="UUQ38" s="562"/>
      <c r="UUR38" s="562"/>
      <c r="UUS38" s="562"/>
      <c r="UUT38" s="562"/>
      <c r="UUU38" s="562"/>
      <c r="UUV38" s="562"/>
      <c r="UUW38" s="562"/>
      <c r="UUX38" s="562"/>
      <c r="UUY38" s="562"/>
      <c r="UUZ38" s="562"/>
      <c r="UVA38" s="562"/>
      <c r="UVB38" s="562"/>
      <c r="UVC38" s="562"/>
      <c r="UVD38" s="562"/>
      <c r="UVE38" s="562"/>
      <c r="UVF38" s="562"/>
      <c r="UVG38" s="562"/>
      <c r="UVH38" s="562"/>
      <c r="UVI38" s="562"/>
      <c r="UVJ38" s="562"/>
      <c r="UVK38" s="562"/>
      <c r="UVL38" s="562"/>
      <c r="UVM38" s="562"/>
      <c r="UVN38" s="562"/>
      <c r="UVO38" s="562"/>
      <c r="UVP38" s="562"/>
      <c r="UVQ38" s="562"/>
      <c r="UVR38" s="562"/>
      <c r="UVS38" s="562"/>
      <c r="UVT38" s="562"/>
      <c r="UVU38" s="562"/>
      <c r="UVV38" s="562"/>
      <c r="UVW38" s="562"/>
      <c r="UVX38" s="562"/>
      <c r="UVY38" s="562"/>
      <c r="UVZ38" s="562"/>
      <c r="UWA38" s="562"/>
      <c r="UWB38" s="562"/>
      <c r="UWC38" s="562"/>
      <c r="UWD38" s="562"/>
      <c r="UWE38" s="562"/>
      <c r="UWF38" s="562"/>
      <c r="UWG38" s="562"/>
      <c r="UWH38" s="562"/>
      <c r="UWI38" s="562"/>
      <c r="UWJ38" s="562"/>
      <c r="UWK38" s="562"/>
      <c r="UWL38" s="562"/>
      <c r="UWM38" s="562"/>
      <c r="UWN38" s="562"/>
      <c r="UWO38" s="562"/>
      <c r="UWP38" s="562"/>
      <c r="UWQ38" s="562"/>
      <c r="UWR38" s="562"/>
      <c r="UWS38" s="562"/>
      <c r="UWT38" s="562"/>
      <c r="UWU38" s="562"/>
      <c r="UWV38" s="562"/>
      <c r="UWW38" s="562"/>
      <c r="UWX38" s="562"/>
      <c r="UWY38" s="562"/>
      <c r="UWZ38" s="562"/>
      <c r="UXA38" s="562"/>
      <c r="UXB38" s="562"/>
      <c r="UXC38" s="562"/>
      <c r="UXD38" s="562"/>
      <c r="UXE38" s="562"/>
      <c r="UXF38" s="562"/>
      <c r="UXG38" s="562"/>
      <c r="UXH38" s="562"/>
      <c r="UXI38" s="562"/>
      <c r="UXJ38" s="562"/>
      <c r="UXK38" s="562"/>
      <c r="UXL38" s="562"/>
      <c r="UXM38" s="562"/>
      <c r="UXN38" s="562"/>
      <c r="UXO38" s="562"/>
      <c r="UXP38" s="562"/>
      <c r="UXQ38" s="562"/>
      <c r="UXR38" s="562"/>
      <c r="UXS38" s="562"/>
      <c r="UXT38" s="562"/>
      <c r="UXU38" s="562"/>
      <c r="UXV38" s="562"/>
      <c r="UXW38" s="562"/>
      <c r="UXX38" s="562"/>
      <c r="UXY38" s="562"/>
      <c r="UXZ38" s="562"/>
      <c r="UYA38" s="562"/>
      <c r="UYB38" s="562"/>
      <c r="UYC38" s="562"/>
      <c r="UYD38" s="562"/>
      <c r="UYE38" s="562"/>
      <c r="UYF38" s="562"/>
      <c r="UYG38" s="562"/>
      <c r="UYH38" s="562"/>
      <c r="UYI38" s="562"/>
      <c r="UYJ38" s="562"/>
      <c r="UYK38" s="562"/>
      <c r="UYL38" s="562"/>
      <c r="UYM38" s="562"/>
      <c r="UYN38" s="562"/>
      <c r="UYO38" s="562"/>
      <c r="UYP38" s="562"/>
      <c r="UYQ38" s="562"/>
      <c r="UYR38" s="562"/>
      <c r="UYS38" s="562"/>
      <c r="UYT38" s="562"/>
      <c r="UYU38" s="562"/>
      <c r="UYV38" s="562"/>
      <c r="UYW38" s="562"/>
      <c r="UYX38" s="562"/>
      <c r="UYY38" s="562"/>
      <c r="UYZ38" s="562"/>
      <c r="UZA38" s="562"/>
      <c r="UZB38" s="562"/>
      <c r="UZC38" s="562"/>
      <c r="UZD38" s="562"/>
      <c r="UZE38" s="562"/>
      <c r="UZF38" s="562"/>
      <c r="UZG38" s="562"/>
      <c r="UZH38" s="562"/>
      <c r="UZI38" s="562"/>
      <c r="UZJ38" s="562"/>
      <c r="UZK38" s="562"/>
      <c r="UZL38" s="562"/>
      <c r="UZM38" s="562"/>
      <c r="UZN38" s="562"/>
      <c r="UZO38" s="562"/>
      <c r="UZP38" s="562"/>
      <c r="UZQ38" s="562"/>
      <c r="UZR38" s="562"/>
      <c r="UZS38" s="562"/>
      <c r="UZT38" s="562"/>
      <c r="UZU38" s="562"/>
      <c r="UZV38" s="562"/>
      <c r="UZW38" s="562"/>
      <c r="UZX38" s="562"/>
      <c r="UZY38" s="562"/>
      <c r="UZZ38" s="562"/>
      <c r="VAA38" s="562"/>
      <c r="VAB38" s="562"/>
      <c r="VAC38" s="562"/>
      <c r="VAD38" s="562"/>
      <c r="VAE38" s="562"/>
      <c r="VAF38" s="562"/>
      <c r="VAG38" s="562"/>
      <c r="VAH38" s="562"/>
      <c r="VAI38" s="562"/>
      <c r="VAJ38" s="562"/>
      <c r="VAK38" s="562"/>
      <c r="VAL38" s="562"/>
      <c r="VAM38" s="562"/>
      <c r="VAN38" s="562"/>
      <c r="VAO38" s="562"/>
      <c r="VAP38" s="562"/>
      <c r="VAQ38" s="562"/>
      <c r="VAR38" s="562"/>
      <c r="VAS38" s="562"/>
      <c r="VAT38" s="562"/>
      <c r="VAU38" s="562"/>
      <c r="VAV38" s="562"/>
      <c r="VAW38" s="562"/>
      <c r="VAX38" s="562"/>
      <c r="VAY38" s="562"/>
      <c r="VAZ38" s="562"/>
      <c r="VBA38" s="562"/>
      <c r="VBB38" s="562"/>
      <c r="VBC38" s="562"/>
      <c r="VBD38" s="562"/>
      <c r="VBE38" s="562"/>
      <c r="VBF38" s="562"/>
      <c r="VBG38" s="562"/>
      <c r="VBH38" s="562"/>
      <c r="VBI38" s="562"/>
      <c r="VBJ38" s="562"/>
      <c r="VBK38" s="562"/>
      <c r="VBL38" s="562"/>
      <c r="VBM38" s="562"/>
      <c r="VBN38" s="562"/>
      <c r="VBO38" s="562"/>
      <c r="VBP38" s="562"/>
      <c r="VBQ38" s="562"/>
      <c r="VBR38" s="562"/>
      <c r="VBS38" s="562"/>
      <c r="VBT38" s="562"/>
      <c r="VBU38" s="562"/>
      <c r="VBV38" s="562"/>
      <c r="VBW38" s="562"/>
      <c r="VBX38" s="562"/>
      <c r="VBY38" s="562"/>
      <c r="VBZ38" s="562"/>
      <c r="VCA38" s="562"/>
      <c r="VCB38" s="562"/>
      <c r="VCC38" s="562"/>
      <c r="VCD38" s="562"/>
      <c r="VCE38" s="562"/>
      <c r="VCF38" s="562"/>
      <c r="VCG38" s="562"/>
      <c r="VCH38" s="562"/>
      <c r="VCI38" s="562"/>
      <c r="VCJ38" s="562"/>
      <c r="VCK38" s="562"/>
      <c r="VCL38" s="562"/>
      <c r="VCM38" s="562"/>
      <c r="VCN38" s="562"/>
      <c r="VCO38" s="562"/>
      <c r="VCP38" s="562"/>
      <c r="VCQ38" s="562"/>
      <c r="VCR38" s="562"/>
      <c r="VCS38" s="562"/>
      <c r="VCT38" s="562"/>
      <c r="VCU38" s="562"/>
      <c r="VCV38" s="562"/>
      <c r="VCW38" s="562"/>
      <c r="VCX38" s="562"/>
      <c r="VCY38" s="562"/>
      <c r="VCZ38" s="562"/>
      <c r="VDA38" s="562"/>
      <c r="VDB38" s="562"/>
      <c r="VDC38" s="562"/>
      <c r="VDD38" s="562"/>
      <c r="VDE38" s="562"/>
      <c r="VDF38" s="562"/>
      <c r="VDG38" s="562"/>
      <c r="VDH38" s="562"/>
      <c r="VDI38" s="562"/>
      <c r="VDJ38" s="562"/>
      <c r="VDK38" s="562"/>
      <c r="VDL38" s="562"/>
      <c r="VDM38" s="562"/>
      <c r="VDN38" s="562"/>
      <c r="VDO38" s="562"/>
      <c r="VDP38" s="562"/>
      <c r="VDQ38" s="562"/>
      <c r="VDR38" s="562"/>
      <c r="VDS38" s="562"/>
      <c r="VDT38" s="562"/>
      <c r="VDU38" s="562"/>
      <c r="VDV38" s="562"/>
      <c r="VDW38" s="562"/>
      <c r="VDX38" s="562"/>
      <c r="VDY38" s="562"/>
      <c r="VDZ38" s="562"/>
      <c r="VEA38" s="562"/>
      <c r="VEB38" s="562"/>
      <c r="VEC38" s="562"/>
      <c r="VED38" s="562"/>
      <c r="VEE38" s="562"/>
      <c r="VEF38" s="562"/>
      <c r="VEG38" s="562"/>
      <c r="VEH38" s="562"/>
      <c r="VEI38" s="562"/>
      <c r="VEJ38" s="562"/>
      <c r="VEK38" s="562"/>
      <c r="VEL38" s="562"/>
      <c r="VEM38" s="562"/>
      <c r="VEN38" s="562"/>
      <c r="VEO38" s="562"/>
      <c r="VEP38" s="562"/>
      <c r="VEQ38" s="562"/>
      <c r="VER38" s="562"/>
      <c r="VES38" s="562"/>
      <c r="VET38" s="562"/>
      <c r="VEU38" s="562"/>
      <c r="VEV38" s="562"/>
      <c r="VEW38" s="562"/>
      <c r="VEX38" s="562"/>
      <c r="VEY38" s="562"/>
      <c r="VEZ38" s="562"/>
      <c r="VFA38" s="562"/>
      <c r="VFB38" s="562"/>
      <c r="VFC38" s="562"/>
      <c r="VFD38" s="562"/>
      <c r="VFE38" s="562"/>
      <c r="VFF38" s="562"/>
      <c r="VFG38" s="562"/>
      <c r="VFH38" s="562"/>
      <c r="VFI38" s="562"/>
      <c r="VFJ38" s="562"/>
      <c r="VFK38" s="562"/>
      <c r="VFL38" s="562"/>
      <c r="VFM38" s="562"/>
      <c r="VFN38" s="562"/>
      <c r="VFO38" s="562"/>
      <c r="VFP38" s="562"/>
      <c r="VFQ38" s="562"/>
      <c r="VFR38" s="562"/>
      <c r="VFS38" s="562"/>
      <c r="VFT38" s="562"/>
      <c r="VFU38" s="562"/>
      <c r="VFV38" s="562"/>
      <c r="VFW38" s="562"/>
      <c r="VFX38" s="562"/>
      <c r="VFY38" s="562"/>
      <c r="VFZ38" s="562"/>
      <c r="VGA38" s="562"/>
      <c r="VGB38" s="562"/>
      <c r="VGC38" s="562"/>
      <c r="VGD38" s="562"/>
      <c r="VGE38" s="562"/>
      <c r="VGF38" s="562"/>
      <c r="VGG38" s="562"/>
      <c r="VGH38" s="562"/>
      <c r="VGI38" s="562"/>
      <c r="VGJ38" s="562"/>
      <c r="VGK38" s="562"/>
      <c r="VGL38" s="562"/>
      <c r="VGM38" s="562"/>
      <c r="VGN38" s="562"/>
      <c r="VGO38" s="562"/>
      <c r="VGP38" s="562"/>
      <c r="VGQ38" s="562"/>
      <c r="VGR38" s="562"/>
      <c r="VGS38" s="562"/>
      <c r="VGT38" s="562"/>
      <c r="VGU38" s="562"/>
      <c r="VGV38" s="562"/>
      <c r="VGW38" s="562"/>
      <c r="VGX38" s="562"/>
      <c r="VGY38" s="562"/>
      <c r="VGZ38" s="562"/>
      <c r="VHA38" s="562"/>
      <c r="VHB38" s="562"/>
      <c r="VHC38" s="562"/>
      <c r="VHD38" s="562"/>
      <c r="VHE38" s="562"/>
      <c r="VHF38" s="562"/>
      <c r="VHG38" s="562"/>
      <c r="VHH38" s="562"/>
      <c r="VHI38" s="562"/>
      <c r="VHJ38" s="562"/>
      <c r="VHK38" s="562"/>
      <c r="VHL38" s="562"/>
      <c r="VHM38" s="562"/>
      <c r="VHN38" s="562"/>
      <c r="VHO38" s="562"/>
      <c r="VHP38" s="562"/>
      <c r="VHQ38" s="562"/>
      <c r="VHR38" s="562"/>
      <c r="VHS38" s="562"/>
      <c r="VHT38" s="562"/>
      <c r="VHU38" s="562"/>
      <c r="VHV38" s="562"/>
      <c r="VHW38" s="562"/>
      <c r="VHX38" s="562"/>
      <c r="VHY38" s="562"/>
      <c r="VHZ38" s="562"/>
      <c r="VIA38" s="562"/>
      <c r="VIB38" s="562"/>
      <c r="VIC38" s="562"/>
      <c r="VID38" s="562"/>
      <c r="VIE38" s="562"/>
      <c r="VIF38" s="562"/>
      <c r="VIG38" s="562"/>
      <c r="VIH38" s="562"/>
      <c r="VII38" s="562"/>
      <c r="VIJ38" s="562"/>
      <c r="VIK38" s="562"/>
      <c r="VIL38" s="562"/>
      <c r="VIM38" s="562"/>
      <c r="VIN38" s="562"/>
      <c r="VIO38" s="562"/>
      <c r="VIP38" s="562"/>
      <c r="VIQ38" s="562"/>
      <c r="VIR38" s="562"/>
      <c r="VIS38" s="562"/>
      <c r="VIT38" s="562"/>
      <c r="VIU38" s="562"/>
      <c r="VIV38" s="562"/>
      <c r="VIW38" s="562"/>
      <c r="VIX38" s="562"/>
      <c r="VIY38" s="562"/>
      <c r="VIZ38" s="562"/>
      <c r="VJA38" s="562"/>
      <c r="VJB38" s="562"/>
      <c r="VJC38" s="562"/>
      <c r="VJD38" s="562"/>
      <c r="VJE38" s="562"/>
      <c r="VJF38" s="562"/>
      <c r="VJG38" s="562"/>
      <c r="VJH38" s="562"/>
      <c r="VJI38" s="562"/>
      <c r="VJJ38" s="562"/>
      <c r="VJK38" s="562"/>
      <c r="VJL38" s="562"/>
      <c r="VJM38" s="562"/>
      <c r="VJN38" s="562"/>
      <c r="VJO38" s="562"/>
      <c r="VJP38" s="562"/>
      <c r="VJQ38" s="562"/>
      <c r="VJR38" s="562"/>
      <c r="VJS38" s="562"/>
      <c r="VJT38" s="562"/>
      <c r="VJU38" s="562"/>
      <c r="VJV38" s="562"/>
      <c r="VJW38" s="562"/>
      <c r="VJX38" s="562"/>
      <c r="VJY38" s="562"/>
      <c r="VJZ38" s="562"/>
      <c r="VKA38" s="562"/>
      <c r="VKB38" s="562"/>
      <c r="VKC38" s="562"/>
      <c r="VKD38" s="562"/>
      <c r="VKE38" s="562"/>
      <c r="VKF38" s="562"/>
      <c r="VKG38" s="562"/>
      <c r="VKH38" s="562"/>
      <c r="VKI38" s="562"/>
      <c r="VKJ38" s="562"/>
      <c r="VKK38" s="562"/>
      <c r="VKL38" s="562"/>
      <c r="VKM38" s="562"/>
      <c r="VKN38" s="562"/>
      <c r="VKO38" s="562"/>
      <c r="VKP38" s="562"/>
      <c r="VKQ38" s="562"/>
      <c r="VKR38" s="562"/>
      <c r="VKS38" s="562"/>
      <c r="VKT38" s="562"/>
      <c r="VKU38" s="562"/>
      <c r="VKV38" s="562"/>
      <c r="VKW38" s="562"/>
      <c r="VKX38" s="562"/>
      <c r="VKY38" s="562"/>
      <c r="VKZ38" s="562"/>
      <c r="VLA38" s="562"/>
      <c r="VLB38" s="562"/>
      <c r="VLC38" s="562"/>
      <c r="VLD38" s="562"/>
      <c r="VLE38" s="562"/>
      <c r="VLF38" s="562"/>
      <c r="VLG38" s="562"/>
      <c r="VLH38" s="562"/>
      <c r="VLI38" s="562"/>
      <c r="VLJ38" s="562"/>
      <c r="VLK38" s="562"/>
      <c r="VLL38" s="562"/>
      <c r="VLM38" s="562"/>
      <c r="VLN38" s="562"/>
      <c r="VLO38" s="562"/>
      <c r="VLP38" s="562"/>
      <c r="VLQ38" s="562"/>
      <c r="VLR38" s="562"/>
      <c r="VLS38" s="562"/>
      <c r="VLT38" s="562"/>
      <c r="VLU38" s="562"/>
      <c r="VLV38" s="562"/>
      <c r="VLW38" s="562"/>
      <c r="VLX38" s="562"/>
      <c r="VLY38" s="562"/>
      <c r="VLZ38" s="562"/>
      <c r="VMA38" s="562"/>
      <c r="VMB38" s="562"/>
      <c r="VMC38" s="562"/>
      <c r="VMD38" s="562"/>
      <c r="VME38" s="562"/>
      <c r="VMF38" s="562"/>
      <c r="VMG38" s="562"/>
      <c r="VMH38" s="562"/>
      <c r="VMI38" s="562"/>
      <c r="VMJ38" s="562"/>
      <c r="VMK38" s="562"/>
      <c r="VML38" s="562"/>
      <c r="VMM38" s="562"/>
      <c r="VMN38" s="562"/>
      <c r="VMO38" s="562"/>
      <c r="VMP38" s="562"/>
      <c r="VMQ38" s="562"/>
      <c r="VMR38" s="562"/>
      <c r="VMS38" s="562"/>
      <c r="VMT38" s="562"/>
      <c r="VMU38" s="562"/>
      <c r="VMV38" s="562"/>
      <c r="VMW38" s="562"/>
      <c r="VMX38" s="562"/>
      <c r="VMY38" s="562"/>
      <c r="VMZ38" s="562"/>
      <c r="VNA38" s="562"/>
      <c r="VNB38" s="562"/>
      <c r="VNC38" s="562"/>
      <c r="VND38" s="562"/>
      <c r="VNE38" s="562"/>
      <c r="VNF38" s="562"/>
      <c r="VNG38" s="562"/>
      <c r="VNH38" s="562"/>
      <c r="VNI38" s="562"/>
      <c r="VNJ38" s="562"/>
      <c r="VNK38" s="562"/>
      <c r="VNL38" s="562"/>
      <c r="VNM38" s="562"/>
      <c r="VNN38" s="562"/>
      <c r="VNO38" s="562"/>
      <c r="VNP38" s="562"/>
      <c r="VNQ38" s="562"/>
      <c r="VNR38" s="562"/>
      <c r="VNS38" s="562"/>
      <c r="VNT38" s="562"/>
      <c r="VNU38" s="562"/>
      <c r="VNV38" s="562"/>
      <c r="VNW38" s="562"/>
      <c r="VNX38" s="562"/>
      <c r="VNY38" s="562"/>
      <c r="VNZ38" s="562"/>
      <c r="VOA38" s="562"/>
      <c r="VOB38" s="562"/>
      <c r="VOC38" s="562"/>
      <c r="VOD38" s="562"/>
      <c r="VOE38" s="562"/>
      <c r="VOF38" s="562"/>
      <c r="VOG38" s="562"/>
      <c r="VOH38" s="562"/>
      <c r="VOI38" s="562"/>
      <c r="VOJ38" s="562"/>
      <c r="VOK38" s="562"/>
      <c r="VOL38" s="562"/>
      <c r="VOM38" s="562"/>
      <c r="VON38" s="562"/>
      <c r="VOO38" s="562"/>
      <c r="VOP38" s="562"/>
      <c r="VOQ38" s="562"/>
      <c r="VOR38" s="562"/>
      <c r="VOS38" s="562"/>
      <c r="VOT38" s="562"/>
      <c r="VOU38" s="562"/>
      <c r="VOV38" s="562"/>
      <c r="VOW38" s="562"/>
      <c r="VOX38" s="562"/>
      <c r="VOY38" s="562"/>
      <c r="VOZ38" s="562"/>
      <c r="VPA38" s="562"/>
      <c r="VPB38" s="562"/>
      <c r="VPC38" s="562"/>
      <c r="VPD38" s="562"/>
      <c r="VPE38" s="562"/>
      <c r="VPF38" s="562"/>
      <c r="VPG38" s="562"/>
      <c r="VPH38" s="562"/>
      <c r="VPI38" s="562"/>
      <c r="VPJ38" s="562"/>
      <c r="VPK38" s="562"/>
      <c r="VPL38" s="562"/>
      <c r="VPM38" s="562"/>
      <c r="VPN38" s="562"/>
      <c r="VPO38" s="562"/>
      <c r="VPP38" s="562"/>
      <c r="VPQ38" s="562"/>
      <c r="VPR38" s="562"/>
      <c r="VPS38" s="562"/>
      <c r="VPT38" s="562"/>
      <c r="VPU38" s="562"/>
      <c r="VPV38" s="562"/>
      <c r="VPW38" s="562"/>
      <c r="VPX38" s="562"/>
      <c r="VPY38" s="562"/>
      <c r="VPZ38" s="562"/>
      <c r="VQA38" s="562"/>
      <c r="VQB38" s="562"/>
      <c r="VQC38" s="562"/>
      <c r="VQD38" s="562"/>
      <c r="VQE38" s="562"/>
      <c r="VQF38" s="562"/>
      <c r="VQG38" s="562"/>
      <c r="VQH38" s="562"/>
      <c r="VQI38" s="562"/>
      <c r="VQJ38" s="562"/>
      <c r="VQK38" s="562"/>
      <c r="VQL38" s="562"/>
      <c r="VQM38" s="562"/>
      <c r="VQN38" s="562"/>
      <c r="VQO38" s="562"/>
      <c r="VQP38" s="562"/>
      <c r="VQQ38" s="562"/>
      <c r="VQR38" s="562"/>
      <c r="VQS38" s="562"/>
      <c r="VQT38" s="562"/>
      <c r="VQU38" s="562"/>
      <c r="VQV38" s="562"/>
      <c r="VQW38" s="562"/>
      <c r="VQX38" s="562"/>
      <c r="VQY38" s="562"/>
      <c r="VQZ38" s="562"/>
      <c r="VRA38" s="562"/>
      <c r="VRB38" s="562"/>
      <c r="VRC38" s="562"/>
      <c r="VRD38" s="562"/>
      <c r="VRE38" s="562"/>
      <c r="VRF38" s="562"/>
      <c r="VRG38" s="562"/>
      <c r="VRH38" s="562"/>
      <c r="VRI38" s="562"/>
      <c r="VRJ38" s="562"/>
      <c r="VRK38" s="562"/>
      <c r="VRL38" s="562"/>
      <c r="VRM38" s="562"/>
      <c r="VRN38" s="562"/>
      <c r="VRO38" s="562"/>
      <c r="VRP38" s="562"/>
      <c r="VRQ38" s="562"/>
      <c r="VRR38" s="562"/>
      <c r="VRS38" s="562"/>
      <c r="VRT38" s="562"/>
      <c r="VRU38" s="562"/>
      <c r="VRV38" s="562"/>
      <c r="VRW38" s="562"/>
      <c r="VRX38" s="562"/>
      <c r="VRY38" s="562"/>
      <c r="VRZ38" s="562"/>
      <c r="VSA38" s="562"/>
      <c r="VSB38" s="562"/>
      <c r="VSC38" s="562"/>
      <c r="VSD38" s="562"/>
      <c r="VSE38" s="562"/>
      <c r="VSF38" s="562"/>
      <c r="VSG38" s="562"/>
      <c r="VSH38" s="562"/>
      <c r="VSI38" s="562"/>
      <c r="VSJ38" s="562"/>
      <c r="VSK38" s="562"/>
      <c r="VSL38" s="562"/>
      <c r="VSM38" s="562"/>
      <c r="VSN38" s="562"/>
      <c r="VSO38" s="562"/>
      <c r="VSP38" s="562"/>
      <c r="VSQ38" s="562"/>
      <c r="VSR38" s="562"/>
      <c r="VSS38" s="562"/>
      <c r="VST38" s="562"/>
      <c r="VSU38" s="562"/>
      <c r="VSV38" s="562"/>
      <c r="VSW38" s="562"/>
      <c r="VSX38" s="562"/>
      <c r="VSY38" s="562"/>
      <c r="VSZ38" s="562"/>
      <c r="VTA38" s="562"/>
      <c r="VTB38" s="562"/>
      <c r="VTC38" s="562"/>
      <c r="VTD38" s="562"/>
      <c r="VTE38" s="562"/>
      <c r="VTF38" s="562"/>
      <c r="VTG38" s="562"/>
      <c r="VTH38" s="562"/>
      <c r="VTI38" s="562"/>
      <c r="VTJ38" s="562"/>
      <c r="VTK38" s="562"/>
      <c r="VTL38" s="562"/>
      <c r="VTM38" s="562"/>
      <c r="VTN38" s="562"/>
      <c r="VTO38" s="562"/>
      <c r="VTP38" s="562"/>
      <c r="VTQ38" s="562"/>
      <c r="VTR38" s="562"/>
      <c r="VTS38" s="562"/>
      <c r="VTT38" s="562"/>
      <c r="VTU38" s="562"/>
      <c r="VTV38" s="562"/>
      <c r="VTW38" s="562"/>
      <c r="VTX38" s="562"/>
      <c r="VTY38" s="562"/>
      <c r="VTZ38" s="562"/>
      <c r="VUA38" s="562"/>
      <c r="VUB38" s="562"/>
      <c r="VUC38" s="562"/>
      <c r="VUD38" s="562"/>
      <c r="VUE38" s="562"/>
      <c r="VUF38" s="562"/>
      <c r="VUG38" s="562"/>
      <c r="VUH38" s="562"/>
      <c r="VUI38" s="562"/>
      <c r="VUJ38" s="562"/>
      <c r="VUK38" s="562"/>
      <c r="VUL38" s="562"/>
      <c r="VUM38" s="562"/>
      <c r="VUN38" s="562"/>
      <c r="VUO38" s="562"/>
      <c r="VUP38" s="562"/>
      <c r="VUQ38" s="562"/>
      <c r="VUR38" s="562"/>
      <c r="VUS38" s="562"/>
      <c r="VUT38" s="562"/>
      <c r="VUU38" s="562"/>
      <c r="VUV38" s="562"/>
      <c r="VUW38" s="562"/>
      <c r="VUX38" s="562"/>
      <c r="VUY38" s="562"/>
      <c r="VUZ38" s="562"/>
      <c r="VVA38" s="562"/>
      <c r="VVB38" s="562"/>
      <c r="VVC38" s="562"/>
      <c r="VVD38" s="562"/>
      <c r="VVE38" s="562"/>
      <c r="VVF38" s="562"/>
      <c r="VVG38" s="562"/>
      <c r="VVH38" s="562"/>
      <c r="VVI38" s="562"/>
      <c r="VVJ38" s="562"/>
      <c r="VVK38" s="562"/>
      <c r="VVL38" s="562"/>
      <c r="VVM38" s="562"/>
      <c r="VVN38" s="562"/>
      <c r="VVO38" s="562"/>
      <c r="VVP38" s="562"/>
      <c r="VVQ38" s="562"/>
      <c r="VVR38" s="562"/>
      <c r="VVS38" s="562"/>
      <c r="VVT38" s="562"/>
      <c r="VVU38" s="562"/>
      <c r="VVV38" s="562"/>
      <c r="VVW38" s="562"/>
      <c r="VVX38" s="562"/>
      <c r="VVY38" s="562"/>
      <c r="VVZ38" s="562"/>
      <c r="VWA38" s="562"/>
      <c r="VWB38" s="562"/>
      <c r="VWC38" s="562"/>
      <c r="VWD38" s="562"/>
      <c r="VWE38" s="562"/>
      <c r="VWF38" s="562"/>
      <c r="VWG38" s="562"/>
      <c r="VWH38" s="562"/>
      <c r="VWI38" s="562"/>
      <c r="VWJ38" s="562"/>
      <c r="VWK38" s="562"/>
      <c r="VWL38" s="562"/>
      <c r="VWM38" s="562"/>
      <c r="VWN38" s="562"/>
      <c r="VWO38" s="562"/>
      <c r="VWP38" s="562"/>
      <c r="VWQ38" s="562"/>
      <c r="VWR38" s="562"/>
      <c r="VWS38" s="562"/>
      <c r="VWT38" s="562"/>
      <c r="VWU38" s="562"/>
      <c r="VWV38" s="562"/>
      <c r="VWW38" s="562"/>
      <c r="VWX38" s="562"/>
      <c r="VWY38" s="562"/>
      <c r="VWZ38" s="562"/>
      <c r="VXA38" s="562"/>
      <c r="VXB38" s="562"/>
      <c r="VXC38" s="562"/>
      <c r="VXD38" s="562"/>
      <c r="VXE38" s="562"/>
      <c r="VXF38" s="562"/>
      <c r="VXG38" s="562"/>
      <c r="VXH38" s="562"/>
      <c r="VXI38" s="562"/>
      <c r="VXJ38" s="562"/>
      <c r="VXK38" s="562"/>
      <c r="VXL38" s="562"/>
      <c r="VXM38" s="562"/>
      <c r="VXN38" s="562"/>
      <c r="VXO38" s="562"/>
      <c r="VXP38" s="562"/>
      <c r="VXQ38" s="562"/>
      <c r="VXR38" s="562"/>
      <c r="VXS38" s="562"/>
      <c r="VXT38" s="562"/>
      <c r="VXU38" s="562"/>
      <c r="VXV38" s="562"/>
      <c r="VXW38" s="562"/>
      <c r="VXX38" s="562"/>
      <c r="VXY38" s="562"/>
      <c r="VXZ38" s="562"/>
      <c r="VYA38" s="562"/>
      <c r="VYB38" s="562"/>
      <c r="VYC38" s="562"/>
      <c r="VYD38" s="562"/>
      <c r="VYE38" s="562"/>
      <c r="VYF38" s="562"/>
      <c r="VYG38" s="562"/>
      <c r="VYH38" s="562"/>
      <c r="VYI38" s="562"/>
      <c r="VYJ38" s="562"/>
      <c r="VYK38" s="562"/>
      <c r="VYL38" s="562"/>
      <c r="VYM38" s="562"/>
      <c r="VYN38" s="562"/>
      <c r="VYO38" s="562"/>
      <c r="VYP38" s="562"/>
      <c r="VYQ38" s="562"/>
      <c r="VYR38" s="562"/>
      <c r="VYS38" s="562"/>
      <c r="VYT38" s="562"/>
      <c r="VYU38" s="562"/>
      <c r="VYV38" s="562"/>
      <c r="VYW38" s="562"/>
      <c r="VYX38" s="562"/>
      <c r="VYY38" s="562"/>
      <c r="VYZ38" s="562"/>
      <c r="VZA38" s="562"/>
      <c r="VZB38" s="562"/>
      <c r="VZC38" s="562"/>
      <c r="VZD38" s="562"/>
      <c r="VZE38" s="562"/>
      <c r="VZF38" s="562"/>
      <c r="VZG38" s="562"/>
      <c r="VZH38" s="562"/>
      <c r="VZI38" s="562"/>
      <c r="VZJ38" s="562"/>
      <c r="VZK38" s="562"/>
      <c r="VZL38" s="562"/>
      <c r="VZM38" s="562"/>
      <c r="VZN38" s="562"/>
      <c r="VZO38" s="562"/>
      <c r="VZP38" s="562"/>
      <c r="VZQ38" s="562"/>
      <c r="VZR38" s="562"/>
      <c r="VZS38" s="562"/>
      <c r="VZT38" s="562"/>
      <c r="VZU38" s="562"/>
      <c r="VZV38" s="562"/>
      <c r="VZW38" s="562"/>
      <c r="VZX38" s="562"/>
      <c r="VZY38" s="562"/>
      <c r="VZZ38" s="562"/>
      <c r="WAA38" s="562"/>
      <c r="WAB38" s="562"/>
      <c r="WAC38" s="562"/>
      <c r="WAD38" s="562"/>
      <c r="WAE38" s="562"/>
      <c r="WAF38" s="562"/>
      <c r="WAG38" s="562"/>
      <c r="WAH38" s="562"/>
      <c r="WAI38" s="562"/>
      <c r="WAJ38" s="562"/>
      <c r="WAK38" s="562"/>
      <c r="WAL38" s="562"/>
      <c r="WAM38" s="562"/>
      <c r="WAN38" s="562"/>
      <c r="WAO38" s="562"/>
      <c r="WAP38" s="562"/>
      <c r="WAQ38" s="562"/>
      <c r="WAR38" s="562"/>
      <c r="WAS38" s="562"/>
      <c r="WAT38" s="562"/>
      <c r="WAU38" s="562"/>
      <c r="WAV38" s="562"/>
      <c r="WAW38" s="562"/>
      <c r="WAX38" s="562"/>
      <c r="WAY38" s="562"/>
      <c r="WAZ38" s="562"/>
      <c r="WBA38" s="562"/>
      <c r="WBB38" s="562"/>
      <c r="WBC38" s="562"/>
      <c r="WBD38" s="562"/>
      <c r="WBE38" s="562"/>
      <c r="WBF38" s="562"/>
      <c r="WBG38" s="562"/>
      <c r="WBH38" s="562"/>
      <c r="WBI38" s="562"/>
      <c r="WBJ38" s="562"/>
      <c r="WBK38" s="562"/>
      <c r="WBL38" s="562"/>
      <c r="WBM38" s="562"/>
      <c r="WBN38" s="562"/>
      <c r="WBO38" s="562"/>
      <c r="WBP38" s="562"/>
      <c r="WBQ38" s="562"/>
      <c r="WBR38" s="562"/>
      <c r="WBS38" s="562"/>
      <c r="WBT38" s="562"/>
      <c r="WBU38" s="562"/>
      <c r="WBV38" s="562"/>
      <c r="WBW38" s="562"/>
      <c r="WBX38" s="562"/>
      <c r="WBY38" s="562"/>
      <c r="WBZ38" s="562"/>
      <c r="WCA38" s="562"/>
      <c r="WCB38" s="562"/>
      <c r="WCC38" s="562"/>
      <c r="WCD38" s="562"/>
      <c r="WCE38" s="562"/>
      <c r="WCF38" s="562"/>
      <c r="WCG38" s="562"/>
      <c r="WCH38" s="562"/>
      <c r="WCI38" s="562"/>
      <c r="WCJ38" s="562"/>
      <c r="WCK38" s="562"/>
      <c r="WCL38" s="562"/>
      <c r="WCM38" s="562"/>
      <c r="WCN38" s="562"/>
      <c r="WCO38" s="562"/>
      <c r="WCP38" s="562"/>
      <c r="WCQ38" s="562"/>
      <c r="WCR38" s="562"/>
      <c r="WCS38" s="562"/>
      <c r="WCT38" s="562"/>
      <c r="WCU38" s="562"/>
      <c r="WCV38" s="562"/>
      <c r="WCW38" s="562"/>
      <c r="WCX38" s="562"/>
      <c r="WCY38" s="562"/>
      <c r="WCZ38" s="562"/>
      <c r="WDA38" s="562"/>
      <c r="WDB38" s="562"/>
      <c r="WDC38" s="562"/>
      <c r="WDD38" s="562"/>
      <c r="WDE38" s="562"/>
      <c r="WDF38" s="562"/>
      <c r="WDG38" s="562"/>
      <c r="WDH38" s="562"/>
      <c r="WDI38" s="562"/>
      <c r="WDJ38" s="562"/>
      <c r="WDK38" s="562"/>
      <c r="WDL38" s="562"/>
      <c r="WDM38" s="562"/>
      <c r="WDN38" s="562"/>
      <c r="WDO38" s="562"/>
      <c r="WDP38" s="562"/>
      <c r="WDQ38" s="562"/>
      <c r="WDR38" s="562"/>
      <c r="WDS38" s="562"/>
      <c r="WDT38" s="562"/>
      <c r="WDU38" s="562"/>
      <c r="WDV38" s="562"/>
      <c r="WDW38" s="562"/>
      <c r="WDX38" s="562"/>
      <c r="WDY38" s="562"/>
      <c r="WDZ38" s="562"/>
      <c r="WEA38" s="562"/>
      <c r="WEB38" s="562"/>
      <c r="WEC38" s="562"/>
      <c r="WED38" s="562"/>
      <c r="WEE38" s="562"/>
      <c r="WEF38" s="562"/>
      <c r="WEG38" s="562"/>
      <c r="WEH38" s="562"/>
      <c r="WEI38" s="562"/>
      <c r="WEJ38" s="562"/>
      <c r="WEK38" s="562"/>
      <c r="WEL38" s="562"/>
      <c r="WEM38" s="562"/>
      <c r="WEN38" s="562"/>
      <c r="WEO38" s="562"/>
      <c r="WEP38" s="562"/>
      <c r="WEQ38" s="562"/>
      <c r="WER38" s="562"/>
      <c r="WES38" s="562"/>
      <c r="WET38" s="562"/>
      <c r="WEU38" s="562"/>
      <c r="WEV38" s="562"/>
      <c r="WEW38" s="562"/>
      <c r="WEX38" s="562"/>
      <c r="WEY38" s="562"/>
      <c r="WEZ38" s="562"/>
      <c r="WFA38" s="562"/>
      <c r="WFB38" s="562"/>
      <c r="WFC38" s="562"/>
      <c r="WFD38" s="562"/>
      <c r="WFE38" s="562"/>
      <c r="WFF38" s="562"/>
      <c r="WFG38" s="562"/>
      <c r="WFH38" s="562"/>
      <c r="WFI38" s="562"/>
      <c r="WFJ38" s="562"/>
      <c r="WFK38" s="562"/>
      <c r="WFL38" s="562"/>
      <c r="WFM38" s="562"/>
      <c r="WFN38" s="562"/>
      <c r="WFO38" s="562"/>
      <c r="WFP38" s="562"/>
      <c r="WFQ38" s="562"/>
      <c r="WFR38" s="562"/>
      <c r="WFS38" s="562"/>
      <c r="WFT38" s="562"/>
      <c r="WFU38" s="562"/>
      <c r="WFV38" s="562"/>
      <c r="WFW38" s="562"/>
      <c r="WFX38" s="562"/>
      <c r="WFY38" s="562"/>
      <c r="WFZ38" s="562"/>
      <c r="WGA38" s="562"/>
      <c r="WGB38" s="562"/>
      <c r="WGC38" s="562"/>
      <c r="WGD38" s="562"/>
      <c r="WGE38" s="562"/>
      <c r="WGF38" s="562"/>
      <c r="WGG38" s="562"/>
      <c r="WGH38" s="562"/>
      <c r="WGI38" s="562"/>
      <c r="WGJ38" s="562"/>
      <c r="WGK38" s="562"/>
      <c r="WGL38" s="562"/>
      <c r="WGM38" s="562"/>
      <c r="WGN38" s="562"/>
      <c r="WGO38" s="562"/>
      <c r="WGP38" s="562"/>
      <c r="WGQ38" s="562"/>
      <c r="WGR38" s="562"/>
      <c r="WGS38" s="562"/>
      <c r="WGT38" s="562"/>
      <c r="WGU38" s="562"/>
      <c r="WGV38" s="562"/>
      <c r="WGW38" s="562"/>
      <c r="WGX38" s="562"/>
      <c r="WGY38" s="562"/>
      <c r="WGZ38" s="562"/>
      <c r="WHA38" s="562"/>
      <c r="WHB38" s="562"/>
      <c r="WHC38" s="562"/>
      <c r="WHD38" s="562"/>
      <c r="WHE38" s="562"/>
      <c r="WHF38" s="562"/>
      <c r="WHG38" s="562"/>
      <c r="WHH38" s="562"/>
      <c r="WHI38" s="562"/>
      <c r="WHJ38" s="562"/>
      <c r="WHK38" s="562"/>
      <c r="WHL38" s="562"/>
      <c r="WHM38" s="562"/>
      <c r="WHN38" s="562"/>
      <c r="WHO38" s="562"/>
      <c r="WHP38" s="562"/>
      <c r="WHQ38" s="562"/>
      <c r="WHR38" s="562"/>
      <c r="WHS38" s="562"/>
      <c r="WHT38" s="562"/>
      <c r="WHU38" s="562"/>
      <c r="WHV38" s="562"/>
      <c r="WHW38" s="562"/>
      <c r="WHX38" s="562"/>
      <c r="WHY38" s="562"/>
      <c r="WHZ38" s="562"/>
      <c r="WIA38" s="562"/>
      <c r="WIB38" s="562"/>
      <c r="WIC38" s="562"/>
      <c r="WID38" s="562"/>
      <c r="WIE38" s="562"/>
      <c r="WIF38" s="562"/>
      <c r="WIG38" s="562"/>
      <c r="WIH38" s="562"/>
      <c r="WII38" s="562"/>
      <c r="WIJ38" s="562"/>
      <c r="WIK38" s="562"/>
      <c r="WIL38" s="562"/>
      <c r="WIM38" s="562"/>
      <c r="WIN38" s="562"/>
      <c r="WIO38" s="562"/>
      <c r="WIP38" s="562"/>
      <c r="WIQ38" s="562"/>
      <c r="WIR38" s="562"/>
      <c r="WIS38" s="562"/>
      <c r="WIT38" s="562"/>
      <c r="WIU38" s="562"/>
      <c r="WIV38" s="562"/>
      <c r="WIW38" s="562"/>
      <c r="WIX38" s="562"/>
      <c r="WIY38" s="562"/>
      <c r="WIZ38" s="562"/>
      <c r="WJA38" s="562"/>
      <c r="WJB38" s="562"/>
      <c r="WJC38" s="562"/>
      <c r="WJD38" s="562"/>
      <c r="WJE38" s="562"/>
      <c r="WJF38" s="562"/>
      <c r="WJG38" s="562"/>
      <c r="WJH38" s="562"/>
      <c r="WJI38" s="562"/>
      <c r="WJJ38" s="562"/>
      <c r="WJK38" s="562"/>
      <c r="WJL38" s="562"/>
      <c r="WJM38" s="562"/>
      <c r="WJN38" s="562"/>
      <c r="WJO38" s="562"/>
      <c r="WJP38" s="562"/>
      <c r="WJQ38" s="562"/>
      <c r="WJR38" s="562"/>
      <c r="WJS38" s="562"/>
      <c r="WJT38" s="562"/>
      <c r="WJU38" s="562"/>
      <c r="WJV38" s="562"/>
      <c r="WJW38" s="562"/>
      <c r="WJX38" s="562"/>
      <c r="WJY38" s="562"/>
      <c r="WJZ38" s="562"/>
      <c r="WKA38" s="562"/>
      <c r="WKB38" s="562"/>
      <c r="WKC38" s="562"/>
      <c r="WKD38" s="562"/>
      <c r="WKE38" s="562"/>
      <c r="WKF38" s="562"/>
      <c r="WKG38" s="562"/>
      <c r="WKH38" s="562"/>
      <c r="WKI38" s="562"/>
      <c r="WKJ38" s="562"/>
      <c r="WKK38" s="562"/>
      <c r="WKL38" s="562"/>
      <c r="WKM38" s="562"/>
      <c r="WKN38" s="562"/>
      <c r="WKO38" s="562"/>
      <c r="WKP38" s="562"/>
      <c r="WKQ38" s="562"/>
      <c r="WKR38" s="562"/>
      <c r="WKS38" s="562"/>
      <c r="WKT38" s="562"/>
      <c r="WKU38" s="562"/>
      <c r="WKV38" s="562"/>
      <c r="WKW38" s="562"/>
      <c r="WKX38" s="562"/>
      <c r="WKY38" s="562"/>
      <c r="WKZ38" s="562"/>
      <c r="WLA38" s="562"/>
      <c r="WLB38" s="562"/>
      <c r="WLC38" s="562"/>
      <c r="WLD38" s="562"/>
      <c r="WLE38" s="562"/>
      <c r="WLF38" s="562"/>
      <c r="WLG38" s="562"/>
      <c r="WLH38" s="562"/>
      <c r="WLI38" s="562"/>
      <c r="WLJ38" s="562"/>
      <c r="WLK38" s="562"/>
      <c r="WLL38" s="562"/>
      <c r="WLM38" s="562"/>
      <c r="WLN38" s="562"/>
      <c r="WLO38" s="562"/>
      <c r="WLP38" s="562"/>
      <c r="WLQ38" s="562"/>
      <c r="WLR38" s="562"/>
      <c r="WLS38" s="562"/>
      <c r="WLT38" s="562"/>
      <c r="WLU38" s="562"/>
      <c r="WLV38" s="562"/>
      <c r="WLW38" s="562"/>
      <c r="WLX38" s="562"/>
      <c r="WLY38" s="562"/>
      <c r="WLZ38" s="562"/>
      <c r="WMA38" s="562"/>
      <c r="WMB38" s="562"/>
      <c r="WMC38" s="562"/>
      <c r="WMD38" s="562"/>
      <c r="WME38" s="562"/>
      <c r="WMF38" s="562"/>
      <c r="WMG38" s="562"/>
      <c r="WMH38" s="562"/>
      <c r="WMI38" s="562"/>
      <c r="WMJ38" s="562"/>
      <c r="WMK38" s="562"/>
      <c r="WML38" s="562"/>
      <c r="WMM38" s="562"/>
      <c r="WMN38" s="562"/>
      <c r="WMO38" s="562"/>
      <c r="WMP38" s="562"/>
      <c r="WMQ38" s="562"/>
      <c r="WMR38" s="562"/>
      <c r="WMS38" s="562"/>
      <c r="WMT38" s="562"/>
      <c r="WMU38" s="562"/>
      <c r="WMV38" s="562"/>
      <c r="WMW38" s="562"/>
      <c r="WMX38" s="562"/>
      <c r="WMY38" s="562"/>
      <c r="WMZ38" s="562"/>
      <c r="WNA38" s="562"/>
      <c r="WNB38" s="562"/>
      <c r="WNC38" s="562"/>
      <c r="WND38" s="562"/>
      <c r="WNE38" s="562"/>
      <c r="WNF38" s="562"/>
      <c r="WNG38" s="562"/>
      <c r="WNH38" s="562"/>
      <c r="WNI38" s="562"/>
      <c r="WNJ38" s="562"/>
      <c r="WNK38" s="562"/>
      <c r="WNL38" s="562"/>
      <c r="WNM38" s="562"/>
      <c r="WNN38" s="562"/>
      <c r="WNO38" s="562"/>
      <c r="WNP38" s="562"/>
      <c r="WNQ38" s="562"/>
      <c r="WNR38" s="562"/>
      <c r="WNS38" s="562"/>
      <c r="WNT38" s="562"/>
      <c r="WNU38" s="562"/>
      <c r="WNV38" s="562"/>
      <c r="WNW38" s="562"/>
      <c r="WNX38" s="562"/>
      <c r="WNY38" s="562"/>
      <c r="WNZ38" s="562"/>
      <c r="WOA38" s="562"/>
      <c r="WOB38" s="562"/>
      <c r="WOC38" s="562"/>
      <c r="WOD38" s="562"/>
      <c r="WOE38" s="562"/>
      <c r="WOF38" s="562"/>
      <c r="WOG38" s="562"/>
      <c r="WOH38" s="562"/>
      <c r="WOI38" s="562"/>
      <c r="WOJ38" s="562"/>
      <c r="WOK38" s="562"/>
      <c r="WOL38" s="562"/>
      <c r="WOM38" s="562"/>
      <c r="WON38" s="562"/>
      <c r="WOO38" s="562"/>
      <c r="WOP38" s="562"/>
      <c r="WOQ38" s="562"/>
      <c r="WOR38" s="562"/>
      <c r="WOS38" s="562"/>
      <c r="WOT38" s="562"/>
      <c r="WOU38" s="562"/>
      <c r="WOV38" s="562"/>
      <c r="WOW38" s="562"/>
      <c r="WOX38" s="562"/>
      <c r="WOY38" s="562"/>
      <c r="WOZ38" s="562"/>
      <c r="WPA38" s="562"/>
      <c r="WPB38" s="562"/>
      <c r="WPC38" s="562"/>
      <c r="WPD38" s="562"/>
      <c r="WPE38" s="562"/>
      <c r="WPF38" s="562"/>
      <c r="WPG38" s="562"/>
      <c r="WPH38" s="562"/>
      <c r="WPI38" s="562"/>
      <c r="WPJ38" s="562"/>
      <c r="WPK38" s="562"/>
      <c r="WPL38" s="562"/>
      <c r="WPM38" s="562"/>
      <c r="WPN38" s="562"/>
      <c r="WPO38" s="562"/>
      <c r="WPP38" s="562"/>
      <c r="WPQ38" s="562"/>
      <c r="WPR38" s="562"/>
      <c r="WPS38" s="562"/>
      <c r="WPT38" s="562"/>
      <c r="WPU38" s="562"/>
      <c r="WPV38" s="562"/>
      <c r="WPW38" s="562"/>
      <c r="WPX38" s="562"/>
      <c r="WPY38" s="562"/>
      <c r="WPZ38" s="562"/>
      <c r="WQA38" s="562"/>
      <c r="WQB38" s="562"/>
      <c r="WQC38" s="562"/>
      <c r="WQD38" s="562"/>
      <c r="WQE38" s="562"/>
      <c r="WQF38" s="562"/>
      <c r="WQG38" s="562"/>
      <c r="WQH38" s="562"/>
      <c r="WQI38" s="562"/>
      <c r="WQJ38" s="562"/>
      <c r="WQK38" s="562"/>
      <c r="WQL38" s="562"/>
      <c r="WQM38" s="562"/>
      <c r="WQN38" s="562"/>
      <c r="WQO38" s="562"/>
      <c r="WQP38" s="562"/>
      <c r="WQQ38" s="562"/>
      <c r="WQR38" s="562"/>
      <c r="WQS38" s="562"/>
      <c r="WQT38" s="562"/>
      <c r="WQU38" s="562"/>
      <c r="WQV38" s="562"/>
      <c r="WQW38" s="562"/>
      <c r="WQX38" s="562"/>
      <c r="WQY38" s="562"/>
      <c r="WQZ38" s="562"/>
      <c r="WRA38" s="562"/>
      <c r="WRB38" s="562"/>
      <c r="WRC38" s="562"/>
      <c r="WRD38" s="562"/>
      <c r="WRE38" s="562"/>
      <c r="WRF38" s="562"/>
      <c r="WRG38" s="562"/>
      <c r="WRH38" s="562"/>
      <c r="WRI38" s="562"/>
      <c r="WRJ38" s="562"/>
      <c r="WRK38" s="562"/>
      <c r="WRL38" s="562"/>
      <c r="WRM38" s="562"/>
      <c r="WRN38" s="562"/>
      <c r="WRO38" s="562"/>
      <c r="WRP38" s="562"/>
      <c r="WRQ38" s="562"/>
      <c r="WRR38" s="562"/>
      <c r="WRS38" s="562"/>
      <c r="WRT38" s="562"/>
      <c r="WRU38" s="562"/>
      <c r="WRV38" s="562"/>
      <c r="WRW38" s="562"/>
      <c r="WRX38" s="562"/>
      <c r="WRY38" s="562"/>
      <c r="WRZ38" s="562"/>
      <c r="WSA38" s="562"/>
      <c r="WSB38" s="562"/>
      <c r="WSC38" s="562"/>
      <c r="WSD38" s="562"/>
      <c r="WSE38" s="562"/>
      <c r="WSF38" s="562"/>
      <c r="WSG38" s="562"/>
      <c r="WSH38" s="562"/>
      <c r="WSI38" s="562"/>
      <c r="WSJ38" s="562"/>
      <c r="WSK38" s="562"/>
      <c r="WSL38" s="562"/>
      <c r="WSM38" s="562"/>
      <c r="WSN38" s="562"/>
      <c r="WSO38" s="562"/>
      <c r="WSP38" s="562"/>
      <c r="WSQ38" s="562"/>
      <c r="WSR38" s="562"/>
      <c r="WSS38" s="562"/>
      <c r="WST38" s="562"/>
      <c r="WSU38" s="562"/>
      <c r="WSV38" s="562"/>
      <c r="WSW38" s="562"/>
      <c r="WSX38" s="562"/>
      <c r="WSY38" s="562"/>
      <c r="WSZ38" s="562"/>
      <c r="WTA38" s="562"/>
      <c r="WTB38" s="562"/>
      <c r="WTC38" s="562"/>
      <c r="WTD38" s="562"/>
      <c r="WTE38" s="562"/>
      <c r="WTF38" s="562"/>
      <c r="WTG38" s="562"/>
      <c r="WTH38" s="562"/>
      <c r="WTI38" s="562"/>
      <c r="WTJ38" s="562"/>
      <c r="WTK38" s="562"/>
      <c r="WTL38" s="562"/>
      <c r="WTM38" s="562"/>
      <c r="WTN38" s="562"/>
      <c r="WTO38" s="562"/>
      <c r="WTP38" s="562"/>
      <c r="WTQ38" s="562"/>
      <c r="WTR38" s="562"/>
      <c r="WTS38" s="562"/>
      <c r="WTT38" s="562"/>
      <c r="WTU38" s="562"/>
      <c r="WTV38" s="562"/>
      <c r="WTW38" s="562"/>
      <c r="WTX38" s="562"/>
      <c r="WTY38" s="562"/>
      <c r="WTZ38" s="562"/>
      <c r="WUA38" s="562"/>
      <c r="WUB38" s="562"/>
      <c r="WUC38" s="562"/>
      <c r="WUD38" s="562"/>
      <c r="WUE38" s="562"/>
      <c r="WUF38" s="562"/>
      <c r="WUG38" s="562"/>
      <c r="WUH38" s="562"/>
      <c r="WUI38" s="562"/>
      <c r="WUJ38" s="562"/>
      <c r="WUK38" s="562"/>
      <c r="WUL38" s="562"/>
      <c r="WUM38" s="562"/>
      <c r="WUN38" s="562"/>
      <c r="WUO38" s="562"/>
      <c r="WUP38" s="562"/>
      <c r="WUQ38" s="562"/>
      <c r="WUR38" s="562"/>
      <c r="WUS38" s="562"/>
      <c r="WUT38" s="562"/>
      <c r="WUU38" s="562"/>
      <c r="WUV38" s="562"/>
      <c r="WUW38" s="562"/>
      <c r="WUX38" s="562"/>
      <c r="WUY38" s="562"/>
      <c r="WUZ38" s="562"/>
      <c r="WVA38" s="562"/>
      <c r="WVB38" s="562"/>
      <c r="WVC38" s="562"/>
      <c r="WVD38" s="562"/>
      <c r="WVE38" s="562"/>
      <c r="WVF38" s="562"/>
      <c r="WVG38" s="562"/>
      <c r="WVH38" s="562"/>
      <c r="WVI38" s="562"/>
      <c r="WVJ38" s="562"/>
      <c r="WVK38" s="562"/>
      <c r="WVL38" s="562"/>
      <c r="WVM38" s="562"/>
      <c r="WVN38" s="562"/>
      <c r="WVO38" s="562"/>
      <c r="WVP38" s="562"/>
      <c r="WVQ38" s="562"/>
      <c r="WVR38" s="562"/>
      <c r="WVS38" s="562"/>
      <c r="WVT38" s="562"/>
      <c r="WVU38" s="562"/>
      <c r="WVV38" s="562"/>
      <c r="WVW38" s="562"/>
    </row>
    <row r="39" spans="7:16143" s="562" customFormat="1">
      <c r="G39" s="159"/>
      <c r="H39" s="563"/>
      <c r="I39" s="564"/>
      <c r="J39" s="547">
        <f t="shared" ca="1" si="13"/>
        <v>136521.1891255535</v>
      </c>
      <c r="K39" s="547">
        <f t="shared" si="14"/>
        <v>4225</v>
      </c>
      <c r="L39" s="378">
        <f t="shared" si="15"/>
        <v>15</v>
      </c>
      <c r="M39" s="461">
        <f t="shared" si="16"/>
        <v>225</v>
      </c>
      <c r="N39" s="461">
        <f t="shared" ca="1" si="17"/>
        <v>2086.1598742337719</v>
      </c>
      <c r="O39" s="461">
        <f t="shared" ca="1" si="18"/>
        <v>200.67873807033402</v>
      </c>
      <c r="P39" s="563"/>
      <c r="Q39" s="159"/>
      <c r="R39" s="563"/>
      <c r="S39" s="564"/>
      <c r="T39" s="547">
        <f t="shared" ca="1" si="19"/>
        <v>136521.1891255535</v>
      </c>
      <c r="U39" s="547">
        <f t="shared" ca="1" si="20"/>
        <v>4411369.2497645309</v>
      </c>
      <c r="V39" s="378">
        <f t="shared" ca="1" si="21"/>
        <v>2050.3259865469768</v>
      </c>
      <c r="W39" s="589">
        <f t="shared" ca="1" si="22"/>
        <v>4203836.6511098333</v>
      </c>
      <c r="X39" s="589">
        <f t="shared" ca="1" si="23"/>
        <v>5346.9654667464274</v>
      </c>
      <c r="Y39" s="589">
        <f t="shared" ca="1" si="24"/>
        <v>27899159.191901803</v>
      </c>
      <c r="Z39" s="12"/>
      <c r="AA39" s="12"/>
      <c r="AB39" s="12"/>
      <c r="AC39" s="12"/>
      <c r="AD39" s="12"/>
      <c r="AE39" s="12"/>
      <c r="AF39" s="618"/>
      <c r="AG39" s="618"/>
      <c r="AH39" s="618"/>
      <c r="AI39" s="618"/>
      <c r="AJ39" s="618"/>
      <c r="AK39" s="618"/>
      <c r="AL39" s="618"/>
      <c r="AM39" s="618"/>
      <c r="AN39" s="618"/>
      <c r="AO39" s="618"/>
      <c r="AP39" s="618"/>
      <c r="AQ39" s="618"/>
      <c r="AR39" s="619"/>
      <c r="AS39" s="619"/>
      <c r="AT39" s="619"/>
      <c r="AU39" s="619"/>
      <c r="AV39" s="619"/>
      <c r="AW39" s="619"/>
      <c r="AX39" s="619"/>
      <c r="AY39" s="619"/>
      <c r="AZ39" s="619"/>
      <c r="BA39" s="619"/>
      <c r="BB39" s="619"/>
      <c r="BC39" s="619"/>
      <c r="BD39" s="619"/>
      <c r="BE39" s="619"/>
    </row>
    <row r="40" spans="7:16143" s="562" customFormat="1">
      <c r="G40" s="159"/>
      <c r="H40" s="563"/>
      <c r="I40" s="564"/>
      <c r="J40" s="547">
        <f t="shared" ca="1" si="13"/>
        <v>155180.35669133291</v>
      </c>
      <c r="K40" s="547">
        <f t="shared" si="14"/>
        <v>5625</v>
      </c>
      <c r="L40" s="378">
        <f t="shared" si="15"/>
        <v>25</v>
      </c>
      <c r="M40" s="461">
        <f t="shared" si="16"/>
        <v>625</v>
      </c>
      <c r="N40" s="461">
        <f t="shared" ca="1" si="17"/>
        <v>2102.1809225280786</v>
      </c>
      <c r="O40" s="461">
        <f t="shared" ca="1" si="18"/>
        <v>1096.2389887251741</v>
      </c>
      <c r="P40" s="563"/>
      <c r="Q40" s="159"/>
      <c r="R40" s="563"/>
      <c r="S40" s="564"/>
      <c r="T40" s="547">
        <f t="shared" ca="1" si="19"/>
        <v>155180.35669133291</v>
      </c>
      <c r="U40" s="547">
        <f t="shared" ca="1" si="20"/>
        <v>4281056.5516176559</v>
      </c>
      <c r="V40" s="378">
        <f t="shared" ca="1" si="21"/>
        <v>2019.0714225511056</v>
      </c>
      <c r="W40" s="589">
        <f t="shared" ca="1" si="22"/>
        <v>4076649.4093625452</v>
      </c>
      <c r="X40" s="589">
        <f t="shared" ca="1" si="23"/>
        <v>5296.8923788268912</v>
      </c>
      <c r="Y40" s="589">
        <f t="shared" ca="1" si="24"/>
        <v>27268160.016050369</v>
      </c>
      <c r="Z40" s="12"/>
      <c r="AA40" s="12"/>
      <c r="AB40" s="12"/>
      <c r="AC40" s="12"/>
      <c r="AD40" s="12"/>
      <c r="AE40" s="12"/>
      <c r="AF40" s="618"/>
      <c r="AG40" s="618"/>
      <c r="AH40" s="618"/>
      <c r="AI40" s="618"/>
      <c r="AJ40" s="618"/>
      <c r="AK40" s="618"/>
      <c r="AL40" s="618"/>
      <c r="AM40" s="618"/>
      <c r="AN40" s="618"/>
      <c r="AO40" s="618"/>
      <c r="AP40" s="618"/>
      <c r="AQ40" s="618"/>
      <c r="AR40" s="619"/>
      <c r="AS40" s="619"/>
      <c r="AT40" s="619"/>
      <c r="AU40" s="619"/>
      <c r="AV40" s="619"/>
      <c r="AW40" s="619"/>
      <c r="AX40" s="619"/>
      <c r="AY40" s="619"/>
      <c r="AZ40" s="619"/>
      <c r="BA40" s="619"/>
      <c r="BB40" s="619"/>
      <c r="BC40" s="619"/>
      <c r="BD40" s="619"/>
      <c r="BE40" s="619"/>
    </row>
    <row r="41" spans="7:16143" s="562" customFormat="1">
      <c r="G41" s="12"/>
      <c r="H41" s="12"/>
      <c r="I41" s="12"/>
      <c r="J41" s="547">
        <f t="shared" ca="1" si="13"/>
        <v>181351.91422509836</v>
      </c>
      <c r="K41" s="547">
        <f t="shared" si="14"/>
        <v>7225</v>
      </c>
      <c r="L41" s="378">
        <f t="shared" si="15"/>
        <v>35</v>
      </c>
      <c r="M41" s="461">
        <f t="shared" si="16"/>
        <v>1225</v>
      </c>
      <c r="N41" s="461">
        <f t="shared" ca="1" si="17"/>
        <v>2118.2019708223852</v>
      </c>
      <c r="O41" s="461">
        <f t="shared" ca="1" si="18"/>
        <v>235.62130999568069</v>
      </c>
      <c r="P41" s="563"/>
      <c r="Q41" s="12"/>
      <c r="R41" s="12"/>
      <c r="S41" s="12"/>
      <c r="T41" s="547">
        <f t="shared" ca="1" si="19"/>
        <v>181351.91422509836</v>
      </c>
      <c r="U41" s="547">
        <f t="shared" ca="1" si="20"/>
        <v>4552043.8467968758</v>
      </c>
      <c r="V41" s="378">
        <f t="shared" ca="1" si="21"/>
        <v>2083.5519320599806</v>
      </c>
      <c r="W41" s="589">
        <f t="shared" ca="1" si="22"/>
        <v>4341188.6535908775</v>
      </c>
      <c r="X41" s="589">
        <f t="shared" ca="1" si="23"/>
        <v>5400.1969145152107</v>
      </c>
      <c r="Y41" s="589">
        <f t="shared" ca="1" si="24"/>
        <v>28251318.240072016</v>
      </c>
      <c r="Z41" s="12"/>
      <c r="AA41" s="12"/>
      <c r="AB41" s="12"/>
      <c r="AC41" s="12"/>
      <c r="AD41" s="12"/>
      <c r="AE41" s="12"/>
      <c r="AF41" s="618"/>
      <c r="AG41" s="618"/>
      <c r="AH41" s="618"/>
      <c r="AI41" s="618"/>
      <c r="AJ41" s="618"/>
      <c r="AK41" s="618"/>
      <c r="AL41" s="618"/>
      <c r="AM41" s="618"/>
      <c r="AN41" s="618"/>
      <c r="AO41" s="618"/>
      <c r="AP41" s="618"/>
      <c r="AQ41" s="618"/>
      <c r="AR41" s="619"/>
      <c r="AS41" s="619"/>
      <c r="AT41" s="619"/>
      <c r="AU41" s="619"/>
      <c r="AV41" s="619"/>
      <c r="AW41" s="619"/>
      <c r="AX41" s="619"/>
      <c r="AY41" s="619"/>
      <c r="AZ41" s="619"/>
      <c r="BA41" s="619"/>
      <c r="BB41" s="619"/>
      <c r="BC41" s="619"/>
      <c r="BD41" s="619"/>
      <c r="BE41" s="619"/>
    </row>
    <row r="42" spans="7:16143" s="562" customFormat="1">
      <c r="G42" s="12"/>
      <c r="H42" s="12"/>
      <c r="I42" s="12"/>
      <c r="J42" s="547">
        <f t="shared" ca="1" si="13"/>
        <v>202205.72168944459</v>
      </c>
      <c r="K42" s="547">
        <f t="shared" si="14"/>
        <v>9025</v>
      </c>
      <c r="L42" s="378">
        <f t="shared" si="15"/>
        <v>45</v>
      </c>
      <c r="M42" s="461">
        <f t="shared" si="16"/>
        <v>2025</v>
      </c>
      <c r="N42" s="461">
        <f t="shared" ca="1" si="17"/>
        <v>2134.2230191166918</v>
      </c>
      <c r="O42" s="461">
        <f t="shared" ca="1" si="18"/>
        <v>32.967557272201738</v>
      </c>
      <c r="P42" s="563"/>
      <c r="Q42" s="12"/>
      <c r="R42" s="12"/>
      <c r="S42" s="12"/>
      <c r="T42" s="547">
        <f t="shared" ca="1" si="19"/>
        <v>202205.72168944459</v>
      </c>
      <c r="U42" s="547">
        <f t="shared" ca="1" si="20"/>
        <v>4530432.563318463</v>
      </c>
      <c r="V42" s="378">
        <f t="shared" ca="1" si="21"/>
        <v>2078.4812809415221</v>
      </c>
      <c r="W42" s="589">
        <f t="shared" ca="1" si="22"/>
        <v>4320084.4352243105</v>
      </c>
      <c r="X42" s="589">
        <f t="shared" ca="1" si="23"/>
        <v>5392.0731998699703</v>
      </c>
      <c r="Y42" s="589">
        <f t="shared" ca="1" si="24"/>
        <v>28058984.484780684</v>
      </c>
      <c r="Z42" s="12"/>
      <c r="AA42" s="12"/>
      <c r="AB42" s="12"/>
      <c r="AC42" s="12"/>
      <c r="AD42" s="12"/>
      <c r="AE42" s="12"/>
      <c r="AF42" s="618"/>
      <c r="AG42" s="618"/>
      <c r="AH42" s="618"/>
      <c r="AI42" s="618"/>
      <c r="AJ42" s="618"/>
      <c r="AK42" s="618"/>
      <c r="AL42" s="618"/>
      <c r="AM42" s="618"/>
      <c r="AN42" s="618"/>
      <c r="AO42" s="618"/>
      <c r="AP42" s="618"/>
      <c r="AQ42" s="618"/>
      <c r="AR42" s="619"/>
      <c r="AS42" s="619"/>
      <c r="AT42" s="619"/>
      <c r="AU42" s="619"/>
      <c r="AV42" s="619"/>
      <c r="AW42" s="619"/>
      <c r="AX42" s="619"/>
      <c r="AY42" s="619"/>
      <c r="AZ42" s="619"/>
      <c r="BA42" s="619"/>
      <c r="BB42" s="619"/>
      <c r="BC42" s="619"/>
      <c r="BD42" s="619"/>
      <c r="BE42" s="619"/>
    </row>
    <row r="43" spans="7:16143" s="562" customFormat="1">
      <c r="G43" s="12"/>
      <c r="H43" s="12"/>
      <c r="I43" s="12"/>
      <c r="J43" s="11"/>
      <c r="K43" s="11"/>
      <c r="L43" s="11"/>
      <c r="M43" s="580"/>
      <c r="N43" s="580"/>
      <c r="O43" s="580"/>
      <c r="P43" s="11"/>
      <c r="Q43" s="12"/>
      <c r="R43" s="12"/>
      <c r="S43" s="12"/>
      <c r="T43" s="11"/>
      <c r="U43" s="11"/>
      <c r="V43" s="11"/>
      <c r="W43" s="597"/>
      <c r="X43" s="597"/>
      <c r="Y43" s="597"/>
      <c r="Z43" s="12"/>
      <c r="AA43" s="12"/>
      <c r="AB43" s="12"/>
      <c r="AC43" s="12"/>
      <c r="AD43" s="12"/>
      <c r="AE43" s="12"/>
      <c r="AF43" s="618"/>
      <c r="AG43" s="618"/>
      <c r="AH43" s="618"/>
      <c r="AI43" s="618"/>
      <c r="AJ43" s="618"/>
      <c r="AK43" s="618"/>
      <c r="AL43" s="618"/>
      <c r="AM43" s="618"/>
      <c r="AN43" s="618"/>
      <c r="AO43" s="618"/>
      <c r="AP43" s="618"/>
      <c r="AQ43" s="618"/>
      <c r="AR43" s="619"/>
      <c r="AS43" s="619"/>
      <c r="AT43" s="619"/>
      <c r="AU43" s="619"/>
      <c r="AV43" s="619"/>
      <c r="AW43" s="619"/>
      <c r="AX43" s="619"/>
      <c r="AY43" s="619"/>
      <c r="AZ43" s="619"/>
      <c r="BA43" s="619"/>
      <c r="BB43" s="619"/>
      <c r="BC43" s="619"/>
      <c r="BD43" s="619"/>
      <c r="BE43" s="619"/>
    </row>
    <row r="44" spans="7:16143" s="562" customFormat="1">
      <c r="G44" s="12"/>
      <c r="H44" s="12"/>
      <c r="I44" s="12"/>
      <c r="J44" s="11" t="s">
        <v>15</v>
      </c>
      <c r="K44" s="11" t="s">
        <v>15</v>
      </c>
      <c r="L44" s="11" t="s">
        <v>15</v>
      </c>
      <c r="M44" s="580" t="s">
        <v>15</v>
      </c>
      <c r="N44" s="580" t="s">
        <v>15</v>
      </c>
      <c r="O44" s="580" t="s">
        <v>15</v>
      </c>
      <c r="P44" s="11"/>
      <c r="Q44" s="12"/>
      <c r="R44" s="12"/>
      <c r="S44" s="12"/>
      <c r="T44" s="11" t="s">
        <v>15</v>
      </c>
      <c r="U44" s="11" t="s">
        <v>15</v>
      </c>
      <c r="V44" s="11" t="s">
        <v>15</v>
      </c>
      <c r="W44" s="597" t="s">
        <v>15</v>
      </c>
      <c r="X44" s="597" t="s">
        <v>15</v>
      </c>
      <c r="Y44" s="597" t="s">
        <v>15</v>
      </c>
      <c r="Z44" s="12"/>
      <c r="AA44" s="12"/>
      <c r="AB44" s="12"/>
      <c r="AC44" s="12"/>
      <c r="AD44" s="12"/>
      <c r="AE44" s="12"/>
      <c r="AF44" s="618"/>
      <c r="AG44" s="618"/>
      <c r="AH44" s="618"/>
      <c r="AI44" s="618"/>
      <c r="AJ44" s="618"/>
      <c r="AK44" s="618"/>
      <c r="AL44" s="618"/>
      <c r="AM44" s="618"/>
      <c r="AN44" s="618"/>
      <c r="AO44" s="618"/>
      <c r="AP44" s="618"/>
      <c r="AQ44" s="618"/>
      <c r="AR44" s="619"/>
      <c r="AS44" s="619"/>
      <c r="AT44" s="619"/>
      <c r="AU44" s="619"/>
      <c r="AV44" s="619"/>
      <c r="AW44" s="619"/>
      <c r="AX44" s="619"/>
      <c r="AY44" s="619"/>
      <c r="AZ44" s="619"/>
      <c r="BA44" s="619"/>
      <c r="BB44" s="619"/>
      <c r="BC44" s="619"/>
      <c r="BD44" s="619"/>
      <c r="BE44" s="619"/>
    </row>
    <row r="45" spans="7:16143" s="562" customFormat="1">
      <c r="G45" s="12"/>
      <c r="H45" s="12"/>
      <c r="I45" s="12"/>
      <c r="J45" s="11">
        <f t="shared" ref="J45:O45" ca="1" si="25">SUM(J33:J42)</f>
        <v>1044281.515738959</v>
      </c>
      <c r="K45" s="11">
        <f t="shared" si="25"/>
        <v>33250</v>
      </c>
      <c r="L45" s="11">
        <f t="shared" si="25"/>
        <v>0</v>
      </c>
      <c r="M45" s="580">
        <f t="shared" si="25"/>
        <v>8250</v>
      </c>
      <c r="N45" s="597">
        <f t="shared" ca="1" si="25"/>
        <v>20621.28301792312</v>
      </c>
      <c r="O45" s="580">
        <f t="shared" ca="1" si="25"/>
        <v>2742.3455796250887</v>
      </c>
      <c r="P45" s="11"/>
      <c r="Q45" s="12"/>
      <c r="R45" s="12"/>
      <c r="S45" s="12"/>
      <c r="T45" s="11">
        <f t="shared" ref="T45:Y45" ca="1" si="26">SUM(T33:T42)</f>
        <v>1044281.515738959</v>
      </c>
      <c r="U45" s="11">
        <f t="shared" ca="1" si="26"/>
        <v>42547649.280155048</v>
      </c>
      <c r="V45" s="11">
        <f t="shared" ca="1" si="26"/>
        <v>20121.283017923117</v>
      </c>
      <c r="W45" s="597">
        <f t="shared" ca="1" si="26"/>
        <v>40510520.978362747</v>
      </c>
      <c r="X45" s="597">
        <f t="shared" ca="1" si="26"/>
        <v>52857.687715279077</v>
      </c>
      <c r="Y45" s="597">
        <f t="shared" ca="1" si="26"/>
        <v>274160036.23623627</v>
      </c>
      <c r="Z45" s="12"/>
      <c r="AA45" s="12"/>
      <c r="AB45" s="12"/>
      <c r="AC45" s="12"/>
      <c r="AD45" s="12"/>
      <c r="AE45" s="12"/>
      <c r="AF45" s="618"/>
      <c r="AG45" s="618"/>
      <c r="AH45" s="618"/>
      <c r="AI45" s="618"/>
      <c r="AJ45" s="618"/>
      <c r="AK45" s="618"/>
      <c r="AL45" s="618"/>
      <c r="AM45" s="618"/>
      <c r="AN45" s="618"/>
      <c r="AO45" s="618"/>
      <c r="AP45" s="618"/>
      <c r="AQ45" s="618"/>
      <c r="AR45" s="619"/>
      <c r="AS45" s="619"/>
      <c r="AT45" s="619"/>
      <c r="AU45" s="619"/>
      <c r="AV45" s="619"/>
      <c r="AW45" s="619"/>
      <c r="AX45" s="619"/>
      <c r="AY45" s="619"/>
      <c r="AZ45" s="619"/>
      <c r="BA45" s="619"/>
      <c r="BB45" s="619"/>
      <c r="BC45" s="619"/>
      <c r="BD45" s="619"/>
      <c r="BE45" s="619"/>
    </row>
    <row r="46" spans="7:16143" s="562" customFormat="1">
      <c r="G46" s="12"/>
      <c r="H46" s="12"/>
      <c r="I46" s="12"/>
      <c r="J46" s="98" t="s">
        <v>16</v>
      </c>
      <c r="K46" s="98" t="s">
        <v>16</v>
      </c>
      <c r="L46" s="98" t="s">
        <v>16</v>
      </c>
      <c r="M46" s="583" t="s">
        <v>16</v>
      </c>
      <c r="N46" s="583" t="s">
        <v>16</v>
      </c>
      <c r="O46" s="583" t="s">
        <v>16</v>
      </c>
      <c r="P46" s="98"/>
      <c r="Q46" s="12"/>
      <c r="R46" s="12"/>
      <c r="S46" s="12"/>
      <c r="T46" s="98" t="s">
        <v>16</v>
      </c>
      <c r="U46" s="98" t="s">
        <v>16</v>
      </c>
      <c r="V46" s="98" t="s">
        <v>16</v>
      </c>
      <c r="W46" s="600" t="s">
        <v>16</v>
      </c>
      <c r="X46" s="600" t="s">
        <v>16</v>
      </c>
      <c r="Y46" s="600" t="s">
        <v>16</v>
      </c>
      <c r="Z46" s="12"/>
      <c r="AA46" s="12"/>
      <c r="AB46" s="12"/>
      <c r="AC46" s="12"/>
      <c r="AD46" s="12"/>
      <c r="AE46" s="12"/>
      <c r="AF46" s="618"/>
      <c r="AG46" s="618"/>
      <c r="AH46" s="618"/>
      <c r="AI46" s="618"/>
      <c r="AJ46" s="618"/>
      <c r="AK46" s="618"/>
      <c r="AL46" s="618"/>
      <c r="AM46" s="618"/>
      <c r="AN46" s="618"/>
      <c r="AO46" s="618"/>
      <c r="AP46" s="618"/>
      <c r="AQ46" s="618"/>
      <c r="AR46" s="619"/>
      <c r="AS46" s="619"/>
      <c r="AT46" s="619"/>
      <c r="AU46" s="619"/>
      <c r="AV46" s="619"/>
      <c r="AW46" s="619"/>
      <c r="AX46" s="619"/>
      <c r="AY46" s="619"/>
      <c r="AZ46" s="619"/>
      <c r="BA46" s="619"/>
      <c r="BB46" s="619"/>
      <c r="BC46" s="619"/>
      <c r="BD46" s="619"/>
      <c r="BE46" s="619"/>
    </row>
    <row r="47" spans="7:16143" s="562" customFormat="1">
      <c r="G47" s="12"/>
      <c r="H47" s="12"/>
      <c r="I47" s="12"/>
      <c r="J47" s="11">
        <f t="shared" ref="J47:O47" ca="1" si="27">AVERAGE(J33:J42)</f>
        <v>104428.1515738959</v>
      </c>
      <c r="K47" s="11">
        <f t="shared" si="27"/>
        <v>3325</v>
      </c>
      <c r="L47" s="11">
        <f t="shared" si="27"/>
        <v>0</v>
      </c>
      <c r="M47" s="580">
        <f t="shared" si="27"/>
        <v>825</v>
      </c>
      <c r="N47" s="580">
        <f t="shared" ca="1" si="27"/>
        <v>2062.128301792312</v>
      </c>
      <c r="O47" s="580">
        <f t="shared" ca="1" si="27"/>
        <v>274.23455796250886</v>
      </c>
      <c r="P47" s="11"/>
      <c r="Q47" s="12"/>
      <c r="R47" s="12"/>
      <c r="S47" s="12"/>
      <c r="T47" s="11">
        <f t="shared" ref="T47:Y47" ca="1" si="28">AVERAGE(T33:T42)</f>
        <v>104428.1515738959</v>
      </c>
      <c r="U47" s="11">
        <f t="shared" ca="1" si="28"/>
        <v>4254764.928015505</v>
      </c>
      <c r="V47" s="11">
        <f t="shared" ca="1" si="28"/>
        <v>2012.1283017923117</v>
      </c>
      <c r="W47" s="597">
        <f t="shared" ca="1" si="28"/>
        <v>4051052.0978362747</v>
      </c>
      <c r="X47" s="597">
        <f t="shared" ca="1" si="28"/>
        <v>5285.768771527908</v>
      </c>
      <c r="Y47" s="597">
        <f t="shared" ca="1" si="28"/>
        <v>27416003.623623628</v>
      </c>
      <c r="Z47" s="12"/>
      <c r="AA47" s="12"/>
      <c r="AB47" s="12"/>
      <c r="AC47" s="12"/>
      <c r="AD47" s="12"/>
      <c r="AE47" s="12"/>
      <c r="AF47" s="618"/>
      <c r="AG47" s="618"/>
      <c r="AH47" s="618"/>
      <c r="AI47" s="618"/>
      <c r="AJ47" s="618"/>
      <c r="AK47" s="618"/>
      <c r="AL47" s="618"/>
      <c r="AM47" s="618"/>
      <c r="AN47" s="618"/>
      <c r="AO47" s="618"/>
      <c r="AP47" s="618"/>
      <c r="AQ47" s="618"/>
      <c r="AR47" s="619"/>
      <c r="AS47" s="619"/>
      <c r="AT47" s="619"/>
      <c r="AU47" s="619"/>
      <c r="AV47" s="619"/>
      <c r="AW47" s="619"/>
      <c r="AX47" s="619"/>
      <c r="AY47" s="619"/>
      <c r="AZ47" s="619"/>
      <c r="BA47" s="619"/>
      <c r="BB47" s="619"/>
      <c r="BC47" s="619"/>
      <c r="BD47" s="619"/>
      <c r="BE47" s="619"/>
    </row>
    <row r="48" spans="7:16143" s="562" customFormat="1">
      <c r="G48" s="12"/>
      <c r="H48" s="12"/>
      <c r="I48" s="12"/>
      <c r="J48" s="12"/>
      <c r="K48" s="12"/>
      <c r="M48" s="580"/>
      <c r="N48" s="584"/>
      <c r="O48" s="585"/>
      <c r="P48" s="11"/>
      <c r="Q48" s="12"/>
      <c r="R48" s="12"/>
      <c r="S48" s="12"/>
      <c r="T48" s="12"/>
      <c r="U48" s="12"/>
      <c r="W48" s="597"/>
      <c r="X48" s="601"/>
      <c r="Y48" s="602"/>
      <c r="Z48" s="12"/>
      <c r="AA48" s="12"/>
      <c r="AB48" s="12"/>
      <c r="AC48" s="12"/>
      <c r="AD48" s="12"/>
      <c r="AE48" s="12"/>
      <c r="AF48" s="618"/>
      <c r="AG48" s="618"/>
      <c r="AH48" s="618"/>
      <c r="AI48" s="618"/>
      <c r="AJ48" s="618"/>
      <c r="AK48" s="618"/>
      <c r="AL48" s="618"/>
      <c r="AM48" s="618"/>
      <c r="AN48" s="618"/>
      <c r="AO48" s="618"/>
      <c r="AP48" s="618"/>
      <c r="AQ48" s="618"/>
      <c r="AR48" s="619"/>
      <c r="AS48" s="619"/>
      <c r="AT48" s="619"/>
      <c r="AU48" s="619"/>
      <c r="AV48" s="619"/>
      <c r="AW48" s="619"/>
      <c r="AX48" s="619"/>
      <c r="AY48" s="619"/>
      <c r="AZ48" s="619"/>
      <c r="BA48" s="619"/>
      <c r="BB48" s="619"/>
      <c r="BC48" s="619"/>
      <c r="BD48" s="619"/>
      <c r="BE48" s="619"/>
    </row>
    <row r="49" spans="7:57" s="562" customFormat="1">
      <c r="G49" s="12"/>
      <c r="H49" s="12"/>
      <c r="I49" s="12"/>
      <c r="J49" s="12"/>
      <c r="K49" s="12"/>
      <c r="M49" s="580"/>
      <c r="N49" s="584"/>
      <c r="O49" s="585"/>
      <c r="P49" s="11"/>
      <c r="Q49" s="12"/>
      <c r="R49" s="12"/>
      <c r="S49" s="12"/>
      <c r="T49" s="12"/>
      <c r="U49" s="12"/>
      <c r="W49" s="597"/>
      <c r="X49" s="601"/>
      <c r="Y49" s="602"/>
      <c r="Z49" s="12"/>
      <c r="AA49" s="12"/>
      <c r="AB49" s="12"/>
      <c r="AC49" s="12"/>
      <c r="AD49" s="12"/>
      <c r="AE49" s="12"/>
      <c r="AF49" s="618"/>
      <c r="AG49" s="618"/>
      <c r="AH49" s="618"/>
      <c r="AI49" s="618"/>
      <c r="AJ49" s="618"/>
      <c r="AK49" s="618"/>
      <c r="AL49" s="618"/>
      <c r="AM49" s="618"/>
      <c r="AN49" s="618"/>
      <c r="AO49" s="618"/>
      <c r="AP49" s="618"/>
      <c r="AQ49" s="618"/>
      <c r="AR49" s="619"/>
      <c r="AS49" s="619"/>
      <c r="AT49" s="619"/>
      <c r="AU49" s="619"/>
      <c r="AV49" s="619"/>
      <c r="AW49" s="619"/>
      <c r="AX49" s="619"/>
      <c r="AY49" s="619"/>
      <c r="AZ49" s="619"/>
      <c r="BA49" s="619"/>
      <c r="BB49" s="619"/>
      <c r="BC49" s="619"/>
      <c r="BD49" s="619"/>
      <c r="BE49" s="619"/>
    </row>
    <row r="50" spans="7:57" s="562" customFormat="1">
      <c r="G50" s="12"/>
      <c r="H50" s="12"/>
      <c r="I50" s="12"/>
      <c r="J50" s="12"/>
      <c r="K50" s="12"/>
      <c r="M50" s="580"/>
      <c r="N50" s="584"/>
      <c r="O50" s="585"/>
      <c r="P50" s="11"/>
      <c r="Q50" s="12"/>
      <c r="R50" s="12"/>
      <c r="S50" s="12"/>
      <c r="T50" s="12"/>
      <c r="U50" s="12"/>
      <c r="W50" s="597"/>
      <c r="X50" s="601"/>
      <c r="Y50" s="602"/>
      <c r="Z50" s="12"/>
      <c r="AA50" s="12"/>
      <c r="AB50" s="12"/>
      <c r="AC50" s="12"/>
      <c r="AD50" s="12"/>
      <c r="AE50" s="12"/>
      <c r="AF50" s="618"/>
      <c r="AG50" s="618"/>
      <c r="AH50" s="618"/>
      <c r="AI50" s="618"/>
      <c r="AJ50" s="618"/>
      <c r="AK50" s="618"/>
      <c r="AL50" s="618"/>
      <c r="AM50" s="618"/>
      <c r="AN50" s="618"/>
      <c r="AO50" s="618"/>
      <c r="AP50" s="618"/>
      <c r="AQ50" s="618"/>
      <c r="AR50" s="619"/>
      <c r="AS50" s="619"/>
      <c r="AT50" s="619"/>
      <c r="AU50" s="619"/>
      <c r="AV50" s="619"/>
      <c r="AW50" s="619"/>
      <c r="AX50" s="619"/>
      <c r="AY50" s="619"/>
      <c r="AZ50" s="619"/>
      <c r="BA50" s="619"/>
      <c r="BB50" s="619"/>
      <c r="BC50" s="619"/>
      <c r="BD50" s="619"/>
      <c r="BE50" s="619"/>
    </row>
    <row r="51" spans="7:57" s="562" customFormat="1">
      <c r="G51" s="12"/>
      <c r="H51" s="12"/>
      <c r="I51" s="12"/>
      <c r="J51" s="12"/>
      <c r="K51" s="12"/>
      <c r="M51" s="580"/>
      <c r="N51" s="584"/>
      <c r="O51" s="585"/>
      <c r="P51" s="11"/>
      <c r="Q51" s="12"/>
      <c r="R51" s="12"/>
      <c r="S51" s="12"/>
      <c r="T51" s="12"/>
      <c r="U51" s="12"/>
      <c r="W51" s="597"/>
      <c r="X51" s="601"/>
      <c r="Y51" s="602"/>
      <c r="Z51" s="12"/>
      <c r="AA51" s="12"/>
      <c r="AB51" s="12"/>
      <c r="AC51" s="12"/>
      <c r="AD51" s="12"/>
      <c r="AE51" s="12"/>
      <c r="AF51" s="618"/>
      <c r="AG51" s="618"/>
      <c r="AH51" s="618"/>
      <c r="AI51" s="618"/>
      <c r="AJ51" s="618"/>
      <c r="AK51" s="618"/>
      <c r="AL51" s="618"/>
      <c r="AM51" s="618"/>
      <c r="AN51" s="618"/>
      <c r="AO51" s="618"/>
      <c r="AP51" s="618"/>
      <c r="AQ51" s="618"/>
      <c r="AR51" s="619"/>
      <c r="AS51" s="619"/>
      <c r="AT51" s="619"/>
      <c r="AU51" s="619"/>
      <c r="AV51" s="619"/>
      <c r="AW51" s="619"/>
      <c r="AX51" s="619"/>
      <c r="AY51" s="619"/>
      <c r="AZ51" s="619"/>
      <c r="BA51" s="619"/>
      <c r="BB51" s="619"/>
      <c r="BC51" s="619"/>
      <c r="BD51" s="619"/>
      <c r="BE51" s="619"/>
    </row>
    <row r="52" spans="7:57" s="562" customFormat="1">
      <c r="G52" s="12"/>
      <c r="H52" s="12"/>
      <c r="I52" s="12"/>
      <c r="J52" s="12"/>
      <c r="K52" s="12"/>
      <c r="M52" s="580"/>
      <c r="N52" s="584"/>
      <c r="O52" s="585"/>
      <c r="P52" s="11"/>
      <c r="Q52" s="12"/>
      <c r="R52" s="12"/>
      <c r="S52" s="12"/>
      <c r="T52" s="12"/>
      <c r="U52" s="12"/>
      <c r="W52" s="597"/>
      <c r="X52" s="601"/>
      <c r="Y52" s="602"/>
      <c r="Z52" s="12"/>
      <c r="AA52" s="12"/>
      <c r="AB52" s="12"/>
      <c r="AC52" s="12"/>
      <c r="AD52" s="12"/>
      <c r="AE52" s="12"/>
      <c r="AF52" s="618"/>
      <c r="AG52" s="618"/>
      <c r="AH52" s="618"/>
      <c r="AI52" s="618"/>
      <c r="AJ52" s="618"/>
      <c r="AK52" s="618"/>
      <c r="AL52" s="618"/>
      <c r="AM52" s="618"/>
      <c r="AN52" s="618"/>
      <c r="AO52" s="618"/>
      <c r="AP52" s="618"/>
      <c r="AQ52" s="618"/>
      <c r="AR52" s="619"/>
      <c r="AS52" s="619"/>
      <c r="AT52" s="619"/>
      <c r="AU52" s="619"/>
      <c r="AV52" s="619"/>
      <c r="AW52" s="619"/>
      <c r="AX52" s="619"/>
      <c r="AY52" s="619"/>
      <c r="AZ52" s="619"/>
      <c r="BA52" s="619"/>
      <c r="BB52" s="619"/>
      <c r="BC52" s="619"/>
      <c r="BD52" s="619"/>
      <c r="BE52" s="619"/>
    </row>
    <row r="53" spans="7:57" s="562" customFormat="1">
      <c r="G53" s="12"/>
      <c r="H53" s="12"/>
      <c r="I53" s="12"/>
      <c r="J53" s="12"/>
      <c r="K53" s="12"/>
      <c r="M53" s="580"/>
      <c r="N53" s="584"/>
      <c r="O53" s="585"/>
      <c r="P53" s="11"/>
      <c r="Q53" s="12"/>
      <c r="R53" s="12"/>
      <c r="S53" s="12"/>
      <c r="T53" s="12"/>
      <c r="U53" s="12"/>
      <c r="W53" s="597"/>
      <c r="X53" s="601"/>
      <c r="Y53" s="602"/>
      <c r="Z53" s="12"/>
      <c r="AA53" s="12"/>
      <c r="AB53" s="12"/>
      <c r="AC53" s="12"/>
      <c r="AD53" s="12"/>
      <c r="AE53" s="12"/>
      <c r="AF53" s="618"/>
      <c r="AG53" s="618"/>
      <c r="AH53" s="618"/>
      <c r="AI53" s="618"/>
      <c r="AJ53" s="618"/>
      <c r="AK53" s="618"/>
      <c r="AL53" s="618"/>
      <c r="AM53" s="618"/>
      <c r="AN53" s="618"/>
      <c r="AO53" s="618"/>
      <c r="AP53" s="618"/>
      <c r="AQ53" s="618"/>
      <c r="AR53" s="619"/>
      <c r="AS53" s="619"/>
      <c r="AT53" s="619"/>
      <c r="AU53" s="619"/>
      <c r="AV53" s="619"/>
      <c r="AW53" s="619"/>
      <c r="AX53" s="619"/>
      <c r="AY53" s="619"/>
      <c r="AZ53" s="619"/>
      <c r="BA53" s="619"/>
      <c r="BB53" s="619"/>
      <c r="BC53" s="619"/>
      <c r="BD53" s="619"/>
      <c r="BE53" s="619"/>
    </row>
    <row r="54" spans="7:57" s="562" customFormat="1">
      <c r="G54" s="12"/>
      <c r="H54" s="12"/>
      <c r="I54" s="12"/>
      <c r="J54" s="12"/>
      <c r="K54" s="12"/>
      <c r="M54" s="580"/>
      <c r="N54" s="584"/>
      <c r="O54" s="585"/>
      <c r="P54" s="11"/>
      <c r="Q54" s="12"/>
      <c r="R54" s="12"/>
      <c r="S54" s="12"/>
      <c r="T54" s="12"/>
      <c r="U54" s="12"/>
      <c r="W54" s="597"/>
      <c r="X54" s="601"/>
      <c r="Y54" s="602"/>
      <c r="Z54" s="12"/>
      <c r="AA54" s="12"/>
      <c r="AB54" s="12"/>
      <c r="AC54" s="12"/>
      <c r="AD54" s="12"/>
      <c r="AE54" s="12"/>
      <c r="AF54" s="618"/>
      <c r="AG54" s="618"/>
      <c r="AH54" s="618"/>
      <c r="AI54" s="618"/>
      <c r="AJ54" s="618"/>
      <c r="AK54" s="618"/>
      <c r="AL54" s="618"/>
      <c r="AM54" s="618"/>
      <c r="AN54" s="618"/>
      <c r="AO54" s="618"/>
      <c r="AP54" s="618"/>
      <c r="AQ54" s="618"/>
      <c r="AR54" s="619"/>
      <c r="AS54" s="619"/>
      <c r="AT54" s="619"/>
      <c r="AU54" s="619"/>
      <c r="AV54" s="619"/>
      <c r="AW54" s="619"/>
      <c r="AX54" s="619"/>
      <c r="AY54" s="619"/>
      <c r="AZ54" s="619"/>
      <c r="BA54" s="619"/>
      <c r="BB54" s="619"/>
      <c r="BC54" s="619"/>
      <c r="BD54" s="619"/>
      <c r="BE54" s="619"/>
    </row>
    <row r="55" spans="7:57" s="562" customFormat="1">
      <c r="G55" s="12"/>
      <c r="H55" s="12"/>
      <c r="I55" s="12"/>
      <c r="J55" s="12"/>
      <c r="K55" s="12"/>
      <c r="M55" s="580"/>
      <c r="N55" s="584"/>
      <c r="O55" s="585"/>
      <c r="P55" s="11"/>
      <c r="Q55" s="12"/>
      <c r="R55" s="12"/>
      <c r="S55" s="12"/>
      <c r="T55" s="12"/>
      <c r="U55" s="12"/>
      <c r="W55" s="597"/>
      <c r="X55" s="601"/>
      <c r="Y55" s="602"/>
      <c r="Z55" s="12"/>
      <c r="AA55" s="12"/>
      <c r="AB55" s="12"/>
      <c r="AC55" s="12"/>
      <c r="AD55" s="12"/>
      <c r="AE55" s="12"/>
      <c r="AF55" s="618"/>
      <c r="AG55" s="618"/>
      <c r="AH55" s="618"/>
      <c r="AI55" s="618"/>
      <c r="AJ55" s="618"/>
      <c r="AK55" s="618"/>
      <c r="AL55" s="618"/>
      <c r="AM55" s="618"/>
      <c r="AN55" s="618"/>
      <c r="AO55" s="618"/>
      <c r="AP55" s="618"/>
      <c r="AQ55" s="618"/>
      <c r="AR55" s="619"/>
      <c r="AS55" s="619"/>
      <c r="AT55" s="619"/>
      <c r="AU55" s="619"/>
      <c r="AV55" s="619"/>
      <c r="AW55" s="619"/>
      <c r="AX55" s="619"/>
      <c r="AY55" s="619"/>
      <c r="AZ55" s="619"/>
      <c r="BA55" s="619"/>
      <c r="BB55" s="619"/>
      <c r="BC55" s="619"/>
      <c r="BD55" s="619"/>
      <c r="BE55" s="619"/>
    </row>
    <row r="56" spans="7:57" s="562" customFormat="1">
      <c r="G56" s="12"/>
      <c r="H56" s="12"/>
      <c r="I56" s="12"/>
      <c r="J56" s="12"/>
      <c r="K56" s="12"/>
      <c r="M56" s="580"/>
      <c r="N56" s="584"/>
      <c r="O56" s="585"/>
      <c r="P56" s="11"/>
      <c r="Q56" s="12"/>
      <c r="R56" s="12"/>
      <c r="S56" s="12"/>
      <c r="T56" s="12"/>
      <c r="U56" s="12"/>
      <c r="W56" s="597"/>
      <c r="X56" s="601"/>
      <c r="Y56" s="602"/>
      <c r="Z56" s="12"/>
      <c r="AA56" s="12"/>
      <c r="AB56" s="12"/>
      <c r="AC56" s="12"/>
      <c r="AD56" s="12"/>
      <c r="AE56" s="12"/>
      <c r="AF56" s="618"/>
      <c r="AG56" s="618"/>
      <c r="AH56" s="618"/>
      <c r="AI56" s="618"/>
      <c r="AJ56" s="618"/>
      <c r="AK56" s="618"/>
      <c r="AL56" s="618"/>
      <c r="AM56" s="618"/>
      <c r="AN56" s="618"/>
      <c r="AO56" s="618"/>
      <c r="AP56" s="618"/>
      <c r="AQ56" s="618"/>
      <c r="AR56" s="619"/>
      <c r="AS56" s="619"/>
      <c r="AT56" s="619"/>
      <c r="AU56" s="619"/>
      <c r="AV56" s="619"/>
      <c r="AW56" s="619"/>
      <c r="AX56" s="619"/>
      <c r="AY56" s="619"/>
      <c r="AZ56" s="619"/>
      <c r="BA56" s="619"/>
      <c r="BB56" s="619"/>
      <c r="BC56" s="619"/>
      <c r="BD56" s="619"/>
      <c r="BE56" s="619"/>
    </row>
    <row r="57" spans="7:57" s="562" customFormat="1">
      <c r="G57" s="12"/>
      <c r="H57" s="12"/>
      <c r="I57" s="12"/>
      <c r="J57" s="12"/>
      <c r="K57" s="12"/>
      <c r="M57" s="580"/>
      <c r="N57" s="584"/>
      <c r="O57" s="585"/>
      <c r="P57" s="11"/>
      <c r="Q57" s="12"/>
      <c r="R57" s="12"/>
      <c r="S57" s="12"/>
      <c r="T57" s="12"/>
      <c r="U57" s="12"/>
      <c r="W57" s="597"/>
      <c r="X57" s="601"/>
      <c r="Y57" s="602"/>
      <c r="Z57" s="12"/>
      <c r="AA57" s="12"/>
      <c r="AB57" s="12"/>
      <c r="AC57" s="12"/>
      <c r="AD57" s="12"/>
      <c r="AE57" s="12"/>
      <c r="AF57" s="618"/>
      <c r="AG57" s="618"/>
      <c r="AH57" s="618"/>
      <c r="AI57" s="618"/>
      <c r="AJ57" s="618"/>
      <c r="AK57" s="618"/>
      <c r="AL57" s="618"/>
      <c r="AM57" s="618"/>
      <c r="AN57" s="618"/>
      <c r="AO57" s="618"/>
      <c r="AP57" s="618"/>
      <c r="AQ57" s="618"/>
      <c r="AR57" s="619"/>
      <c r="AS57" s="619"/>
      <c r="AT57" s="619"/>
      <c r="AU57" s="619"/>
      <c r="AV57" s="619"/>
      <c r="AW57" s="619"/>
      <c r="AX57" s="619"/>
      <c r="AY57" s="619"/>
      <c r="AZ57" s="619"/>
      <c r="BA57" s="619"/>
      <c r="BB57" s="619"/>
      <c r="BC57" s="619"/>
      <c r="BD57" s="619"/>
      <c r="BE57" s="619"/>
    </row>
    <row r="58" spans="7:57" s="562" customFormat="1">
      <c r="G58" s="12"/>
      <c r="H58" s="12"/>
      <c r="I58" s="12"/>
      <c r="J58" s="12"/>
      <c r="K58" s="12"/>
      <c r="M58" s="580"/>
      <c r="N58" s="584"/>
      <c r="O58" s="585"/>
      <c r="P58" s="11"/>
      <c r="Q58" s="12"/>
      <c r="R58" s="12"/>
      <c r="S58" s="12"/>
      <c r="T58" s="12"/>
      <c r="U58" s="12"/>
      <c r="W58" s="597"/>
      <c r="X58" s="601"/>
      <c r="Y58" s="602"/>
      <c r="Z58" s="12"/>
      <c r="AA58" s="12"/>
      <c r="AB58" s="12"/>
      <c r="AC58" s="12"/>
      <c r="AD58" s="12"/>
      <c r="AE58" s="12"/>
      <c r="AF58" s="618"/>
      <c r="AG58" s="618"/>
      <c r="AH58" s="618"/>
      <c r="AI58" s="618"/>
      <c r="AJ58" s="618"/>
      <c r="AK58" s="618"/>
      <c r="AL58" s="618"/>
      <c r="AM58" s="618"/>
      <c r="AN58" s="618"/>
      <c r="AO58" s="618"/>
      <c r="AP58" s="618"/>
      <c r="AQ58" s="618"/>
      <c r="AR58" s="619"/>
      <c r="AS58" s="619"/>
      <c r="AT58" s="619"/>
      <c r="AU58" s="619"/>
      <c r="AV58" s="619"/>
      <c r="AW58" s="619"/>
      <c r="AX58" s="619"/>
      <c r="AY58" s="619"/>
      <c r="AZ58" s="619"/>
      <c r="BA58" s="619"/>
      <c r="BB58" s="619"/>
      <c r="BC58" s="619"/>
      <c r="BD58" s="619"/>
      <c r="BE58" s="619"/>
    </row>
    <row r="59" spans="7:57" s="562" customFormat="1">
      <c r="G59" s="12"/>
      <c r="H59" s="12"/>
      <c r="I59" s="12"/>
      <c r="J59" s="12"/>
      <c r="K59" s="12"/>
      <c r="M59" s="580"/>
      <c r="N59" s="584"/>
      <c r="O59" s="585"/>
      <c r="P59" s="11"/>
      <c r="Q59" s="12"/>
      <c r="R59" s="12"/>
      <c r="S59" s="12"/>
      <c r="T59" s="12"/>
      <c r="U59" s="12"/>
      <c r="W59" s="597"/>
      <c r="X59" s="601"/>
      <c r="Y59" s="602"/>
      <c r="Z59" s="12"/>
      <c r="AA59" s="12"/>
      <c r="AB59" s="12"/>
      <c r="AC59" s="12"/>
      <c r="AD59" s="12"/>
      <c r="AE59" s="12"/>
      <c r="AF59" s="618"/>
      <c r="AG59" s="618"/>
      <c r="AH59" s="618"/>
      <c r="AI59" s="618"/>
      <c r="AJ59" s="618"/>
      <c r="AK59" s="618"/>
      <c r="AL59" s="618"/>
      <c r="AM59" s="618"/>
      <c r="AN59" s="618"/>
      <c r="AO59" s="618"/>
      <c r="AP59" s="618"/>
      <c r="AQ59" s="618"/>
      <c r="AR59" s="619"/>
      <c r="AS59" s="619"/>
      <c r="AT59" s="619"/>
      <c r="AU59" s="619"/>
      <c r="AV59" s="619"/>
      <c r="AW59" s="619"/>
      <c r="AX59" s="619"/>
      <c r="AY59" s="619"/>
      <c r="AZ59" s="619"/>
      <c r="BA59" s="619"/>
      <c r="BB59" s="619"/>
      <c r="BC59" s="619"/>
      <c r="BD59" s="619"/>
      <c r="BE59" s="619"/>
    </row>
    <row r="60" spans="7:57" s="562" customFormat="1">
      <c r="G60" s="12"/>
      <c r="H60" s="12"/>
      <c r="I60" s="12"/>
      <c r="J60" s="12"/>
      <c r="K60" s="12"/>
      <c r="M60" s="580"/>
      <c r="N60" s="584"/>
      <c r="O60" s="585"/>
      <c r="P60" s="11"/>
      <c r="Q60" s="12"/>
      <c r="R60" s="12"/>
      <c r="S60" s="12"/>
      <c r="T60" s="12"/>
      <c r="U60" s="12"/>
      <c r="W60" s="597"/>
      <c r="X60" s="601"/>
      <c r="Y60" s="602"/>
      <c r="Z60" s="12"/>
      <c r="AA60" s="12"/>
      <c r="AB60" s="12"/>
      <c r="AC60" s="12"/>
      <c r="AD60" s="12"/>
      <c r="AE60" s="12"/>
      <c r="AF60" s="618"/>
      <c r="AG60" s="618"/>
      <c r="AH60" s="618"/>
      <c r="AI60" s="618"/>
      <c r="AJ60" s="618"/>
      <c r="AK60" s="618"/>
      <c r="AL60" s="618"/>
      <c r="AM60" s="618"/>
      <c r="AN60" s="618"/>
      <c r="AO60" s="618"/>
      <c r="AP60" s="618"/>
      <c r="AQ60" s="618"/>
      <c r="AR60" s="619"/>
      <c r="AS60" s="619"/>
      <c r="AT60" s="619"/>
      <c r="AU60" s="619"/>
      <c r="AV60" s="619"/>
      <c r="AW60" s="619"/>
      <c r="AX60" s="619"/>
      <c r="AY60" s="619"/>
      <c r="AZ60" s="619"/>
      <c r="BA60" s="619"/>
      <c r="BB60" s="619"/>
      <c r="BC60" s="619"/>
      <c r="BD60" s="619"/>
      <c r="BE60" s="619"/>
    </row>
    <row r="61" spans="7:57" s="562" customFormat="1">
      <c r="G61" s="12"/>
      <c r="H61" s="12"/>
      <c r="I61" s="12"/>
      <c r="J61" s="12"/>
      <c r="K61" s="12"/>
      <c r="M61" s="580"/>
      <c r="N61" s="584"/>
      <c r="O61" s="585"/>
      <c r="P61" s="11"/>
      <c r="Q61" s="12"/>
      <c r="R61" s="12"/>
      <c r="S61" s="12"/>
      <c r="T61" s="12"/>
      <c r="U61" s="12"/>
      <c r="W61" s="597"/>
      <c r="X61" s="601"/>
      <c r="Y61" s="602"/>
      <c r="Z61" s="12"/>
      <c r="AA61" s="12"/>
      <c r="AB61" s="12"/>
      <c r="AC61" s="12"/>
      <c r="AD61" s="12"/>
      <c r="AE61" s="12"/>
      <c r="AF61" s="618"/>
      <c r="AG61" s="618"/>
      <c r="AH61" s="618"/>
      <c r="AI61" s="618"/>
      <c r="AJ61" s="618"/>
      <c r="AK61" s="618"/>
      <c r="AL61" s="618"/>
      <c r="AM61" s="618"/>
      <c r="AN61" s="618"/>
      <c r="AO61" s="618"/>
      <c r="AP61" s="618"/>
      <c r="AQ61" s="618"/>
      <c r="AR61" s="619"/>
      <c r="AS61" s="619"/>
      <c r="AT61" s="619"/>
      <c r="AU61" s="619"/>
      <c r="AV61" s="619"/>
      <c r="AW61" s="619"/>
      <c r="AX61" s="619"/>
      <c r="AY61" s="619"/>
      <c r="AZ61" s="619"/>
      <c r="BA61" s="619"/>
      <c r="BB61" s="619"/>
      <c r="BC61" s="619"/>
      <c r="BD61" s="619"/>
      <c r="BE61" s="619"/>
    </row>
    <row r="62" spans="7:57" s="562" customFormat="1">
      <c r="G62" s="12"/>
      <c r="H62" s="12"/>
      <c r="I62" s="12"/>
      <c r="J62" s="12"/>
      <c r="K62" s="12"/>
      <c r="M62" s="580"/>
      <c r="N62" s="584"/>
      <c r="O62" s="585"/>
      <c r="P62" s="11"/>
      <c r="Q62" s="12"/>
      <c r="R62" s="12"/>
      <c r="S62" s="12"/>
      <c r="T62" s="12"/>
      <c r="U62" s="12"/>
      <c r="W62" s="597"/>
      <c r="X62" s="601"/>
      <c r="Y62" s="602"/>
      <c r="Z62" s="12"/>
      <c r="AA62" s="12"/>
      <c r="AB62" s="12"/>
      <c r="AC62" s="12"/>
      <c r="AD62" s="12"/>
      <c r="AE62" s="12"/>
      <c r="AF62" s="618"/>
      <c r="AG62" s="618"/>
      <c r="AH62" s="618"/>
      <c r="AI62" s="618"/>
      <c r="AJ62" s="618"/>
      <c r="AK62" s="618"/>
      <c r="AL62" s="618"/>
      <c r="AM62" s="618"/>
      <c r="AN62" s="618"/>
      <c r="AO62" s="618"/>
      <c r="AP62" s="618"/>
      <c r="AQ62" s="618"/>
      <c r="AR62" s="619"/>
      <c r="AS62" s="619"/>
      <c r="AT62" s="619"/>
      <c r="AU62" s="619"/>
      <c r="AV62" s="619"/>
      <c r="AW62" s="619"/>
      <c r="AX62" s="619"/>
      <c r="AY62" s="619"/>
      <c r="AZ62" s="619"/>
      <c r="BA62" s="619"/>
      <c r="BB62" s="619"/>
      <c r="BC62" s="619"/>
      <c r="BD62" s="619"/>
      <c r="BE62" s="619"/>
    </row>
    <row r="63" spans="7:57" s="562" customFormat="1">
      <c r="G63" s="12"/>
      <c r="H63" s="12"/>
      <c r="I63" s="12"/>
      <c r="J63" s="12"/>
      <c r="K63" s="12"/>
      <c r="M63" s="580"/>
      <c r="N63" s="584"/>
      <c r="O63" s="585"/>
      <c r="P63" s="11"/>
      <c r="Q63" s="12"/>
      <c r="R63" s="12"/>
      <c r="S63" s="12"/>
      <c r="T63" s="12"/>
      <c r="U63" s="12"/>
      <c r="W63" s="597"/>
      <c r="X63" s="601"/>
      <c r="Y63" s="602"/>
      <c r="Z63" s="12"/>
      <c r="AA63" s="12"/>
      <c r="AB63" s="12"/>
      <c r="AC63" s="12"/>
      <c r="AD63" s="12"/>
      <c r="AE63" s="12"/>
      <c r="AF63" s="618"/>
      <c r="AG63" s="618"/>
      <c r="AH63" s="618"/>
      <c r="AI63" s="618"/>
      <c r="AJ63" s="618"/>
      <c r="AK63" s="618"/>
      <c r="AL63" s="618"/>
      <c r="AM63" s="618"/>
      <c r="AN63" s="618"/>
      <c r="AO63" s="618"/>
      <c r="AP63" s="618"/>
      <c r="AQ63" s="618"/>
      <c r="AR63" s="619"/>
      <c r="AS63" s="619"/>
      <c r="AT63" s="619"/>
      <c r="AU63" s="619"/>
      <c r="AV63" s="619"/>
      <c r="AW63" s="619"/>
      <c r="AX63" s="619"/>
      <c r="AY63" s="619"/>
      <c r="AZ63" s="619"/>
      <c r="BA63" s="619"/>
      <c r="BB63" s="619"/>
      <c r="BC63" s="619"/>
      <c r="BD63" s="619"/>
      <c r="BE63" s="619"/>
    </row>
    <row r="64" spans="7:57" s="562" customFormat="1">
      <c r="G64" s="12"/>
      <c r="H64" s="12"/>
      <c r="I64" s="12"/>
      <c r="J64" s="12"/>
      <c r="K64" s="12"/>
      <c r="M64" s="580"/>
      <c r="N64" s="584"/>
      <c r="O64" s="585"/>
      <c r="P64" s="11"/>
      <c r="Q64" s="12"/>
      <c r="R64" s="12"/>
      <c r="S64" s="12"/>
      <c r="T64" s="12"/>
      <c r="U64" s="12"/>
      <c r="W64" s="597"/>
      <c r="X64" s="601"/>
      <c r="Y64" s="602"/>
      <c r="Z64" s="12"/>
      <c r="AA64" s="12"/>
      <c r="AB64" s="12"/>
      <c r="AC64" s="12"/>
      <c r="AD64" s="12"/>
      <c r="AE64" s="12"/>
      <c r="AF64" s="618"/>
      <c r="AG64" s="618"/>
      <c r="AH64" s="618"/>
      <c r="AI64" s="618"/>
      <c r="AJ64" s="618"/>
      <c r="AK64" s="618"/>
      <c r="AL64" s="618"/>
      <c r="AM64" s="618"/>
      <c r="AN64" s="618"/>
      <c r="AO64" s="618"/>
      <c r="AP64" s="618"/>
      <c r="AQ64" s="618"/>
      <c r="AR64" s="619"/>
      <c r="AS64" s="619"/>
      <c r="AT64" s="619"/>
      <c r="AU64" s="619"/>
      <c r="AV64" s="619"/>
      <c r="AW64" s="619"/>
      <c r="AX64" s="619"/>
      <c r="AY64" s="619"/>
      <c r="AZ64" s="619"/>
      <c r="BA64" s="619"/>
      <c r="BB64" s="619"/>
      <c r="BC64" s="619"/>
      <c r="BD64" s="619"/>
      <c r="BE64" s="619"/>
    </row>
    <row r="65" spans="7:57" s="562" customFormat="1">
      <c r="G65" s="12"/>
      <c r="H65" s="12"/>
      <c r="I65" s="12"/>
      <c r="J65" s="12"/>
      <c r="K65" s="12"/>
      <c r="M65" s="580"/>
      <c r="N65" s="584"/>
      <c r="O65" s="585"/>
      <c r="P65" s="11"/>
      <c r="Q65" s="12"/>
      <c r="R65" s="12"/>
      <c r="S65" s="12"/>
      <c r="T65" s="12"/>
      <c r="U65" s="12"/>
      <c r="W65" s="597"/>
      <c r="X65" s="601"/>
      <c r="Y65" s="602"/>
      <c r="Z65" s="12"/>
      <c r="AA65" s="12"/>
      <c r="AB65" s="12"/>
      <c r="AC65" s="12"/>
      <c r="AD65" s="12"/>
      <c r="AE65" s="12"/>
      <c r="AF65" s="618"/>
      <c r="AG65" s="618"/>
      <c r="AH65" s="618"/>
      <c r="AI65" s="618"/>
      <c r="AJ65" s="618"/>
      <c r="AK65" s="618"/>
      <c r="AL65" s="618"/>
      <c r="AM65" s="618"/>
      <c r="AN65" s="618"/>
      <c r="AO65" s="618"/>
      <c r="AP65" s="618"/>
      <c r="AQ65" s="618"/>
      <c r="AR65" s="619"/>
      <c r="AS65" s="619"/>
      <c r="AT65" s="619"/>
      <c r="AU65" s="619"/>
      <c r="AV65" s="619"/>
      <c r="AW65" s="619"/>
      <c r="AX65" s="619"/>
      <c r="AY65" s="619"/>
      <c r="AZ65" s="619"/>
      <c r="BA65" s="619"/>
      <c r="BB65" s="619"/>
      <c r="BC65" s="619"/>
      <c r="BD65" s="619"/>
      <c r="BE65" s="619"/>
    </row>
    <row r="66" spans="7:57" s="562" customFormat="1">
      <c r="G66" s="12"/>
      <c r="H66" s="12"/>
      <c r="I66" s="12"/>
      <c r="J66" s="12"/>
      <c r="K66" s="12"/>
      <c r="M66" s="580"/>
      <c r="N66" s="584"/>
      <c r="O66" s="585"/>
      <c r="P66" s="11"/>
      <c r="Q66" s="12"/>
      <c r="R66" s="12"/>
      <c r="S66" s="12"/>
      <c r="T66" s="12"/>
      <c r="U66" s="12"/>
      <c r="W66" s="597"/>
      <c r="X66" s="601"/>
      <c r="Y66" s="602"/>
      <c r="Z66" s="12"/>
      <c r="AA66" s="12"/>
      <c r="AB66" s="12"/>
      <c r="AC66" s="12"/>
      <c r="AD66" s="12"/>
      <c r="AE66" s="12"/>
      <c r="AF66" s="618"/>
      <c r="AG66" s="618"/>
      <c r="AH66" s="618"/>
      <c r="AI66" s="618"/>
      <c r="AJ66" s="618"/>
      <c r="AK66" s="618"/>
      <c r="AL66" s="618"/>
      <c r="AM66" s="618"/>
      <c r="AN66" s="618"/>
      <c r="AO66" s="618"/>
      <c r="AP66" s="618"/>
      <c r="AQ66" s="618"/>
      <c r="AR66" s="619"/>
      <c r="AS66" s="619"/>
      <c r="AT66" s="619"/>
      <c r="AU66" s="619"/>
      <c r="AV66" s="619"/>
      <c r="AW66" s="619"/>
      <c r="AX66" s="619"/>
      <c r="AY66" s="619"/>
      <c r="AZ66" s="619"/>
      <c r="BA66" s="619"/>
      <c r="BB66" s="619"/>
      <c r="BC66" s="619"/>
      <c r="BD66" s="619"/>
      <c r="BE66" s="619"/>
    </row>
    <row r="67" spans="7:57" s="562" customFormat="1">
      <c r="G67" s="12"/>
      <c r="H67" s="12"/>
      <c r="I67" s="12"/>
      <c r="J67" s="12"/>
      <c r="K67" s="12"/>
      <c r="M67" s="580"/>
      <c r="N67" s="584"/>
      <c r="O67" s="585"/>
      <c r="P67" s="11"/>
      <c r="Q67" s="12"/>
      <c r="R67" s="12"/>
      <c r="S67" s="12"/>
      <c r="T67" s="12"/>
      <c r="U67" s="12"/>
      <c r="W67" s="597"/>
      <c r="X67" s="601"/>
      <c r="Y67" s="602"/>
      <c r="Z67" s="12"/>
      <c r="AA67" s="12"/>
      <c r="AB67" s="12"/>
      <c r="AC67" s="12"/>
      <c r="AD67" s="12"/>
      <c r="AE67" s="12"/>
      <c r="AF67" s="618"/>
      <c r="AG67" s="618"/>
      <c r="AH67" s="618"/>
      <c r="AI67" s="618"/>
      <c r="AJ67" s="618"/>
      <c r="AK67" s="618"/>
      <c r="AL67" s="618"/>
      <c r="AM67" s="618"/>
      <c r="AN67" s="618"/>
      <c r="AO67" s="618"/>
      <c r="AP67" s="618"/>
      <c r="AQ67" s="618"/>
      <c r="AR67" s="619"/>
      <c r="AS67" s="619"/>
      <c r="AT67" s="619"/>
      <c r="AU67" s="619"/>
      <c r="AV67" s="619"/>
      <c r="AW67" s="619"/>
      <c r="AX67" s="619"/>
      <c r="AY67" s="619"/>
      <c r="AZ67" s="619"/>
      <c r="BA67" s="619"/>
      <c r="BB67" s="619"/>
      <c r="BC67" s="619"/>
      <c r="BD67" s="619"/>
      <c r="BE67" s="619"/>
    </row>
    <row r="68" spans="7:57" s="562" customFormat="1">
      <c r="G68" s="12"/>
      <c r="H68" s="12"/>
      <c r="I68" s="12"/>
      <c r="J68" s="12"/>
      <c r="K68" s="12"/>
      <c r="M68" s="580"/>
      <c r="N68" s="584"/>
      <c r="O68" s="585"/>
      <c r="P68" s="11"/>
      <c r="Q68" s="12"/>
      <c r="R68" s="12"/>
      <c r="S68" s="12"/>
      <c r="T68" s="12"/>
      <c r="U68" s="12"/>
      <c r="W68" s="597"/>
      <c r="X68" s="601"/>
      <c r="Y68" s="602"/>
      <c r="Z68" s="12"/>
      <c r="AA68" s="12"/>
      <c r="AB68" s="12"/>
      <c r="AC68" s="12"/>
      <c r="AD68" s="12"/>
      <c r="AE68" s="12"/>
      <c r="AF68" s="618"/>
      <c r="AG68" s="618"/>
      <c r="AH68" s="618"/>
      <c r="AI68" s="618"/>
      <c r="AJ68" s="618"/>
      <c r="AK68" s="618"/>
      <c r="AL68" s="618"/>
      <c r="AM68" s="618"/>
      <c r="AN68" s="618"/>
      <c r="AO68" s="618"/>
      <c r="AP68" s="618"/>
      <c r="AQ68" s="618"/>
      <c r="AR68" s="619"/>
      <c r="AS68" s="619"/>
      <c r="AT68" s="619"/>
      <c r="AU68" s="619"/>
      <c r="AV68" s="619"/>
      <c r="AW68" s="619"/>
      <c r="AX68" s="619"/>
      <c r="AY68" s="619"/>
      <c r="AZ68" s="619"/>
      <c r="BA68" s="619"/>
      <c r="BB68" s="619"/>
      <c r="BC68" s="619"/>
      <c r="BD68" s="619"/>
      <c r="BE68" s="619"/>
    </row>
    <row r="69" spans="7:57" s="562" customFormat="1">
      <c r="G69" s="12"/>
      <c r="H69" s="12"/>
      <c r="I69" s="12"/>
      <c r="J69" s="12"/>
      <c r="K69" s="12"/>
      <c r="M69" s="580"/>
      <c r="N69" s="584"/>
      <c r="O69" s="585"/>
      <c r="P69" s="11"/>
      <c r="Q69" s="12"/>
      <c r="R69" s="12"/>
      <c r="S69" s="12"/>
      <c r="T69" s="12"/>
      <c r="U69" s="12"/>
      <c r="W69" s="597"/>
      <c r="X69" s="601"/>
      <c r="Y69" s="602"/>
      <c r="Z69" s="12"/>
      <c r="AA69" s="12"/>
      <c r="AB69" s="12"/>
      <c r="AC69" s="12"/>
      <c r="AD69" s="12"/>
      <c r="AE69" s="12"/>
      <c r="AF69" s="618"/>
      <c r="AG69" s="618"/>
      <c r="AH69" s="618"/>
      <c r="AI69" s="618"/>
      <c r="AJ69" s="618"/>
      <c r="AK69" s="618"/>
      <c r="AL69" s="618"/>
      <c r="AM69" s="618"/>
      <c r="AN69" s="618"/>
      <c r="AO69" s="618"/>
      <c r="AP69" s="618"/>
      <c r="AQ69" s="618"/>
      <c r="AR69" s="619"/>
      <c r="AS69" s="619"/>
      <c r="AT69" s="619"/>
      <c r="AU69" s="619"/>
      <c r="AV69" s="619"/>
      <c r="AW69" s="619"/>
      <c r="AX69" s="619"/>
      <c r="AY69" s="619"/>
      <c r="AZ69" s="619"/>
      <c r="BA69" s="619"/>
      <c r="BB69" s="619"/>
      <c r="BC69" s="619"/>
      <c r="BD69" s="619"/>
      <c r="BE69" s="619"/>
    </row>
    <row r="70" spans="7:57" s="562" customFormat="1">
      <c r="G70" s="12"/>
      <c r="H70" s="12"/>
      <c r="I70" s="12"/>
      <c r="J70" s="12"/>
      <c r="K70" s="12"/>
      <c r="M70" s="580"/>
      <c r="N70" s="584"/>
      <c r="O70" s="585"/>
      <c r="P70" s="11"/>
      <c r="Q70" s="12"/>
      <c r="R70" s="12"/>
      <c r="S70" s="12"/>
      <c r="T70" s="12"/>
      <c r="U70" s="12"/>
      <c r="W70" s="597"/>
      <c r="X70" s="601"/>
      <c r="Y70" s="602"/>
      <c r="Z70" s="12"/>
      <c r="AA70" s="12"/>
      <c r="AB70" s="12"/>
      <c r="AC70" s="12"/>
      <c r="AD70" s="12"/>
      <c r="AE70" s="12"/>
      <c r="AF70" s="618"/>
      <c r="AG70" s="618"/>
      <c r="AH70" s="618"/>
      <c r="AI70" s="618"/>
      <c r="AJ70" s="618"/>
      <c r="AK70" s="618"/>
      <c r="AL70" s="618"/>
      <c r="AM70" s="618"/>
      <c r="AN70" s="618"/>
      <c r="AO70" s="618"/>
      <c r="AP70" s="618"/>
      <c r="AQ70" s="618"/>
      <c r="AR70" s="619"/>
      <c r="AS70" s="619"/>
      <c r="AT70" s="619"/>
      <c r="AU70" s="619"/>
      <c r="AV70" s="619"/>
      <c r="AW70" s="619"/>
      <c r="AX70" s="619"/>
      <c r="AY70" s="619"/>
      <c r="AZ70" s="619"/>
      <c r="BA70" s="619"/>
      <c r="BB70" s="619"/>
      <c r="BC70" s="619"/>
      <c r="BD70" s="619"/>
      <c r="BE70" s="619"/>
    </row>
    <row r="71" spans="7:57" s="562" customFormat="1">
      <c r="G71" s="12"/>
      <c r="H71" s="12"/>
      <c r="I71" s="12"/>
      <c r="J71" s="12"/>
      <c r="K71" s="12"/>
      <c r="M71" s="580"/>
      <c r="N71" s="584"/>
      <c r="O71" s="585"/>
      <c r="P71" s="11"/>
      <c r="Q71" s="12"/>
      <c r="R71" s="12"/>
      <c r="S71" s="12"/>
      <c r="T71" s="12"/>
      <c r="U71" s="12"/>
      <c r="W71" s="597"/>
      <c r="X71" s="601"/>
      <c r="Y71" s="602"/>
      <c r="Z71" s="12"/>
      <c r="AA71" s="12"/>
      <c r="AB71" s="12"/>
      <c r="AC71" s="12"/>
      <c r="AD71" s="12"/>
      <c r="AE71" s="12"/>
      <c r="AF71" s="618"/>
      <c r="AG71" s="618"/>
      <c r="AH71" s="618"/>
      <c r="AI71" s="618"/>
      <c r="AJ71" s="618"/>
      <c r="AK71" s="618"/>
      <c r="AL71" s="618"/>
      <c r="AM71" s="618"/>
      <c r="AN71" s="618"/>
      <c r="AO71" s="618"/>
      <c r="AP71" s="618"/>
      <c r="AQ71" s="618"/>
      <c r="AR71" s="619"/>
      <c r="AS71" s="619"/>
      <c r="AT71" s="619"/>
      <c r="AU71" s="619"/>
      <c r="AV71" s="619"/>
      <c r="AW71" s="619"/>
      <c r="AX71" s="619"/>
      <c r="AY71" s="619"/>
      <c r="AZ71" s="619"/>
      <c r="BA71" s="619"/>
      <c r="BB71" s="619"/>
      <c r="BC71" s="619"/>
      <c r="BD71" s="619"/>
      <c r="BE71" s="619"/>
    </row>
    <row r="72" spans="7:57" s="562" customFormat="1">
      <c r="G72" s="12"/>
      <c r="H72" s="12"/>
      <c r="I72" s="12"/>
      <c r="J72" s="12"/>
      <c r="K72" s="12"/>
      <c r="M72" s="580"/>
      <c r="N72" s="584"/>
      <c r="O72" s="585"/>
      <c r="P72" s="11"/>
      <c r="Q72" s="12"/>
      <c r="R72" s="12"/>
      <c r="S72" s="12"/>
      <c r="T72" s="12"/>
      <c r="U72" s="12"/>
      <c r="W72" s="597"/>
      <c r="X72" s="601"/>
      <c r="Y72" s="602"/>
      <c r="Z72" s="12"/>
      <c r="AA72" s="12"/>
      <c r="AB72" s="12"/>
      <c r="AC72" s="12"/>
      <c r="AD72" s="12"/>
      <c r="AE72" s="12"/>
      <c r="AF72" s="618"/>
      <c r="AG72" s="618"/>
      <c r="AH72" s="618"/>
      <c r="AI72" s="618"/>
      <c r="AJ72" s="618"/>
      <c r="AK72" s="618"/>
      <c r="AL72" s="618"/>
      <c r="AM72" s="618"/>
      <c r="AN72" s="618"/>
      <c r="AO72" s="618"/>
      <c r="AP72" s="618"/>
      <c r="AQ72" s="618"/>
      <c r="AR72" s="619"/>
      <c r="AS72" s="619"/>
      <c r="AT72" s="619"/>
      <c r="AU72" s="619"/>
      <c r="AV72" s="619"/>
      <c r="AW72" s="619"/>
      <c r="AX72" s="619"/>
      <c r="AY72" s="619"/>
      <c r="AZ72" s="619"/>
      <c r="BA72" s="619"/>
      <c r="BB72" s="619"/>
      <c r="BC72" s="619"/>
      <c r="BD72" s="619"/>
      <c r="BE72" s="619"/>
    </row>
    <row r="73" spans="7:57" s="562" customFormat="1">
      <c r="G73" s="12"/>
      <c r="H73" s="12"/>
      <c r="I73" s="12"/>
      <c r="J73" s="12"/>
      <c r="K73" s="12"/>
      <c r="M73" s="580"/>
      <c r="N73" s="584"/>
      <c r="O73" s="585"/>
      <c r="P73" s="11"/>
      <c r="Q73" s="12"/>
      <c r="R73" s="12"/>
      <c r="S73" s="12"/>
      <c r="T73" s="12"/>
      <c r="U73" s="12"/>
      <c r="W73" s="597"/>
      <c r="X73" s="601"/>
      <c r="Y73" s="602"/>
      <c r="Z73" s="12"/>
      <c r="AA73" s="12"/>
      <c r="AB73" s="12"/>
      <c r="AC73" s="12"/>
      <c r="AD73" s="12"/>
      <c r="AE73" s="12"/>
      <c r="AF73" s="618"/>
      <c r="AG73" s="618"/>
      <c r="AH73" s="618"/>
      <c r="AI73" s="618"/>
      <c r="AJ73" s="618"/>
      <c r="AK73" s="618"/>
      <c r="AL73" s="618"/>
      <c r="AM73" s="618"/>
      <c r="AN73" s="618"/>
      <c r="AO73" s="618"/>
      <c r="AP73" s="618"/>
      <c r="AQ73" s="618"/>
      <c r="AR73" s="619"/>
      <c r="AS73" s="619"/>
      <c r="AT73" s="619"/>
      <c r="AU73" s="619"/>
      <c r="AV73" s="619"/>
      <c r="AW73" s="619"/>
      <c r="AX73" s="619"/>
      <c r="AY73" s="619"/>
      <c r="AZ73" s="619"/>
      <c r="BA73" s="619"/>
      <c r="BB73" s="619"/>
      <c r="BC73" s="619"/>
      <c r="BD73" s="619"/>
      <c r="BE73" s="619"/>
    </row>
    <row r="74" spans="7:57" s="562" customFormat="1">
      <c r="G74" s="12"/>
      <c r="H74" s="12"/>
      <c r="I74" s="12"/>
      <c r="J74" s="12"/>
      <c r="K74" s="12"/>
      <c r="M74" s="580"/>
      <c r="N74" s="584"/>
      <c r="O74" s="585"/>
      <c r="P74" s="11"/>
      <c r="Q74" s="12"/>
      <c r="R74" s="12"/>
      <c r="S74" s="12"/>
      <c r="T74" s="12"/>
      <c r="U74" s="12"/>
      <c r="W74" s="597"/>
      <c r="X74" s="601"/>
      <c r="Y74" s="602"/>
      <c r="Z74" s="12"/>
      <c r="AA74" s="12"/>
      <c r="AB74" s="12"/>
      <c r="AC74" s="12"/>
      <c r="AD74" s="12"/>
      <c r="AE74" s="12"/>
      <c r="AF74" s="618"/>
      <c r="AG74" s="618"/>
      <c r="AH74" s="618"/>
      <c r="AI74" s="618"/>
      <c r="AJ74" s="618"/>
      <c r="AK74" s="618"/>
      <c r="AL74" s="618"/>
      <c r="AM74" s="618"/>
      <c r="AN74" s="618"/>
      <c r="AO74" s="618"/>
      <c r="AP74" s="618"/>
      <c r="AQ74" s="618"/>
      <c r="AR74" s="619"/>
      <c r="AS74" s="619"/>
      <c r="AT74" s="619"/>
      <c r="AU74" s="619"/>
      <c r="AV74" s="619"/>
      <c r="AW74" s="619"/>
      <c r="AX74" s="619"/>
      <c r="AY74" s="619"/>
      <c r="AZ74" s="619"/>
      <c r="BA74" s="619"/>
      <c r="BB74" s="619"/>
      <c r="BC74" s="619"/>
      <c r="BD74" s="619"/>
      <c r="BE74" s="619"/>
    </row>
    <row r="75" spans="7:57" s="562" customFormat="1">
      <c r="G75" s="12"/>
      <c r="H75" s="12"/>
      <c r="I75" s="12"/>
      <c r="J75" s="12"/>
      <c r="K75" s="12"/>
      <c r="M75" s="580"/>
      <c r="N75" s="584"/>
      <c r="O75" s="585"/>
      <c r="P75" s="11"/>
      <c r="Q75" s="12"/>
      <c r="R75" s="12"/>
      <c r="S75" s="12"/>
      <c r="T75" s="12"/>
      <c r="U75" s="12"/>
      <c r="W75" s="597"/>
      <c r="X75" s="601"/>
      <c r="Y75" s="602"/>
      <c r="Z75" s="12"/>
      <c r="AA75" s="12"/>
      <c r="AB75" s="12"/>
      <c r="AC75" s="12"/>
      <c r="AD75" s="12"/>
      <c r="AE75" s="12"/>
      <c r="AF75" s="618"/>
      <c r="AG75" s="618"/>
      <c r="AH75" s="618"/>
      <c r="AI75" s="618"/>
      <c r="AJ75" s="618"/>
      <c r="AK75" s="618"/>
      <c r="AL75" s="618"/>
      <c r="AM75" s="618"/>
      <c r="AN75" s="618"/>
      <c r="AO75" s="618"/>
      <c r="AP75" s="618"/>
      <c r="AQ75" s="618"/>
      <c r="AR75" s="619"/>
      <c r="AS75" s="619"/>
      <c r="AT75" s="619"/>
      <c r="AU75" s="619"/>
      <c r="AV75" s="619"/>
      <c r="AW75" s="619"/>
      <c r="AX75" s="619"/>
      <c r="AY75" s="619"/>
      <c r="AZ75" s="619"/>
      <c r="BA75" s="619"/>
      <c r="BB75" s="619"/>
      <c r="BC75" s="619"/>
      <c r="BD75" s="619"/>
      <c r="BE75" s="619"/>
    </row>
    <row r="76" spans="7:57" s="562" customFormat="1">
      <c r="G76" s="12"/>
      <c r="H76" s="12"/>
      <c r="I76" s="12"/>
      <c r="J76" s="12"/>
      <c r="K76" s="12"/>
      <c r="M76" s="580"/>
      <c r="N76" s="584"/>
      <c r="O76" s="585"/>
      <c r="P76" s="11"/>
      <c r="Q76" s="12"/>
      <c r="R76" s="12"/>
      <c r="S76" s="12"/>
      <c r="T76" s="12"/>
      <c r="U76" s="12"/>
      <c r="W76" s="597"/>
      <c r="X76" s="601"/>
      <c r="Y76" s="602"/>
      <c r="Z76" s="12"/>
      <c r="AA76" s="12"/>
      <c r="AB76" s="12"/>
      <c r="AC76" s="12"/>
      <c r="AD76" s="12"/>
      <c r="AE76" s="12"/>
      <c r="AF76" s="618"/>
      <c r="AG76" s="618"/>
      <c r="AH76" s="618"/>
      <c r="AI76" s="618"/>
      <c r="AJ76" s="618"/>
      <c r="AK76" s="618"/>
      <c r="AL76" s="618"/>
      <c r="AM76" s="618"/>
      <c r="AN76" s="618"/>
      <c r="AO76" s="618"/>
      <c r="AP76" s="618"/>
      <c r="AQ76" s="618"/>
      <c r="AR76" s="619"/>
      <c r="AS76" s="619"/>
      <c r="AT76" s="619"/>
      <c r="AU76" s="619"/>
      <c r="AV76" s="619"/>
      <c r="AW76" s="619"/>
      <c r="AX76" s="619"/>
      <c r="AY76" s="619"/>
      <c r="AZ76" s="619"/>
      <c r="BA76" s="619"/>
      <c r="BB76" s="619"/>
      <c r="BC76" s="619"/>
      <c r="BD76" s="619"/>
      <c r="BE76" s="619"/>
    </row>
    <row r="77" spans="7:57" s="562" customFormat="1">
      <c r="G77" s="12"/>
      <c r="H77" s="12"/>
      <c r="I77" s="12"/>
      <c r="J77" s="12"/>
      <c r="K77" s="12"/>
      <c r="M77" s="580"/>
      <c r="N77" s="584"/>
      <c r="O77" s="585"/>
      <c r="P77" s="11"/>
      <c r="Q77" s="12"/>
      <c r="R77" s="12"/>
      <c r="S77" s="12"/>
      <c r="T77" s="12"/>
      <c r="U77" s="12"/>
      <c r="W77" s="597"/>
      <c r="X77" s="601"/>
      <c r="Y77" s="602"/>
      <c r="Z77" s="12"/>
      <c r="AA77" s="12"/>
      <c r="AB77" s="12"/>
      <c r="AC77" s="12"/>
      <c r="AD77" s="12"/>
      <c r="AE77" s="12"/>
      <c r="AF77" s="618"/>
      <c r="AG77" s="618"/>
      <c r="AH77" s="618"/>
      <c r="AI77" s="618"/>
      <c r="AJ77" s="618"/>
      <c r="AK77" s="618"/>
      <c r="AL77" s="618"/>
      <c r="AM77" s="618"/>
      <c r="AN77" s="618"/>
      <c r="AO77" s="618"/>
      <c r="AP77" s="618"/>
      <c r="AQ77" s="618"/>
      <c r="AR77" s="619"/>
      <c r="AS77" s="619"/>
      <c r="AT77" s="619"/>
      <c r="AU77" s="619"/>
      <c r="AV77" s="619"/>
      <c r="AW77" s="619"/>
      <c r="AX77" s="619"/>
      <c r="AY77" s="619"/>
      <c r="AZ77" s="619"/>
      <c r="BA77" s="619"/>
      <c r="BB77" s="619"/>
      <c r="BC77" s="619"/>
      <c r="BD77" s="619"/>
      <c r="BE77" s="619"/>
    </row>
    <row r="78" spans="7:57" s="562" customFormat="1">
      <c r="G78" s="12"/>
      <c r="H78" s="12"/>
      <c r="I78" s="12"/>
      <c r="J78" s="12"/>
      <c r="K78" s="12"/>
      <c r="M78" s="580"/>
      <c r="N78" s="584"/>
      <c r="O78" s="585"/>
      <c r="P78" s="11"/>
      <c r="Q78" s="12"/>
      <c r="R78" s="12"/>
      <c r="S78" s="12"/>
      <c r="T78" s="12"/>
      <c r="U78" s="12"/>
      <c r="W78" s="597"/>
      <c r="X78" s="601"/>
      <c r="Y78" s="602"/>
      <c r="Z78" s="12"/>
      <c r="AA78" s="12"/>
      <c r="AB78" s="12"/>
      <c r="AC78" s="12"/>
      <c r="AD78" s="12"/>
      <c r="AE78" s="12"/>
      <c r="AF78" s="618"/>
      <c r="AG78" s="618"/>
      <c r="AH78" s="618"/>
      <c r="AI78" s="618"/>
      <c r="AJ78" s="618"/>
      <c r="AK78" s="618"/>
      <c r="AL78" s="618"/>
      <c r="AM78" s="618"/>
      <c r="AN78" s="618"/>
      <c r="AO78" s="618"/>
      <c r="AP78" s="618"/>
      <c r="AQ78" s="618"/>
      <c r="AR78" s="619"/>
      <c r="AS78" s="619"/>
      <c r="AT78" s="619"/>
      <c r="AU78" s="619"/>
      <c r="AV78" s="619"/>
      <c r="AW78" s="619"/>
      <c r="AX78" s="619"/>
      <c r="AY78" s="619"/>
      <c r="AZ78" s="619"/>
      <c r="BA78" s="619"/>
      <c r="BB78" s="619"/>
      <c r="BC78" s="619"/>
      <c r="BD78" s="619"/>
      <c r="BE78" s="619"/>
    </row>
    <row r="79" spans="7:57" s="562" customFormat="1">
      <c r="G79" s="12"/>
      <c r="H79" s="12"/>
      <c r="I79" s="12"/>
      <c r="J79" s="12"/>
      <c r="K79" s="12"/>
      <c r="M79" s="580"/>
      <c r="N79" s="584"/>
      <c r="O79" s="585"/>
      <c r="P79" s="11"/>
      <c r="Q79" s="12"/>
      <c r="R79" s="12"/>
      <c r="S79" s="12"/>
      <c r="T79" s="12"/>
      <c r="U79" s="12"/>
      <c r="W79" s="597"/>
      <c r="X79" s="601"/>
      <c r="Y79" s="602"/>
      <c r="Z79" s="12"/>
      <c r="AA79" s="12"/>
      <c r="AB79" s="12"/>
      <c r="AC79" s="12"/>
      <c r="AD79" s="12"/>
      <c r="AE79" s="12"/>
      <c r="AF79" s="618"/>
      <c r="AG79" s="618"/>
      <c r="AH79" s="618"/>
      <c r="AI79" s="618"/>
      <c r="AJ79" s="618"/>
      <c r="AK79" s="618"/>
      <c r="AL79" s="618"/>
      <c r="AM79" s="618"/>
      <c r="AN79" s="618"/>
      <c r="AO79" s="618"/>
      <c r="AP79" s="618"/>
      <c r="AQ79" s="618"/>
      <c r="AR79" s="619"/>
      <c r="AS79" s="619"/>
      <c r="AT79" s="619"/>
      <c r="AU79" s="619"/>
      <c r="AV79" s="619"/>
      <c r="AW79" s="619"/>
      <c r="AX79" s="619"/>
      <c r="AY79" s="619"/>
      <c r="AZ79" s="619"/>
      <c r="BA79" s="619"/>
      <c r="BB79" s="619"/>
      <c r="BC79" s="619"/>
      <c r="BD79" s="619"/>
      <c r="BE79" s="619"/>
    </row>
    <row r="80" spans="7:57" s="562" customFormat="1">
      <c r="G80" s="12"/>
      <c r="H80" s="12"/>
      <c r="I80" s="12"/>
      <c r="J80" s="12"/>
      <c r="K80" s="12"/>
      <c r="M80" s="580"/>
      <c r="N80" s="584"/>
      <c r="O80" s="585"/>
      <c r="P80" s="11"/>
      <c r="Q80" s="12"/>
      <c r="R80" s="12"/>
      <c r="S80" s="12"/>
      <c r="T80" s="12"/>
      <c r="U80" s="12"/>
      <c r="W80" s="597"/>
      <c r="X80" s="601"/>
      <c r="Y80" s="602"/>
      <c r="Z80" s="12"/>
      <c r="AA80" s="12"/>
      <c r="AB80" s="12"/>
      <c r="AC80" s="12"/>
      <c r="AD80" s="12"/>
      <c r="AE80" s="12"/>
      <c r="AF80" s="618"/>
      <c r="AG80" s="618"/>
      <c r="AH80" s="618"/>
      <c r="AI80" s="618"/>
      <c r="AJ80" s="618"/>
      <c r="AK80" s="618"/>
      <c r="AL80" s="618"/>
      <c r="AM80" s="618"/>
      <c r="AN80" s="618"/>
      <c r="AO80" s="618"/>
      <c r="AP80" s="618"/>
      <c r="AQ80" s="618"/>
      <c r="AR80" s="619"/>
      <c r="AS80" s="619"/>
      <c r="AT80" s="619"/>
      <c r="AU80" s="619"/>
      <c r="AV80" s="619"/>
      <c r="AW80" s="619"/>
      <c r="AX80" s="619"/>
      <c r="AY80" s="619"/>
      <c r="AZ80" s="619"/>
      <c r="BA80" s="619"/>
      <c r="BB80" s="619"/>
      <c r="BC80" s="619"/>
      <c r="BD80" s="619"/>
      <c r="BE80" s="619"/>
    </row>
  </sheetData>
  <mergeCells count="22">
    <mergeCell ref="X30:Y30"/>
    <mergeCell ref="T31:T32"/>
    <mergeCell ref="U31:U32"/>
    <mergeCell ref="V31:V32"/>
    <mergeCell ref="W31:W32"/>
    <mergeCell ref="Y31:Y32"/>
    <mergeCell ref="G4:I4"/>
    <mergeCell ref="U2:U3"/>
    <mergeCell ref="Q4:S4"/>
    <mergeCell ref="X10:Y11"/>
    <mergeCell ref="B3:D3"/>
    <mergeCell ref="H2:H3"/>
    <mergeCell ref="R2:R3"/>
    <mergeCell ref="N10:O11"/>
    <mergeCell ref="P10:P11"/>
    <mergeCell ref="K2:K3"/>
    <mergeCell ref="N30:O30"/>
    <mergeCell ref="J31:J32"/>
    <mergeCell ref="K31:K32"/>
    <mergeCell ref="L31:L32"/>
    <mergeCell ref="M31:M32"/>
    <mergeCell ref="O31:O32"/>
  </mergeCells>
  <pageMargins left="0.75" right="0.75" top="1" bottom="1" header="0.5" footer="0.5"/>
  <pageSetup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7478E-3545-D448-91A9-9839E1250F9B}">
  <dimension ref="A1"/>
  <sheetViews>
    <sheetView topLeftCell="AQ1" workbookViewId="0"/>
  </sheetViews>
  <sheetFormatPr defaultColWidth="10.6640625" defaultRowHeight="23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42295-A61A-CE4D-904C-068CD3EAE1D0}">
  <dimension ref="A1"/>
  <sheetViews>
    <sheetView workbookViewId="0">
      <selection activeCell="J29" sqref="J29"/>
    </sheetView>
  </sheetViews>
  <sheetFormatPr defaultColWidth="10.6640625" defaultRowHeight="23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0CD7E-7781-4E49-B258-AC2532DA30F8}">
  <dimension ref="A1"/>
  <sheetViews>
    <sheetView workbookViewId="0"/>
  </sheetViews>
  <sheetFormatPr defaultColWidth="10.6640625" defaultRowHeight="23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C6CE317957FD4DA3238D34E79402B8" ma:contentTypeVersion="15" ma:contentTypeDescription="Create a new document." ma:contentTypeScope="" ma:versionID="d045fd216cdfe0a428981f63524ecc23">
  <xsd:schema xmlns:xsd="http://www.w3.org/2001/XMLSchema" xmlns:xs="http://www.w3.org/2001/XMLSchema" xmlns:p="http://schemas.microsoft.com/office/2006/metadata/properties" xmlns:ns1="http://schemas.microsoft.com/sharepoint/v3" xmlns:ns3="6f40d79a-563a-41a4-a883-15a24e9dc174" xmlns:ns4="68c1519c-c39e-4809-b20c-789cf222ebba" targetNamespace="http://schemas.microsoft.com/office/2006/metadata/properties" ma:root="true" ma:fieldsID="00979b04a2aa38df5a50a40b99f18832" ns1:_="" ns3:_="" ns4:_="">
    <xsd:import namespace="http://schemas.microsoft.com/sharepoint/v3"/>
    <xsd:import namespace="6f40d79a-563a-41a4-a883-15a24e9dc174"/>
    <xsd:import namespace="68c1519c-c39e-4809-b20c-789cf222ebb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Location" minOccurs="0"/>
                <xsd:element ref="ns1:_ip_UnifiedCompliancePolicyProperties" minOccurs="0"/>
                <xsd:element ref="ns1:_ip_UnifiedCompliancePolicyUIAc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40d79a-563a-41a4-a883-15a24e9dc17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c1519c-c39e-4809-b20c-789cf222eb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475A154-1494-403A-8D29-5F3B4C36F2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f40d79a-563a-41a4-a883-15a24e9dc174"/>
    <ds:schemaRef ds:uri="68c1519c-c39e-4809-b20c-789cf222eb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0CABBA-50C2-43E4-8BC0-011F38569A8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DC48C9-5BCE-4EDB-BA8A-78D50EEAB682}">
  <ds:schemaRefs>
    <ds:schemaRef ds:uri="http://purl.org/dc/dcmitype/"/>
    <ds:schemaRef ds:uri="http://schemas.microsoft.com/office/2006/metadata/properties"/>
    <ds:schemaRef ds:uri="http://schemas.microsoft.com/office/infopath/2007/PartnerControls"/>
    <ds:schemaRef ds:uri="6f40d79a-563a-41a4-a883-15a24e9dc174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68c1519c-c39e-4809-b20c-789cf222ebba"/>
    <ds:schemaRef ds:uri="http://schemas.microsoft.com/sharepoint/v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</vt:i4>
      </vt:variant>
    </vt:vector>
  </HeadingPairs>
  <TitlesOfParts>
    <vt:vector size="19" baseType="lpstr">
      <vt:lpstr>Title</vt:lpstr>
      <vt:lpstr>Introduction</vt:lpstr>
      <vt:lpstr>Directions</vt:lpstr>
      <vt:lpstr>Inputs &amp; Summary</vt:lpstr>
      <vt:lpstr>SAVE OUTPUTS</vt:lpstr>
      <vt:lpstr>Transformations</vt:lpstr>
      <vt:lpstr>Intuitive Method</vt:lpstr>
      <vt:lpstr>Abductive (Graybill) Method</vt:lpstr>
      <vt:lpstr>Sophistic Method</vt:lpstr>
      <vt:lpstr>Abductive Power Analysis</vt:lpstr>
      <vt:lpstr>Abductive Power Analysis (2)</vt:lpstr>
      <vt:lpstr>Abductive Power (Costs)</vt:lpstr>
      <vt:lpstr>Lab Spreadsheet</vt:lpstr>
      <vt:lpstr>EV2 Model</vt:lpstr>
      <vt:lpstr>Slope Comparison</vt:lpstr>
      <vt:lpstr>Sheet1</vt:lpstr>
      <vt:lpstr>Sheet2</vt:lpstr>
      <vt:lpstr>Sheet3</vt:lpstr>
      <vt:lpstr>'Inputs &amp; Summary'!Print_Area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Petsi</dc:creator>
  <cp:lastModifiedBy>Hailey Cameron</cp:lastModifiedBy>
  <dcterms:created xsi:type="dcterms:W3CDTF">2020-09-10T21:21:55Z</dcterms:created>
  <dcterms:modified xsi:type="dcterms:W3CDTF">2022-08-05T03:30:50Z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0x01010034C6CE317957FD4DA3238D34E79402B8</vt:lpwstr>
  </property>
</Properties>
</file>