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hartsheets/sheet1.xml" ContentType="application/vnd.openxmlformats-officedocument.spreadsheetml.chart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87"/>
  <workbookPr checkCompatibility="1"/>
  <mc:AlternateContent xmlns:mc="http://schemas.openxmlformats.org/markup-compatibility/2006">
    <mc:Choice Requires="x15">
      <x15ac:absPath xmlns:x15ac="http://schemas.microsoft.com/office/spreadsheetml/2010/11/ac" url="H:\B. Marketing\Website\Resources for Researchers - Gene Pesti Content\"/>
    </mc:Choice>
  </mc:AlternateContent>
  <xr:revisionPtr revIDLastSave="0" documentId="13_ncr:40009_{ADE23B12-1386-4FBE-BC3A-3983FCB23E66}" xr6:coauthVersionLast="36" xr6:coauthVersionMax="36" xr10:uidLastSave="{00000000-0000-0000-0000-000000000000}"/>
  <bookViews>
    <workbookView xWindow="0" yWindow="0" windowWidth="28800" windowHeight="12225"/>
  </bookViews>
  <sheets>
    <sheet name="Title" sheetId="1" r:id="rId1"/>
    <sheet name="Equation Solver" sheetId="6" r:id="rId2"/>
    <sheet name="Inputs - Metric Units" sheetId="2" r:id="rId3"/>
    <sheet name="Inputs - USA Units" sheetId="5" r:id="rId4"/>
    <sheet name="Graph" sheetId="3" r:id="rId5"/>
    <sheet name="Sheet1" sheetId="4" r:id="rId6"/>
  </sheets>
  <definedNames>
    <definedName name="__123Graph_A" localSheetId="3" hidden="1">'Inputs - USA Units'!$Z$10:$Z$40</definedName>
    <definedName name="__123Graph_A" hidden="1">'Inputs - Metric Units'!$Z$10:$Z$40</definedName>
    <definedName name="__123Graph_B" localSheetId="3" hidden="1">'Inputs - USA Units'!$AA$10:$AA$40</definedName>
    <definedName name="__123Graph_B" hidden="1">'Inputs - Metric Units'!$AA$10:$AA$40</definedName>
    <definedName name="__123Graph_X" localSheetId="3" hidden="1">'Inputs - USA Units'!$Y$9:$Y$41</definedName>
    <definedName name="__123Graph_X" hidden="1">'Inputs - Metric Units'!$Y$9:$Y$41</definedName>
    <definedName name="G_þ_P_" localSheetId="3">'Inputs - USA Units'!#REF!</definedName>
    <definedName name="G_þ_P_">'Inputs - Metric Units'!#REF!</definedName>
    <definedName name="_xlnm.Print_Area" localSheetId="2">'Inputs - Metric Units'!$B$5:$Y$57</definedName>
    <definedName name="_xlnm.Print_Area" localSheetId="3">'Inputs - USA Units'!$B$5:$Y$57</definedName>
    <definedName name="Print_Area_MI" localSheetId="2">'Inputs - Metric Units'!$B$5:$Y$57</definedName>
    <definedName name="Print_Area_MI" localSheetId="3">'Inputs - USA Units'!$B$5:$Y$57</definedName>
  </definedNames>
  <calcPr calcId="191029" concurrentCalc="0"/>
</workbook>
</file>

<file path=xl/calcChain.xml><?xml version="1.0" encoding="utf-8"?>
<calcChain xmlns="http://schemas.openxmlformats.org/spreadsheetml/2006/main">
  <c r="F21" i="5" l="1"/>
  <c r="F16" i="5"/>
  <c r="F15" i="5"/>
  <c r="D9" i="6"/>
  <c r="D10" i="6"/>
  <c r="D11" i="6"/>
  <c r="D12" i="6"/>
  <c r="D13" i="6"/>
  <c r="D14" i="6"/>
  <c r="D15" i="6"/>
  <c r="D16" i="6"/>
  <c r="D17" i="6"/>
  <c r="D18" i="6"/>
  <c r="R17" i="5"/>
  <c r="R16" i="5"/>
  <c r="F17" i="5"/>
  <c r="F68" i="5"/>
  <c r="B68" i="5"/>
  <c r="F67" i="5"/>
  <c r="B67" i="5"/>
  <c r="F66" i="5"/>
  <c r="B66" i="5"/>
  <c r="F65" i="5"/>
  <c r="B65" i="5"/>
  <c r="F64" i="5"/>
  <c r="B64" i="5"/>
  <c r="F63" i="5"/>
  <c r="B63" i="5"/>
  <c r="F62" i="5"/>
  <c r="B62" i="5"/>
  <c r="D47" i="5"/>
  <c r="C47" i="5"/>
  <c r="R18" i="5"/>
  <c r="Y11" i="5"/>
  <c r="AH10" i="5"/>
  <c r="AC10" i="5"/>
  <c r="AB10" i="5"/>
  <c r="AD10" i="5"/>
  <c r="Z10" i="5"/>
  <c r="W4" i="5"/>
  <c r="D47" i="2"/>
  <c r="C47" i="2"/>
  <c r="W4" i="2"/>
  <c r="W5" i="2"/>
  <c r="Z10" i="2"/>
  <c r="AB10" i="2"/>
  <c r="AC10" i="2"/>
  <c r="AD10" i="2"/>
  <c r="AH10" i="2"/>
  <c r="Y11" i="2"/>
  <c r="Z11" i="2"/>
  <c r="F17" i="2"/>
  <c r="B62" i="2"/>
  <c r="F62" i="2"/>
  <c r="B63" i="2"/>
  <c r="F63" i="2"/>
  <c r="B64" i="2"/>
  <c r="F64" i="2"/>
  <c r="B65" i="2"/>
  <c r="F65" i="2"/>
  <c r="B66" i="2"/>
  <c r="F66" i="2"/>
  <c r="B67" i="2"/>
  <c r="F67" i="2"/>
  <c r="B68" i="2"/>
  <c r="F68" i="2"/>
  <c r="AC11" i="2"/>
  <c r="AH11" i="2"/>
  <c r="AB11" i="2"/>
  <c r="AD11" i="2"/>
  <c r="W5" i="5"/>
  <c r="W6" i="5"/>
  <c r="AA10" i="5"/>
  <c r="AG10" i="5"/>
  <c r="Z11" i="5"/>
  <c r="AB11" i="5"/>
  <c r="AH11" i="5"/>
  <c r="AA11" i="5"/>
  <c r="AE11" i="5"/>
  <c r="AC11" i="5"/>
  <c r="Y12" i="5"/>
  <c r="Y12" i="2"/>
  <c r="Y13" i="2"/>
  <c r="W6" i="2"/>
  <c r="AA10" i="2"/>
  <c r="AA11" i="2"/>
  <c r="AG11" i="5"/>
  <c r="AD11" i="5"/>
  <c r="AC12" i="5"/>
  <c r="Y13" i="5"/>
  <c r="AH12" i="5"/>
  <c r="AB12" i="5"/>
  <c r="Z12" i="5"/>
  <c r="AF10" i="5"/>
  <c r="AE10" i="5"/>
  <c r="AF11" i="5"/>
  <c r="AC13" i="2"/>
  <c r="Y14" i="2"/>
  <c r="Z13" i="2"/>
  <c r="AA13" i="2"/>
  <c r="AB13" i="2"/>
  <c r="AH13" i="2"/>
  <c r="Z12" i="2"/>
  <c r="AA12" i="2"/>
  <c r="AB12" i="2"/>
  <c r="AC12" i="2"/>
  <c r="AH12" i="2"/>
  <c r="AE10" i="2"/>
  <c r="AF10" i="2"/>
  <c r="AG10" i="2"/>
  <c r="AF11" i="2"/>
  <c r="AG11" i="2"/>
  <c r="AE11" i="2"/>
  <c r="AD12" i="5"/>
  <c r="AA12" i="5"/>
  <c r="Y14" i="5"/>
  <c r="AH13" i="5"/>
  <c r="AB13" i="5"/>
  <c r="Z13" i="5"/>
  <c r="AA13" i="5"/>
  <c r="AE13" i="5"/>
  <c r="AC13" i="5"/>
  <c r="AE13" i="2"/>
  <c r="AF13" i="2"/>
  <c r="AG13" i="2"/>
  <c r="AD13" i="2"/>
  <c r="AC14" i="2"/>
  <c r="Y15" i="2"/>
  <c r="Z14" i="2"/>
  <c r="AA14" i="2"/>
  <c r="AB14" i="2"/>
  <c r="AH14" i="2"/>
  <c r="AD12" i="2"/>
  <c r="AG12" i="2"/>
  <c r="AE12" i="2"/>
  <c r="AF12" i="2"/>
  <c r="AD13" i="5"/>
  <c r="AG13" i="5"/>
  <c r="AE12" i="5"/>
  <c r="AF12" i="5"/>
  <c r="Y15" i="5"/>
  <c r="AC14" i="5"/>
  <c r="AH14" i="5"/>
  <c r="AB14" i="5"/>
  <c r="Z14" i="5"/>
  <c r="AA14" i="5"/>
  <c r="AF13" i="5"/>
  <c r="AG12" i="5"/>
  <c r="AE14" i="2"/>
  <c r="AF14" i="2"/>
  <c r="AG14" i="2"/>
  <c r="AD14" i="2"/>
  <c r="AC15" i="2"/>
  <c r="Y16" i="2"/>
  <c r="Z15" i="2"/>
  <c r="AA15" i="2"/>
  <c r="AB15" i="2"/>
  <c r="AH15" i="2"/>
  <c r="AE14" i="5"/>
  <c r="AF14" i="5"/>
  <c r="AC15" i="5"/>
  <c r="Y16" i="5"/>
  <c r="AH15" i="5"/>
  <c r="AB15" i="5"/>
  <c r="Z15" i="5"/>
  <c r="AA15" i="5"/>
  <c r="AG14" i="5"/>
  <c r="AD14" i="5"/>
  <c r="AE15" i="2"/>
  <c r="AF15" i="2"/>
  <c r="AG15" i="2"/>
  <c r="AD15" i="2"/>
  <c r="AC16" i="2"/>
  <c r="Y17" i="2"/>
  <c r="Z16" i="2"/>
  <c r="AA16" i="2"/>
  <c r="AB16" i="2"/>
  <c r="AH16" i="2"/>
  <c r="AE15" i="5"/>
  <c r="AF15" i="5"/>
  <c r="Y17" i="5"/>
  <c r="AH16" i="5"/>
  <c r="AB16" i="5"/>
  <c r="Z16" i="5"/>
  <c r="AC16" i="5"/>
  <c r="AA16" i="5"/>
  <c r="AE16" i="5"/>
  <c r="AG15" i="5"/>
  <c r="AD15" i="5"/>
  <c r="AE16" i="2"/>
  <c r="AF16" i="2"/>
  <c r="AG16" i="2"/>
  <c r="AD16" i="2"/>
  <c r="AC17" i="2"/>
  <c r="Y18" i="2"/>
  <c r="Z17" i="2"/>
  <c r="AA17" i="2"/>
  <c r="AB17" i="2"/>
  <c r="AH17" i="2"/>
  <c r="AD16" i="5"/>
  <c r="AG16" i="5"/>
  <c r="Y18" i="5"/>
  <c r="AC17" i="5"/>
  <c r="AH17" i="5"/>
  <c r="AB17" i="5"/>
  <c r="Z17" i="5"/>
  <c r="AA17" i="5"/>
  <c r="AF16" i="5"/>
  <c r="AE17" i="2"/>
  <c r="AF17" i="2"/>
  <c r="AG17" i="2"/>
  <c r="AD17" i="2"/>
  <c r="Z18" i="2"/>
  <c r="AB18" i="2"/>
  <c r="AC18" i="2"/>
  <c r="AH18" i="2"/>
  <c r="AA18" i="2"/>
  <c r="AE18" i="2"/>
  <c r="Y19" i="2"/>
  <c r="AE17" i="5"/>
  <c r="AF17" i="5"/>
  <c r="Y19" i="5"/>
  <c r="AC18" i="5"/>
  <c r="AH18" i="5"/>
  <c r="AB18" i="5"/>
  <c r="Z18" i="5"/>
  <c r="AA18" i="5"/>
  <c r="AG17" i="5"/>
  <c r="AD17" i="5"/>
  <c r="AF18" i="2"/>
  <c r="Z19" i="2"/>
  <c r="AA19" i="2"/>
  <c r="AE19" i="2"/>
  <c r="AB19" i="2"/>
  <c r="AH19" i="2"/>
  <c r="AC19" i="2"/>
  <c r="Y20" i="2"/>
  <c r="AD18" i="2"/>
  <c r="AG18" i="2"/>
  <c r="AE18" i="5"/>
  <c r="AF18" i="5"/>
  <c r="Y20" i="5"/>
  <c r="AC19" i="5"/>
  <c r="AH19" i="5"/>
  <c r="AB19" i="5"/>
  <c r="Z19" i="5"/>
  <c r="AA19" i="5"/>
  <c r="AG18" i="5"/>
  <c r="AD18" i="5"/>
  <c r="Y21" i="2"/>
  <c r="Z20" i="2"/>
  <c r="AA20" i="2"/>
  <c r="AE20" i="2"/>
  <c r="AH20" i="2"/>
  <c r="AC20" i="2"/>
  <c r="AB20" i="2"/>
  <c r="AD19" i="2"/>
  <c r="AG19" i="2"/>
  <c r="AF19" i="2"/>
  <c r="AF20" i="2"/>
  <c r="AE19" i="5"/>
  <c r="AF19" i="5"/>
  <c r="Y21" i="5"/>
  <c r="AC20" i="5"/>
  <c r="AH20" i="5"/>
  <c r="AB20" i="5"/>
  <c r="Z20" i="5"/>
  <c r="AA20" i="5"/>
  <c r="AG19" i="5"/>
  <c r="AD19" i="5"/>
  <c r="AD20" i="2"/>
  <c r="AG20" i="2"/>
  <c r="Z21" i="2"/>
  <c r="AA21" i="2"/>
  <c r="AB21" i="2"/>
  <c r="AH21" i="2"/>
  <c r="AC21" i="2"/>
  <c r="Y22" i="2"/>
  <c r="AE21" i="2"/>
  <c r="AF21" i="2"/>
  <c r="AE20" i="5"/>
  <c r="AF20" i="5"/>
  <c r="Y22" i="5"/>
  <c r="AC21" i="5"/>
  <c r="AH21" i="5"/>
  <c r="AB21" i="5"/>
  <c r="Z21" i="5"/>
  <c r="AA21" i="5"/>
  <c r="AG20" i="5"/>
  <c r="AD20" i="5"/>
  <c r="AH22" i="2"/>
  <c r="AC22" i="2"/>
  <c r="Y23" i="2"/>
  <c r="Z22" i="2"/>
  <c r="AA22" i="2"/>
  <c r="AB22" i="2"/>
  <c r="AD21" i="2"/>
  <c r="AG21" i="2"/>
  <c r="AE21" i="5"/>
  <c r="AF21" i="5"/>
  <c r="Y23" i="5"/>
  <c r="AC22" i="5"/>
  <c r="AH22" i="5"/>
  <c r="AB22" i="5"/>
  <c r="Z22" i="5"/>
  <c r="AA22" i="5"/>
  <c r="AG21" i="5"/>
  <c r="AD21" i="5"/>
  <c r="AE22" i="2"/>
  <c r="AF22" i="2"/>
  <c r="AD22" i="2"/>
  <c r="AG22" i="2"/>
  <c r="Z23" i="2"/>
  <c r="AA23" i="2"/>
  <c r="AE23" i="2"/>
  <c r="AB23" i="2"/>
  <c r="AH23" i="2"/>
  <c r="AC23" i="2"/>
  <c r="Y24" i="2"/>
  <c r="AE22" i="5"/>
  <c r="AF22" i="5"/>
  <c r="Y24" i="5"/>
  <c r="AC23" i="5"/>
  <c r="AH23" i="5"/>
  <c r="AB23" i="5"/>
  <c r="Z23" i="5"/>
  <c r="AA23" i="5"/>
  <c r="AG22" i="5"/>
  <c r="AD22" i="5"/>
  <c r="AF23" i="2"/>
  <c r="AH24" i="2"/>
  <c r="AC24" i="2"/>
  <c r="Y25" i="2"/>
  <c r="AB24" i="2"/>
  <c r="Z24" i="2"/>
  <c r="AA24" i="2"/>
  <c r="AD23" i="2"/>
  <c r="AG23" i="2"/>
  <c r="AE23" i="5"/>
  <c r="AF23" i="5"/>
  <c r="Y25" i="5"/>
  <c r="AC24" i="5"/>
  <c r="AH24" i="5"/>
  <c r="AB24" i="5"/>
  <c r="Z24" i="5"/>
  <c r="AA24" i="5"/>
  <c r="AG23" i="5"/>
  <c r="AD23" i="5"/>
  <c r="AE24" i="2"/>
  <c r="AF24" i="2"/>
  <c r="AG24" i="2"/>
  <c r="AD24" i="2"/>
  <c r="AC25" i="2"/>
  <c r="Y26" i="2"/>
  <c r="AB25" i="2"/>
  <c r="AH25" i="2"/>
  <c r="Z25" i="2"/>
  <c r="AA25" i="2"/>
  <c r="AE24" i="5"/>
  <c r="AF24" i="5"/>
  <c r="Y26" i="5"/>
  <c r="AC25" i="5"/>
  <c r="AH25" i="5"/>
  <c r="AB25" i="5"/>
  <c r="Z25" i="5"/>
  <c r="AA25" i="5"/>
  <c r="AG24" i="5"/>
  <c r="AD24" i="5"/>
  <c r="AE25" i="2"/>
  <c r="AF25" i="2"/>
  <c r="AG25" i="2"/>
  <c r="AD25" i="2"/>
  <c r="Z26" i="2"/>
  <c r="AA26" i="2"/>
  <c r="AE26" i="2"/>
  <c r="Y27" i="2"/>
  <c r="AC26" i="2"/>
  <c r="AB26" i="2"/>
  <c r="AH26" i="2"/>
  <c r="AE25" i="5"/>
  <c r="AF25" i="5"/>
  <c r="Y27" i="5"/>
  <c r="AC26" i="5"/>
  <c r="AH26" i="5"/>
  <c r="AB26" i="5"/>
  <c r="Z26" i="5"/>
  <c r="AA26" i="5"/>
  <c r="AG25" i="5"/>
  <c r="AD25" i="5"/>
  <c r="AF26" i="2"/>
  <c r="AD26" i="2"/>
  <c r="AG26" i="2"/>
  <c r="Y28" i="2"/>
  <c r="AB27" i="2"/>
  <c r="AH27" i="2"/>
  <c r="Z27" i="2"/>
  <c r="AC27" i="2"/>
  <c r="AA27" i="2"/>
  <c r="AE27" i="2"/>
  <c r="AE26" i="5"/>
  <c r="AF26" i="5"/>
  <c r="Y28" i="5"/>
  <c r="AC27" i="5"/>
  <c r="AH27" i="5"/>
  <c r="AB27" i="5"/>
  <c r="Z27" i="5"/>
  <c r="AA27" i="5"/>
  <c r="AG26" i="5"/>
  <c r="AD26" i="5"/>
  <c r="AD27" i="2"/>
  <c r="AG27" i="2"/>
  <c r="AB28" i="2"/>
  <c r="AC28" i="2"/>
  <c r="AH28" i="2"/>
  <c r="Y29" i="2"/>
  <c r="Z28" i="2"/>
  <c r="AA28" i="2"/>
  <c r="AF27" i="2"/>
  <c r="AE27" i="5"/>
  <c r="AF27" i="5"/>
  <c r="Y29" i="5"/>
  <c r="AC28" i="5"/>
  <c r="AH28" i="5"/>
  <c r="AB28" i="5"/>
  <c r="Z28" i="5"/>
  <c r="AA28" i="5"/>
  <c r="AG27" i="5"/>
  <c r="AD27" i="5"/>
  <c r="AE28" i="2"/>
  <c r="AF28" i="2"/>
  <c r="Y30" i="2"/>
  <c r="Z29" i="2"/>
  <c r="AA29" i="2"/>
  <c r="AE29" i="2"/>
  <c r="AC29" i="2"/>
  <c r="AB29" i="2"/>
  <c r="AH29" i="2"/>
  <c r="AF29" i="2"/>
  <c r="AG28" i="2"/>
  <c r="AD28" i="2"/>
  <c r="AE28" i="5"/>
  <c r="AF28" i="5"/>
  <c r="Y30" i="5"/>
  <c r="AC29" i="5"/>
  <c r="AH29" i="5"/>
  <c r="AB29" i="5"/>
  <c r="Z29" i="5"/>
  <c r="AA29" i="5"/>
  <c r="AG28" i="5"/>
  <c r="AD28" i="5"/>
  <c r="AG29" i="2"/>
  <c r="AD29" i="2"/>
  <c r="AC30" i="2"/>
  <c r="AH30" i="2"/>
  <c r="Y31" i="2"/>
  <c r="Z30" i="2"/>
  <c r="AA30" i="2"/>
  <c r="AE30" i="2"/>
  <c r="AB30" i="2"/>
  <c r="AE29" i="5"/>
  <c r="AF29" i="5"/>
  <c r="Y31" i="5"/>
  <c r="AC30" i="5"/>
  <c r="AH30" i="5"/>
  <c r="AB30" i="5"/>
  <c r="Z30" i="5"/>
  <c r="AA30" i="5"/>
  <c r="AG29" i="5"/>
  <c r="AD29" i="5"/>
  <c r="AF30" i="2"/>
  <c r="AG30" i="2"/>
  <c r="AD30" i="2"/>
  <c r="AC31" i="2"/>
  <c r="AH31" i="2"/>
  <c r="Y32" i="2"/>
  <c r="Z31" i="2"/>
  <c r="AA31" i="2"/>
  <c r="AB31" i="2"/>
  <c r="AE30" i="5"/>
  <c r="AF30" i="5"/>
  <c r="Y32" i="5"/>
  <c r="AC31" i="5"/>
  <c r="AH31" i="5"/>
  <c r="AB31" i="5"/>
  <c r="Z31" i="5"/>
  <c r="AA31" i="5"/>
  <c r="AG30" i="5"/>
  <c r="AD30" i="5"/>
  <c r="AE31" i="2"/>
  <c r="AD31" i="2"/>
  <c r="AG31" i="2"/>
  <c r="AB32" i="2"/>
  <c r="AC32" i="2"/>
  <c r="AH32" i="2"/>
  <c r="Y33" i="2"/>
  <c r="Z32" i="2"/>
  <c r="AA32" i="2"/>
  <c r="AF31" i="2"/>
  <c r="AE31" i="5"/>
  <c r="AF31" i="5"/>
  <c r="Y33" i="5"/>
  <c r="AC32" i="5"/>
  <c r="AH32" i="5"/>
  <c r="AB32" i="5"/>
  <c r="Z32" i="5"/>
  <c r="AA32" i="5"/>
  <c r="AG31" i="5"/>
  <c r="AD31" i="5"/>
  <c r="AE32" i="2"/>
  <c r="AF32" i="2"/>
  <c r="AD32" i="2"/>
  <c r="AG32" i="2"/>
  <c r="AC33" i="2"/>
  <c r="AH33" i="2"/>
  <c r="AB33" i="2"/>
  <c r="Y34" i="2"/>
  <c r="Z33" i="2"/>
  <c r="AA33" i="2"/>
  <c r="AE33" i="2"/>
  <c r="AE32" i="5"/>
  <c r="AF32" i="5"/>
  <c r="Y34" i="5"/>
  <c r="AC33" i="5"/>
  <c r="AH33" i="5"/>
  <c r="AB33" i="5"/>
  <c r="Z33" i="5"/>
  <c r="AA33" i="5"/>
  <c r="AG32" i="5"/>
  <c r="AD32" i="5"/>
  <c r="AG33" i="2"/>
  <c r="AD33" i="2"/>
  <c r="AC34" i="2"/>
  <c r="AH34" i="2"/>
  <c r="Y35" i="2"/>
  <c r="AB34" i="2"/>
  <c r="Z34" i="2"/>
  <c r="AA34" i="2"/>
  <c r="AE34" i="2"/>
  <c r="AF33" i="2"/>
  <c r="AE33" i="5"/>
  <c r="AF33" i="5"/>
  <c r="Y35" i="5"/>
  <c r="AC34" i="5"/>
  <c r="AH34" i="5"/>
  <c r="AB34" i="5"/>
  <c r="Z34" i="5"/>
  <c r="AA34" i="5"/>
  <c r="AG33" i="5"/>
  <c r="AD33" i="5"/>
  <c r="Z35" i="2"/>
  <c r="AA35" i="2"/>
  <c r="AE35" i="2"/>
  <c r="AB35" i="2"/>
  <c r="AC35" i="2"/>
  <c r="AH35" i="2"/>
  <c r="Y36" i="2"/>
  <c r="AG34" i="2"/>
  <c r="AD34" i="2"/>
  <c r="AF34" i="2"/>
  <c r="AF35" i="2"/>
  <c r="AE34" i="5"/>
  <c r="AF34" i="5"/>
  <c r="Y36" i="5"/>
  <c r="AC35" i="5"/>
  <c r="AH35" i="5"/>
  <c r="AB35" i="5"/>
  <c r="Z35" i="5"/>
  <c r="AA35" i="5"/>
  <c r="AG34" i="5"/>
  <c r="AD34" i="5"/>
  <c r="AB36" i="2"/>
  <c r="Z36" i="2"/>
  <c r="AA36" i="2"/>
  <c r="AE36" i="2"/>
  <c r="AH36" i="2"/>
  <c r="Y37" i="2"/>
  <c r="AC36" i="2"/>
  <c r="AD35" i="2"/>
  <c r="AG35" i="2"/>
  <c r="AF36" i="2"/>
  <c r="AE35" i="5"/>
  <c r="AF35" i="5"/>
  <c r="Y37" i="5"/>
  <c r="AC36" i="5"/>
  <c r="AH36" i="5"/>
  <c r="AB36" i="5"/>
  <c r="Z36" i="5"/>
  <c r="AA36" i="5"/>
  <c r="AG35" i="5"/>
  <c r="AD35" i="5"/>
  <c r="AG36" i="2"/>
  <c r="AD36" i="2"/>
  <c r="Y38" i="2"/>
  <c r="Z37" i="2"/>
  <c r="AA37" i="2"/>
  <c r="AE37" i="2"/>
  <c r="AB37" i="2"/>
  <c r="AC37" i="2"/>
  <c r="AH37" i="2"/>
  <c r="AE36" i="5"/>
  <c r="AF36" i="5"/>
  <c r="Y38" i="5"/>
  <c r="AC37" i="5"/>
  <c r="AH37" i="5"/>
  <c r="AB37" i="5"/>
  <c r="Z37" i="5"/>
  <c r="AA37" i="5"/>
  <c r="AG36" i="5"/>
  <c r="AD36" i="5"/>
  <c r="AF37" i="2"/>
  <c r="AG37" i="2"/>
  <c r="AD37" i="2"/>
  <c r="Y39" i="2"/>
  <c r="Z38" i="2"/>
  <c r="AA38" i="2"/>
  <c r="AE38" i="2"/>
  <c r="AB38" i="2"/>
  <c r="AC38" i="2"/>
  <c r="AH38" i="2"/>
  <c r="AE37" i="5"/>
  <c r="AF37" i="5"/>
  <c r="Y39" i="5"/>
  <c r="AC38" i="5"/>
  <c r="AH38" i="5"/>
  <c r="AB38" i="5"/>
  <c r="Z38" i="5"/>
  <c r="AA38" i="5"/>
  <c r="AG37" i="5"/>
  <c r="AD37" i="5"/>
  <c r="AG38" i="2"/>
  <c r="AD38" i="2"/>
  <c r="AC39" i="2"/>
  <c r="AH39" i="2"/>
  <c r="AB39" i="2"/>
  <c r="Z39" i="2"/>
  <c r="AA39" i="2"/>
  <c r="AE39" i="2"/>
  <c r="Y40" i="2"/>
  <c r="Y47" i="2"/>
  <c r="AF38" i="2"/>
  <c r="AF39" i="2"/>
  <c r="AE38" i="5"/>
  <c r="AF38" i="5"/>
  <c r="Y40" i="5"/>
  <c r="AC39" i="5"/>
  <c r="AH39" i="5"/>
  <c r="AB39" i="5"/>
  <c r="Z39" i="5"/>
  <c r="AA39" i="5"/>
  <c r="AG38" i="5"/>
  <c r="AD38" i="5"/>
  <c r="AH40" i="2"/>
  <c r="AH45" i="2"/>
  <c r="AB40" i="2"/>
  <c r="AC40" i="2"/>
  <c r="AC45" i="2"/>
  <c r="Z48" i="2"/>
  <c r="Z40" i="2"/>
  <c r="Z45" i="2"/>
  <c r="Y45" i="2"/>
  <c r="AA40" i="2"/>
  <c r="AF40" i="2"/>
  <c r="AF45" i="2"/>
  <c r="AC48" i="2"/>
  <c r="AG39" i="2"/>
  <c r="AD39" i="2"/>
  <c r="AE39" i="5"/>
  <c r="AF39" i="5"/>
  <c r="AC40" i="5"/>
  <c r="AC45" i="5"/>
  <c r="Z48" i="5"/>
  <c r="AH40" i="5"/>
  <c r="AH45" i="5"/>
  <c r="AB40" i="5"/>
  <c r="Z40" i="5"/>
  <c r="Z45" i="5"/>
  <c r="Y47" i="5"/>
  <c r="Y45" i="5"/>
  <c r="AG39" i="5"/>
  <c r="AD39" i="5"/>
  <c r="Y48" i="2"/>
  <c r="Z47" i="2"/>
  <c r="AA45" i="2"/>
  <c r="AC47" i="2"/>
  <c r="AE40" i="2"/>
  <c r="AE45" i="2"/>
  <c r="AE47" i="2"/>
  <c r="AB45" i="2"/>
  <c r="AD40" i="2"/>
  <c r="AD45" i="2"/>
  <c r="AA49" i="2"/>
  <c r="AG40" i="2"/>
  <c r="AG45" i="2"/>
  <c r="AC49" i="2"/>
  <c r="Z49" i="2"/>
  <c r="AA48" i="2"/>
  <c r="Z49" i="5"/>
  <c r="AA48" i="5"/>
  <c r="AD40" i="5"/>
  <c r="AD45" i="5"/>
  <c r="AA49" i="5"/>
  <c r="AB45" i="5"/>
  <c r="Y48" i="5"/>
  <c r="Z47" i="5"/>
  <c r="AA40" i="5"/>
  <c r="AA47" i="2"/>
  <c r="Y49" i="2"/>
  <c r="Y51" i="2"/>
  <c r="AE40" i="5"/>
  <c r="AE45" i="5"/>
  <c r="AE47" i="5"/>
  <c r="AA45" i="5"/>
  <c r="AC47" i="5"/>
  <c r="AF40" i="5"/>
  <c r="AF45" i="5"/>
  <c r="AC48" i="5"/>
  <c r="AA47" i="5"/>
  <c r="Y49" i="5"/>
  <c r="Y51" i="5"/>
  <c r="AG40" i="5"/>
  <c r="AG45" i="5"/>
  <c r="AC49" i="5"/>
  <c r="Z53" i="2"/>
  <c r="Y54" i="2"/>
  <c r="AA55" i="2"/>
  <c r="Y53" i="2"/>
  <c r="AA54" i="2"/>
  <c r="Z55" i="2"/>
  <c r="Z54" i="2"/>
  <c r="AA53" i="2"/>
  <c r="Y55" i="2"/>
  <c r="AD55" i="2"/>
  <c r="U21" i="2"/>
  <c r="Y53" i="5"/>
  <c r="AA55" i="5"/>
  <c r="AA54" i="5"/>
  <c r="Z55" i="5"/>
  <c r="AA53" i="5"/>
  <c r="Y55" i="5"/>
  <c r="Z54" i="5"/>
  <c r="Z53" i="5"/>
  <c r="Y54" i="5"/>
  <c r="AD54" i="5"/>
  <c r="U20" i="5"/>
  <c r="AD53" i="2"/>
  <c r="U11" i="2"/>
  <c r="AD54" i="2"/>
  <c r="U20" i="2"/>
  <c r="F23" i="2"/>
  <c r="F24" i="2"/>
  <c r="AD53" i="5"/>
  <c r="U11" i="5"/>
  <c r="AD55" i="5"/>
  <c r="U21" i="5"/>
  <c r="R22" i="5"/>
  <c r="R24" i="5"/>
  <c r="F23" i="5"/>
  <c r="F24" i="5"/>
  <c r="R25" i="5"/>
</calcChain>
</file>

<file path=xl/sharedStrings.xml><?xml version="1.0" encoding="utf-8"?>
<sst xmlns="http://schemas.openxmlformats.org/spreadsheetml/2006/main" count="120" uniqueCount="65">
  <si>
    <t xml:space="preserve">     PROGRAM TO STANDARDIZE</t>
  </si>
  <si>
    <t xml:space="preserve">     G.M. Pesti &amp; S.R. Rogers</t>
  </si>
  <si>
    <t xml:space="preserve">     University of Georgia</t>
  </si>
  <si>
    <t xml:space="preserve">     Department of Poultry Science</t>
  </si>
  <si>
    <t xml:space="preserve">     Athens, GA 30602</t>
  </si>
  <si>
    <t>The standard body weight curve should first be decided upon and input,</t>
  </si>
  <si>
    <t>then the observed feed intake (FI) and body weight (BW) should be input,</t>
  </si>
  <si>
    <t>When the desired "TARGET" body weight is input,</t>
  </si>
  <si>
    <t>The feed intake and feed conversion ratio for that weight are calculated.</t>
  </si>
  <si>
    <t>PRED BW =</t>
  </si>
  <si>
    <t>DIFF =</t>
  </si>
  <si>
    <r>
      <t xml:space="preserve">     BW=b</t>
    </r>
    <r>
      <rPr>
        <b/>
        <vertAlign val="subscript"/>
        <sz val="10"/>
        <rFont val="Arial"/>
        <family val="2"/>
        <charset val="204"/>
      </rPr>
      <t xml:space="preserve">0 </t>
    </r>
    <r>
      <rPr>
        <b/>
        <sz val="10"/>
        <rFont val="Arial"/>
        <family val="2"/>
        <charset val="204"/>
      </rPr>
      <t>+ (b</t>
    </r>
    <r>
      <rPr>
        <b/>
        <vertAlign val="subscript"/>
        <sz val="10"/>
        <rFont val="Arial"/>
        <family val="2"/>
        <charset val="204"/>
      </rPr>
      <t>1</t>
    </r>
    <r>
      <rPr>
        <b/>
        <i/>
        <sz val="10"/>
        <rFont val="Arial"/>
        <family val="2"/>
      </rPr>
      <t>x</t>
    </r>
    <r>
      <rPr>
        <b/>
        <sz val="10"/>
        <rFont val="Arial"/>
        <family val="2"/>
        <charset val="204"/>
      </rPr>
      <t>FI) - (b</t>
    </r>
    <r>
      <rPr>
        <b/>
        <vertAlign val="subscript"/>
        <sz val="10"/>
        <rFont val="Arial"/>
        <family val="2"/>
        <charset val="204"/>
      </rPr>
      <t>2</t>
    </r>
    <r>
      <rPr>
        <b/>
        <i/>
        <sz val="10"/>
        <rFont val="Arial"/>
        <family val="2"/>
      </rPr>
      <t>x</t>
    </r>
    <r>
      <rPr>
        <b/>
        <sz val="10"/>
        <rFont val="Arial"/>
        <family val="2"/>
        <charset val="204"/>
      </rPr>
      <t>FI</t>
    </r>
    <r>
      <rPr>
        <b/>
        <i/>
        <sz val="10"/>
        <rFont val="Arial"/>
        <family val="2"/>
      </rPr>
      <t>x</t>
    </r>
    <r>
      <rPr>
        <b/>
        <sz val="10"/>
        <rFont val="Arial"/>
        <family val="2"/>
        <charset val="204"/>
      </rPr>
      <t>FI)</t>
    </r>
  </si>
  <si>
    <t>ADJUSTED</t>
  </si>
  <si>
    <t xml:space="preserve">ADJ b0 = </t>
  </si>
  <si>
    <r>
      <t>b</t>
    </r>
    <r>
      <rPr>
        <b/>
        <vertAlign val="subscript"/>
        <sz val="10"/>
        <rFont val="Arial"/>
        <family val="2"/>
        <charset val="204"/>
      </rPr>
      <t>0</t>
    </r>
    <r>
      <rPr>
        <b/>
        <sz val="10"/>
        <rFont val="Arial"/>
        <family val="2"/>
        <charset val="204"/>
      </rPr>
      <t xml:space="preserve"> =</t>
    </r>
  </si>
  <si>
    <t>x</t>
  </si>
  <si>
    <t>y</t>
  </si>
  <si>
    <t>x2</t>
  </si>
  <si>
    <t>x1-2</t>
  </si>
  <si>
    <t>x2-2</t>
  </si>
  <si>
    <t>y2</t>
  </si>
  <si>
    <t>X x Y</t>
  </si>
  <si>
    <t>X2 x Y</t>
  </si>
  <si>
    <t>x1-3</t>
  </si>
  <si>
    <r>
      <t>b</t>
    </r>
    <r>
      <rPr>
        <b/>
        <vertAlign val="subscript"/>
        <sz val="10"/>
        <rFont val="Arial"/>
        <family val="2"/>
        <charset val="204"/>
      </rPr>
      <t>1</t>
    </r>
    <r>
      <rPr>
        <b/>
        <sz val="10"/>
        <rFont val="Arial"/>
        <family val="2"/>
        <charset val="204"/>
      </rPr>
      <t xml:space="preserve"> =</t>
    </r>
  </si>
  <si>
    <t>FI =</t>
  </si>
  <si>
    <t>BW=</t>
  </si>
  <si>
    <t>BW2 =</t>
  </si>
  <si>
    <r>
      <t>b</t>
    </r>
    <r>
      <rPr>
        <b/>
        <vertAlign val="subscript"/>
        <sz val="10"/>
        <rFont val="Arial"/>
        <family val="2"/>
        <charset val="204"/>
      </rPr>
      <t>2</t>
    </r>
    <r>
      <rPr>
        <b/>
        <sz val="10"/>
        <rFont val="Arial"/>
        <family val="2"/>
        <charset val="204"/>
      </rPr>
      <t xml:space="preserve"> =</t>
    </r>
  </si>
  <si>
    <t>Pounds</t>
  </si>
  <si>
    <t>kg</t>
  </si>
  <si>
    <t>Body Weight</t>
  </si>
  <si>
    <t>F.C.</t>
  </si>
  <si>
    <t>Intake</t>
  </si>
  <si>
    <t>b0</t>
  </si>
  <si>
    <t>b1</t>
  </si>
  <si>
    <t>b2</t>
  </si>
  <si>
    <t xml:space="preserve">     (706)542-1351</t>
  </si>
  <si>
    <t>gpesti@uga.edu</t>
  </si>
  <si>
    <t>BODY WEIGHT STANDARD CURVE:</t>
  </si>
  <si>
    <t>This is the standard curve on the "Graph" page</t>
  </si>
  <si>
    <t xml:space="preserve">THE BIRDS OBSERVED BODY WEIGHT WAS: </t>
  </si>
  <si>
    <t xml:space="preserve">THE BIRDS OBSERVED CONSUMPTION WAS: </t>
  </si>
  <si>
    <t>Kg</t>
  </si>
  <si>
    <t>WHAT WOULD THESE BIRDS CONSUMPTION HAVE BEEN IF THEY WERE</t>
  </si>
  <si>
    <t>PROCESSED WHEN THEY WERE:</t>
  </si>
  <si>
    <t>?</t>
  </si>
  <si>
    <t>PREDICTED FEED CONVERSION RATIO:</t>
  </si>
  <si>
    <t>PREDICTED CONSUMPTION:</t>
  </si>
  <si>
    <t>Kg / Kg</t>
  </si>
  <si>
    <t>SO THEIR FEED CONVERSION RATIO WAS:</t>
  </si>
  <si>
    <t>ONLY CHANGE CELLS WITH WHITE VALUES ON THE BLACK BACKGROUND</t>
  </si>
  <si>
    <t>lbs.</t>
  </si>
  <si>
    <t>lb./lb.</t>
  </si>
  <si>
    <t>lb. ?</t>
  </si>
  <si>
    <t>lb.</t>
  </si>
  <si>
    <t>Age</t>
  </si>
  <si>
    <t>Cumulative</t>
  </si>
  <si>
    <t>(days)</t>
  </si>
  <si>
    <t>Consumption</t>
  </si>
  <si>
    <t>Body</t>
  </si>
  <si>
    <t>Weight</t>
  </si>
  <si>
    <t>First, input data that has body weight as a function of feed consumption in cells E6 to F17</t>
  </si>
  <si>
    <t>Then transfer the coefficients for the equation from the graph to the "Inputs - Metric Units" Spreadsheet</t>
  </si>
  <si>
    <t xml:space="preserve">     BROILER PERFORMANCE COMPARISONS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</si>
</sst>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2" formatCode="0.000_)"/>
    <numFmt numFmtId="173" formatCode="0.0000_)"/>
    <numFmt numFmtId="174" formatCode="0.0_)"/>
    <numFmt numFmtId="175" formatCode="0.000"/>
  </numFmts>
  <fonts count="23" x14ac:knownFonts="1">
    <font>
      <sz val="10"/>
      <name val="Courier"/>
    </font>
    <font>
      <sz val="10"/>
      <name val="Times New Roman"/>
      <family val="1"/>
      <charset val="204"/>
    </font>
    <font>
      <sz val="10"/>
      <name val="Arial"/>
      <family val="2"/>
    </font>
    <font>
      <sz val="10"/>
      <color indexed="8"/>
      <name val="Arial"/>
      <family val="2"/>
      <charset val="204"/>
    </font>
    <font>
      <sz val="10"/>
      <color indexed="8"/>
      <name val="Courier"/>
      <family val="3"/>
    </font>
    <font>
      <b/>
      <sz val="10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0"/>
      <color indexed="10"/>
      <name val="Arial"/>
      <family val="2"/>
      <charset val="204"/>
    </font>
    <font>
      <b/>
      <vertAlign val="subscript"/>
      <sz val="10"/>
      <name val="Arial"/>
      <family val="2"/>
      <charset val="204"/>
    </font>
    <font>
      <b/>
      <i/>
      <sz val="10"/>
      <name val="Arial"/>
      <family val="2"/>
    </font>
    <font>
      <b/>
      <sz val="10"/>
      <color indexed="12"/>
      <name val="Arial"/>
      <family val="2"/>
      <charset val="204"/>
    </font>
    <font>
      <sz val="28"/>
      <name val="Courier"/>
    </font>
    <font>
      <sz val="14"/>
      <name val="Comic Sans MS"/>
      <family val="4"/>
    </font>
    <font>
      <sz val="14"/>
      <color indexed="8"/>
      <name val="Times New Roman"/>
      <family val="1"/>
    </font>
    <font>
      <u/>
      <sz val="10"/>
      <color theme="10"/>
      <name val="Courier"/>
      <family val="3"/>
    </font>
    <font>
      <sz val="10"/>
      <color theme="1"/>
      <name val="Arial"/>
      <family val="2"/>
    </font>
    <font>
      <b/>
      <sz val="10"/>
      <color theme="0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name val="Calibri"/>
      <family val="2"/>
      <scheme val="minor"/>
    </font>
    <font>
      <sz val="28"/>
      <name val="Calibri"/>
      <family val="2"/>
      <scheme val="minor"/>
    </font>
    <font>
      <b/>
      <sz val="48"/>
      <name val="Calibri"/>
      <family val="2"/>
      <scheme val="minor"/>
    </font>
    <font>
      <sz val="48"/>
      <name val="Calibri"/>
      <family val="2"/>
      <scheme val="minor"/>
    </font>
    <font>
      <b/>
      <i/>
      <sz val="48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3">
    <xf numFmtId="0" fontId="0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72">
    <xf numFmtId="0" fontId="0" fillId="0" borderId="0" xfId="0"/>
    <xf numFmtId="0" fontId="0" fillId="0" borderId="0" xfId="0" applyBorder="1"/>
    <xf numFmtId="0" fontId="0" fillId="2" borderId="0" xfId="0" applyFill="1" applyBorder="1"/>
    <xf numFmtId="0" fontId="0" fillId="2" borderId="0" xfId="0" applyFill="1" applyBorder="1" applyAlignment="1" applyProtection="1">
      <alignment horizontal="left"/>
    </xf>
    <xf numFmtId="172" fontId="0" fillId="2" borderId="0" xfId="0" applyNumberFormat="1" applyFill="1" applyBorder="1" applyProtection="1"/>
    <xf numFmtId="173" fontId="0" fillId="2" borderId="0" xfId="0" applyNumberFormat="1" applyFill="1" applyBorder="1" applyProtection="1"/>
    <xf numFmtId="0" fontId="0" fillId="2" borderId="0" xfId="0" applyFill="1"/>
    <xf numFmtId="0" fontId="0" fillId="2" borderId="0" xfId="0" applyFill="1" applyBorder="1" applyAlignment="1" applyProtection="1">
      <alignment horizontal="center"/>
    </xf>
    <xf numFmtId="0" fontId="0" fillId="2" borderId="0" xfId="0" applyFill="1" applyAlignment="1" applyProtection="1">
      <alignment horizontal="center"/>
    </xf>
    <xf numFmtId="0" fontId="0" fillId="2" borderId="0" xfId="0" applyFill="1" applyAlignment="1" applyProtection="1">
      <alignment horizontal="left"/>
    </xf>
    <xf numFmtId="174" fontId="0" fillId="2" borderId="0" xfId="0" applyNumberFormat="1" applyFill="1" applyBorder="1" applyProtection="1"/>
    <xf numFmtId="172" fontId="0" fillId="2" borderId="0" xfId="0" applyNumberFormat="1" applyFill="1" applyProtection="1"/>
    <xf numFmtId="0" fontId="0" fillId="2" borderId="0" xfId="0" applyFill="1" applyProtection="1"/>
    <xf numFmtId="174" fontId="0" fillId="2" borderId="0" xfId="0" applyNumberFormat="1" applyFill="1" applyProtection="1"/>
    <xf numFmtId="0" fontId="0" fillId="0" borderId="0" xfId="0" applyFill="1" applyBorder="1"/>
    <xf numFmtId="0" fontId="2" fillId="0" borderId="0" xfId="0" applyFont="1" applyFill="1" applyBorder="1"/>
    <xf numFmtId="173" fontId="5" fillId="0" borderId="0" xfId="0" applyNumberFormat="1" applyFont="1" applyFill="1" applyBorder="1" applyProtection="1"/>
    <xf numFmtId="0" fontId="5" fillId="0" borderId="0" xfId="0" applyFont="1" applyFill="1" applyBorder="1"/>
    <xf numFmtId="0" fontId="5" fillId="0" borderId="0" xfId="0" applyFont="1" applyFill="1" applyBorder="1" applyAlignment="1" applyProtection="1">
      <alignment horizontal="left"/>
    </xf>
    <xf numFmtId="172" fontId="7" fillId="0" borderId="0" xfId="0" applyNumberFormat="1" applyFont="1" applyFill="1" applyBorder="1" applyProtection="1"/>
    <xf numFmtId="172" fontId="5" fillId="0" borderId="0" xfId="0" applyNumberFormat="1" applyFont="1" applyFill="1" applyBorder="1" applyProtection="1"/>
    <xf numFmtId="172" fontId="6" fillId="0" borderId="0" xfId="0" applyNumberFormat="1" applyFont="1" applyFill="1" applyBorder="1" applyProtection="1">
      <protection locked="0"/>
    </xf>
    <xf numFmtId="0" fontId="0" fillId="0" borderId="0" xfId="0" applyFill="1"/>
    <xf numFmtId="0" fontId="0" fillId="7" borderId="0" xfId="0" applyFill="1"/>
    <xf numFmtId="0" fontId="15" fillId="0" borderId="1" xfId="0" applyFont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5" fillId="3" borderId="0" xfId="0" applyFont="1" applyFill="1" applyBorder="1" applyAlignment="1" applyProtection="1">
      <alignment horizontal="left" vertical="center"/>
    </xf>
    <xf numFmtId="0" fontId="0" fillId="3" borderId="0" xfId="0" applyFill="1" applyBorder="1" applyAlignment="1">
      <alignment vertical="center"/>
    </xf>
    <xf numFmtId="0" fontId="0" fillId="0" borderId="3" xfId="0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0" fontId="4" fillId="4" borderId="0" xfId="0" applyFont="1" applyFill="1" applyBorder="1" applyAlignment="1">
      <alignment vertical="center"/>
    </xf>
    <xf numFmtId="0" fontId="3" fillId="4" borderId="0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7" fillId="5" borderId="0" xfId="0" applyFont="1" applyFill="1" applyBorder="1" applyAlignment="1">
      <alignment vertical="center"/>
    </xf>
    <xf numFmtId="0" fontId="2" fillId="5" borderId="0" xfId="0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2" fillId="2" borderId="0" xfId="0" applyFont="1" applyFill="1" applyBorder="1" applyAlignment="1" applyProtection="1">
      <alignment horizontal="left" vertical="center"/>
    </xf>
    <xf numFmtId="0" fontId="2" fillId="2" borderId="0" xfId="0" applyFont="1" applyFill="1" applyBorder="1" applyAlignment="1">
      <alignment vertical="center"/>
    </xf>
    <xf numFmtId="0" fontId="5" fillId="2" borderId="0" xfId="0" applyFont="1" applyFill="1" applyBorder="1" applyAlignment="1" applyProtection="1">
      <alignment horizontal="left" vertical="center"/>
    </xf>
    <xf numFmtId="0" fontId="5" fillId="2" borderId="0" xfId="0" applyFont="1" applyFill="1" applyBorder="1" applyAlignment="1">
      <alignment vertical="center"/>
    </xf>
    <xf numFmtId="0" fontId="5" fillId="2" borderId="4" xfId="0" applyFont="1" applyFill="1" applyBorder="1" applyAlignment="1" applyProtection="1">
      <alignment horizontal="left" vertical="center"/>
    </xf>
    <xf numFmtId="0" fontId="5" fillId="2" borderId="0" xfId="0" applyFont="1" applyFill="1" applyBorder="1" applyAlignment="1" applyProtection="1">
      <alignment horizontal="right" vertical="center"/>
    </xf>
    <xf numFmtId="173" fontId="6" fillId="2" borderId="0" xfId="0" applyNumberFormat="1" applyFont="1" applyFill="1" applyBorder="1" applyAlignment="1" applyProtection="1">
      <alignment vertical="center"/>
      <protection locked="0"/>
    </xf>
    <xf numFmtId="173" fontId="5" fillId="2" borderId="0" xfId="0" applyNumberFormat="1" applyFont="1" applyFill="1" applyBorder="1" applyAlignment="1" applyProtection="1">
      <alignment vertical="center"/>
    </xf>
    <xf numFmtId="173" fontId="5" fillId="2" borderId="3" xfId="0" applyNumberFormat="1" applyFont="1" applyFill="1" applyBorder="1" applyAlignment="1" applyProtection="1">
      <alignment vertical="center"/>
    </xf>
    <xf numFmtId="173" fontId="5" fillId="0" borderId="0" xfId="0" applyNumberFormat="1" applyFont="1" applyFill="1" applyBorder="1" applyAlignment="1" applyProtection="1">
      <alignment vertical="center"/>
    </xf>
    <xf numFmtId="0" fontId="5" fillId="2" borderId="3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 applyProtection="1">
      <alignment horizontal="left" vertical="center"/>
    </xf>
    <xf numFmtId="172" fontId="7" fillId="0" borderId="0" xfId="0" applyNumberFormat="1" applyFont="1" applyFill="1" applyBorder="1" applyAlignment="1" applyProtection="1">
      <alignment vertical="center"/>
    </xf>
    <xf numFmtId="172" fontId="5" fillId="2" borderId="0" xfId="0" applyNumberFormat="1" applyFont="1" applyFill="1" applyBorder="1" applyAlignment="1" applyProtection="1">
      <alignment vertical="center"/>
    </xf>
    <xf numFmtId="172" fontId="5" fillId="0" borderId="0" xfId="0" applyNumberFormat="1" applyFont="1" applyFill="1" applyBorder="1" applyAlignment="1" applyProtection="1">
      <alignment vertical="center"/>
    </xf>
    <xf numFmtId="172" fontId="6" fillId="0" borderId="0" xfId="0" applyNumberFormat="1" applyFont="1" applyFill="1" applyBorder="1" applyAlignment="1" applyProtection="1">
      <alignment vertical="center"/>
      <protection locked="0"/>
    </xf>
    <xf numFmtId="172" fontId="5" fillId="2" borderId="5" xfId="0" applyNumberFormat="1" applyFont="1" applyFill="1" applyBorder="1" applyAlignment="1" applyProtection="1">
      <alignment vertical="center"/>
    </xf>
    <xf numFmtId="0" fontId="1" fillId="2" borderId="0" xfId="0" applyFont="1" applyFill="1" applyBorder="1" applyAlignment="1">
      <alignment vertical="center"/>
    </xf>
    <xf numFmtId="0" fontId="0" fillId="2" borderId="0" xfId="0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Fill="1" applyAlignment="1">
      <alignment vertical="center"/>
    </xf>
    <xf numFmtId="175" fontId="1" fillId="2" borderId="0" xfId="0" applyNumberFormat="1" applyFont="1" applyFill="1" applyBorder="1" applyAlignment="1">
      <alignment horizontal="center" vertical="center"/>
    </xf>
    <xf numFmtId="175" fontId="1" fillId="2" borderId="0" xfId="0" applyNumberFormat="1" applyFont="1" applyFill="1" applyAlignment="1">
      <alignment horizontal="center" vertical="center"/>
    </xf>
    <xf numFmtId="175" fontId="0" fillId="0" borderId="0" xfId="0" applyNumberFormat="1" applyAlignment="1">
      <alignment vertical="center"/>
    </xf>
    <xf numFmtId="175" fontId="1" fillId="2" borderId="0" xfId="0" applyNumberFormat="1" applyFont="1" applyFill="1" applyAlignment="1">
      <alignment vertical="center"/>
    </xf>
    <xf numFmtId="175" fontId="1" fillId="2" borderId="0" xfId="0" applyNumberFormat="1" applyFont="1" applyFill="1" applyBorder="1" applyAlignment="1">
      <alignment vertical="center"/>
    </xf>
    <xf numFmtId="0" fontId="15" fillId="0" borderId="19" xfId="0" applyFont="1" applyBorder="1" applyAlignment="1">
      <alignment vertical="center" wrapText="1"/>
    </xf>
    <xf numFmtId="0" fontId="15" fillId="0" borderId="20" xfId="0" applyFont="1" applyBorder="1" applyAlignment="1">
      <alignment vertical="center" wrapText="1"/>
    </xf>
    <xf numFmtId="0" fontId="15" fillId="0" borderId="21" xfId="0" applyFont="1" applyBorder="1" applyAlignment="1">
      <alignment vertical="center" wrapText="1"/>
    </xf>
    <xf numFmtId="0" fontId="15" fillId="0" borderId="22" xfId="0" applyFont="1" applyBorder="1" applyAlignment="1">
      <alignment vertical="center" wrapText="1"/>
    </xf>
    <xf numFmtId="0" fontId="0" fillId="2" borderId="0" xfId="0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172" fontId="5" fillId="2" borderId="5" xfId="0" applyNumberFormat="1" applyFont="1" applyFill="1" applyBorder="1" applyAlignment="1" applyProtection="1">
      <alignment horizontal="center"/>
    </xf>
    <xf numFmtId="0" fontId="1" fillId="0" borderId="5" xfId="0" applyFont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73" fontId="6" fillId="3" borderId="0" xfId="0" applyNumberFormat="1" applyFont="1" applyFill="1" applyBorder="1" applyAlignment="1" applyProtection="1">
      <alignment horizontal="center"/>
      <protection locked="0"/>
    </xf>
    <xf numFmtId="172" fontId="7" fillId="5" borderId="5" xfId="0" applyNumberFormat="1" applyFont="1" applyFill="1" applyBorder="1" applyAlignment="1" applyProtection="1">
      <alignment horizontal="center"/>
    </xf>
    <xf numFmtId="172" fontId="5" fillId="2" borderId="0" xfId="0" applyNumberFormat="1" applyFont="1" applyFill="1" applyBorder="1" applyAlignment="1" applyProtection="1">
      <alignment horizontal="center"/>
    </xf>
    <xf numFmtId="0" fontId="0" fillId="2" borderId="0" xfId="0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175" fontId="1" fillId="2" borderId="0" xfId="0" applyNumberFormat="1" applyFont="1" applyFill="1" applyAlignment="1">
      <alignment horizontal="center"/>
    </xf>
    <xf numFmtId="0" fontId="15" fillId="0" borderId="20" xfId="0" applyFont="1" applyBorder="1" applyAlignment="1">
      <alignment horizontal="center" wrapText="1"/>
    </xf>
    <xf numFmtId="0" fontId="15" fillId="0" borderId="22" xfId="0" applyFont="1" applyBorder="1" applyAlignment="1">
      <alignment horizontal="center" wrapText="1"/>
    </xf>
    <xf numFmtId="0" fontId="0" fillId="0" borderId="0" xfId="0" applyAlignment="1">
      <alignment horizontal="center"/>
    </xf>
    <xf numFmtId="172" fontId="10" fillId="0" borderId="0" xfId="0" applyNumberFormat="1" applyFont="1" applyFill="1" applyBorder="1" applyAlignment="1" applyProtection="1">
      <alignment horizontal="center"/>
      <protection locked="0"/>
    </xf>
    <xf numFmtId="172" fontId="10" fillId="0" borderId="0" xfId="0" applyNumberFormat="1" applyFont="1" applyFill="1" applyBorder="1" applyAlignment="1" applyProtection="1">
      <alignment vertical="center"/>
      <protection locked="0"/>
    </xf>
    <xf numFmtId="172" fontId="5" fillId="0" borderId="0" xfId="0" applyNumberFormat="1" applyFont="1" applyFill="1" applyBorder="1" applyAlignment="1" applyProtection="1">
      <alignment horizontal="center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 applyAlignment="1">
      <alignment horizontal="center"/>
    </xf>
    <xf numFmtId="172" fontId="7" fillId="5" borderId="0" xfId="0" applyNumberFormat="1" applyFont="1" applyFill="1" applyBorder="1" applyAlignment="1" applyProtection="1">
      <alignment horizontal="center"/>
    </xf>
    <xf numFmtId="172" fontId="16" fillId="8" borderId="5" xfId="0" applyNumberFormat="1" applyFont="1" applyFill="1" applyBorder="1" applyAlignment="1" applyProtection="1">
      <alignment horizontal="center"/>
      <protection locked="0"/>
    </xf>
    <xf numFmtId="2" fontId="16" fillId="8" borderId="0" xfId="0" applyNumberFormat="1" applyFont="1" applyFill="1" applyAlignment="1">
      <alignment horizontal="center" vertical="center"/>
    </xf>
    <xf numFmtId="2" fontId="5" fillId="2" borderId="0" xfId="0" applyNumberFormat="1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172" fontId="7" fillId="0" borderId="0" xfId="0" applyNumberFormat="1" applyFont="1" applyFill="1" applyBorder="1" applyAlignment="1" applyProtection="1">
      <alignment horizontal="center"/>
    </xf>
    <xf numFmtId="0" fontId="17" fillId="2" borderId="0" xfId="0" applyFont="1" applyFill="1" applyAlignment="1">
      <alignment horizontal="left" vertical="center"/>
    </xf>
    <xf numFmtId="0" fontId="5" fillId="9" borderId="0" xfId="0" applyFont="1" applyFill="1" applyBorder="1" applyAlignment="1" applyProtection="1">
      <alignment horizontal="left" vertical="center"/>
    </xf>
    <xf numFmtId="0" fontId="0" fillId="9" borderId="0" xfId="0" applyFill="1" applyBorder="1" applyAlignment="1">
      <alignment vertical="center"/>
    </xf>
    <xf numFmtId="0" fontId="0" fillId="9" borderId="0" xfId="0" applyFill="1" applyBorder="1" applyAlignment="1">
      <alignment horizontal="center"/>
    </xf>
    <xf numFmtId="0" fontId="5" fillId="9" borderId="0" xfId="0" applyFont="1" applyFill="1" applyBorder="1" applyAlignment="1">
      <alignment vertical="center"/>
    </xf>
    <xf numFmtId="0" fontId="6" fillId="10" borderId="0" xfId="0" applyFont="1" applyFill="1" applyBorder="1" applyAlignment="1">
      <alignment vertical="center"/>
    </xf>
    <xf numFmtId="0" fontId="4" fillId="10" borderId="0" xfId="0" applyFont="1" applyFill="1" applyBorder="1" applyAlignment="1">
      <alignment vertical="center"/>
    </xf>
    <xf numFmtId="0" fontId="3" fillId="10" borderId="0" xfId="0" applyFont="1" applyFill="1" applyBorder="1" applyAlignment="1">
      <alignment vertical="center"/>
    </xf>
    <xf numFmtId="0" fontId="3" fillId="10" borderId="0" xfId="0" applyFont="1" applyFill="1" applyBorder="1" applyAlignment="1">
      <alignment horizontal="center"/>
    </xf>
    <xf numFmtId="0" fontId="5" fillId="10" borderId="0" xfId="0" applyFont="1" applyFill="1" applyBorder="1" applyAlignment="1">
      <alignment vertical="center"/>
    </xf>
    <xf numFmtId="0" fontId="5" fillId="10" borderId="0" xfId="0" applyFont="1" applyFill="1" applyAlignment="1">
      <alignment horizontal="center" vertical="center"/>
    </xf>
    <xf numFmtId="0" fontId="17" fillId="10" borderId="0" xfId="0" applyFont="1" applyFill="1" applyAlignment="1">
      <alignment horizontal="left" vertical="center"/>
    </xf>
    <xf numFmtId="0" fontId="5" fillId="10" borderId="0" xfId="0" applyFont="1" applyFill="1" applyBorder="1" applyAlignment="1">
      <alignment horizontal="center"/>
    </xf>
    <xf numFmtId="0" fontId="7" fillId="11" borderId="0" xfId="0" applyFont="1" applyFill="1" applyBorder="1" applyAlignment="1">
      <alignment vertical="center"/>
    </xf>
    <xf numFmtId="0" fontId="2" fillId="11" borderId="0" xfId="0" applyFont="1" applyFill="1" applyBorder="1" applyAlignment="1">
      <alignment vertical="center"/>
    </xf>
    <xf numFmtId="0" fontId="2" fillId="11" borderId="0" xfId="0" applyFont="1" applyFill="1" applyBorder="1" applyAlignment="1">
      <alignment horizontal="center"/>
    </xf>
    <xf numFmtId="0" fontId="5" fillId="11" borderId="0" xfId="0" applyFont="1" applyFill="1" applyBorder="1" applyAlignment="1">
      <alignment vertical="center"/>
    </xf>
    <xf numFmtId="2" fontId="5" fillId="11" borderId="0" xfId="0" applyNumberFormat="1" applyFont="1" applyFill="1" applyAlignment="1">
      <alignment horizontal="center" vertical="center"/>
    </xf>
    <xf numFmtId="0" fontId="17" fillId="11" borderId="0" xfId="0" applyFont="1" applyFill="1" applyAlignment="1">
      <alignment horizontal="left" vertical="center"/>
    </xf>
    <xf numFmtId="172" fontId="7" fillId="11" borderId="0" xfId="0" applyNumberFormat="1" applyFont="1" applyFill="1" applyBorder="1" applyAlignment="1" applyProtection="1">
      <alignment horizontal="center" vertical="center"/>
    </xf>
    <xf numFmtId="172" fontId="17" fillId="11" borderId="0" xfId="0" applyNumberFormat="1" applyFont="1" applyFill="1" applyBorder="1" applyAlignment="1" applyProtection="1">
      <alignment horizontal="left" vertical="center"/>
    </xf>
    <xf numFmtId="172" fontId="7" fillId="11" borderId="0" xfId="0" applyNumberFormat="1" applyFont="1" applyFill="1" applyBorder="1" applyAlignment="1" applyProtection="1">
      <alignment horizontal="center"/>
    </xf>
    <xf numFmtId="0" fontId="5" fillId="11" borderId="0" xfId="0" applyFont="1" applyFill="1" applyBorder="1" applyAlignment="1" applyProtection="1">
      <alignment horizontal="left" vertical="center"/>
    </xf>
    <xf numFmtId="172" fontId="16" fillId="8" borderId="0" xfId="0" applyNumberFormat="1" applyFont="1" applyFill="1" applyBorder="1" applyAlignment="1" applyProtection="1">
      <alignment horizontal="center"/>
      <protection locked="0"/>
    </xf>
    <xf numFmtId="0" fontId="17" fillId="9" borderId="0" xfId="0" applyFont="1" applyFill="1" applyAlignment="1">
      <alignment horizontal="left" vertical="center"/>
    </xf>
    <xf numFmtId="0" fontId="0" fillId="12" borderId="0" xfId="0" applyFill="1"/>
    <xf numFmtId="0" fontId="11" fillId="12" borderId="0" xfId="0" applyFont="1" applyFill="1" applyBorder="1"/>
    <xf numFmtId="0" fontId="0" fillId="12" borderId="0" xfId="0" applyFill="1" applyBorder="1"/>
    <xf numFmtId="0" fontId="18" fillId="12" borderId="0" xfId="0" applyFont="1" applyFill="1"/>
    <xf numFmtId="0" fontId="18" fillId="12" borderId="0" xfId="0" applyFont="1" applyFill="1" applyBorder="1"/>
    <xf numFmtId="0" fontId="19" fillId="12" borderId="0" xfId="0" applyFont="1" applyFill="1" applyBorder="1"/>
    <xf numFmtId="0" fontId="19" fillId="12" borderId="0" xfId="0" quotePrefix="1" applyFont="1" applyFill="1" applyBorder="1"/>
    <xf numFmtId="0" fontId="0" fillId="12" borderId="0" xfId="0" applyFont="1" applyFill="1"/>
    <xf numFmtId="0" fontId="0" fillId="12" borderId="0" xfId="0" applyFont="1" applyFill="1" applyBorder="1"/>
    <xf numFmtId="0" fontId="20" fillId="12" borderId="0" xfId="0" applyFont="1" applyFill="1" applyBorder="1" applyAlignment="1" applyProtection="1">
      <alignment horizontal="centerContinuous"/>
    </xf>
    <xf numFmtId="0" fontId="20" fillId="12" borderId="0" xfId="0" applyFont="1" applyFill="1" applyBorder="1" applyAlignment="1">
      <alignment horizontal="centerContinuous"/>
    </xf>
    <xf numFmtId="0" fontId="21" fillId="12" borderId="0" xfId="0" applyFont="1" applyFill="1" applyBorder="1"/>
    <xf numFmtId="0" fontId="21" fillId="12" borderId="0" xfId="0" applyFont="1" applyFill="1" applyBorder="1" applyAlignment="1">
      <alignment horizontal="centerContinuous"/>
    </xf>
    <xf numFmtId="0" fontId="22" fillId="12" borderId="0" xfId="0" applyFont="1" applyFill="1" applyBorder="1" applyAlignment="1" applyProtection="1">
      <alignment horizontal="centerContinuous"/>
    </xf>
    <xf numFmtId="0" fontId="22" fillId="12" borderId="0" xfId="0" applyFont="1" applyFill="1" applyBorder="1" applyAlignment="1">
      <alignment horizontal="centerContinuous"/>
    </xf>
    <xf numFmtId="0" fontId="21" fillId="12" borderId="0" xfId="0" applyFont="1" applyFill="1" applyBorder="1" applyAlignment="1" applyProtection="1">
      <alignment horizontal="left"/>
    </xf>
    <xf numFmtId="0" fontId="20" fillId="12" borderId="0" xfId="1" applyFont="1" applyFill="1" applyBorder="1" applyAlignment="1" applyProtection="1">
      <alignment horizontal="center"/>
    </xf>
    <xf numFmtId="0" fontId="12" fillId="6" borderId="0" xfId="2" applyFont="1" applyFill="1"/>
    <xf numFmtId="0" fontId="12" fillId="0" borderId="0" xfId="2" applyFont="1"/>
    <xf numFmtId="0" fontId="12" fillId="0" borderId="11" xfId="2" applyFont="1" applyFill="1" applyBorder="1" applyAlignment="1">
      <alignment horizontal="center"/>
    </xf>
    <xf numFmtId="0" fontId="12" fillId="0" borderId="12" xfId="2" applyFont="1" applyFill="1" applyBorder="1" applyAlignment="1">
      <alignment horizontal="center"/>
    </xf>
    <xf numFmtId="0" fontId="12" fillId="6" borderId="6" xfId="2" applyFont="1" applyFill="1" applyBorder="1" applyAlignment="1">
      <alignment horizontal="center"/>
    </xf>
    <xf numFmtId="0" fontId="12" fillId="6" borderId="13" xfId="2" applyFont="1" applyFill="1" applyBorder="1" applyAlignment="1">
      <alignment horizontal="center"/>
    </xf>
    <xf numFmtId="0" fontId="12" fillId="0" borderId="13" xfId="2" applyFont="1" applyFill="1" applyBorder="1" applyAlignment="1">
      <alignment horizontal="center"/>
    </xf>
    <xf numFmtId="0" fontId="12" fillId="0" borderId="14" xfId="2" applyFont="1" applyFill="1" applyBorder="1" applyAlignment="1">
      <alignment horizontal="center"/>
    </xf>
    <xf numFmtId="0" fontId="12" fillId="0" borderId="15" xfId="2" applyFont="1" applyFill="1" applyBorder="1" applyAlignment="1">
      <alignment horizontal="center"/>
    </xf>
    <xf numFmtId="0" fontId="12" fillId="0" borderId="16" xfId="2" applyFont="1" applyFill="1" applyBorder="1" applyAlignment="1">
      <alignment horizontal="center"/>
    </xf>
    <xf numFmtId="0" fontId="12" fillId="6" borderId="17" xfId="2" applyFont="1" applyFill="1" applyBorder="1" applyAlignment="1">
      <alignment horizontal="center"/>
    </xf>
    <xf numFmtId="0" fontId="12" fillId="6" borderId="18" xfId="2" applyFont="1" applyFill="1" applyBorder="1" applyAlignment="1">
      <alignment horizontal="center"/>
    </xf>
    <xf numFmtId="0" fontId="12" fillId="0" borderId="18" xfId="2" applyFont="1" applyFill="1" applyBorder="1" applyAlignment="1">
      <alignment horizontal="center"/>
    </xf>
    <xf numFmtId="0" fontId="5" fillId="2" borderId="0" xfId="0" applyFont="1" applyFill="1" applyBorder="1" applyAlignment="1" applyProtection="1">
      <alignment horizontal="center" vertical="center"/>
    </xf>
    <xf numFmtId="0" fontId="5" fillId="2" borderId="6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/>
    </xf>
    <xf numFmtId="0" fontId="16" fillId="8" borderId="7" xfId="0" applyFont="1" applyFill="1" applyBorder="1" applyAlignment="1">
      <alignment horizontal="center" vertical="center"/>
    </xf>
    <xf numFmtId="0" fontId="16" fillId="8" borderId="8" xfId="0" applyFont="1" applyFill="1" applyBorder="1" applyAlignment="1">
      <alignment horizontal="center" vertical="center"/>
    </xf>
    <xf numFmtId="0" fontId="16" fillId="8" borderId="2" xfId="0" applyFont="1" applyFill="1" applyBorder="1" applyAlignment="1">
      <alignment horizontal="center" vertical="center"/>
    </xf>
    <xf numFmtId="0" fontId="16" fillId="8" borderId="0" xfId="0" applyFont="1" applyFill="1" applyBorder="1" applyAlignment="1">
      <alignment horizontal="center" vertical="center"/>
    </xf>
    <xf numFmtId="0" fontId="16" fillId="8" borderId="3" xfId="0" applyFont="1" applyFill="1" applyBorder="1" applyAlignment="1">
      <alignment horizontal="center" vertical="center"/>
    </xf>
    <xf numFmtId="0" fontId="16" fillId="8" borderId="9" xfId="0" applyFont="1" applyFill="1" applyBorder="1" applyAlignment="1">
      <alignment horizontal="center" vertical="center"/>
    </xf>
    <xf numFmtId="0" fontId="16" fillId="8" borderId="4" xfId="0" applyFont="1" applyFill="1" applyBorder="1" applyAlignment="1">
      <alignment horizontal="center" vertical="center"/>
    </xf>
    <xf numFmtId="0" fontId="16" fillId="8" borderId="10" xfId="0" applyFont="1" applyFill="1" applyBorder="1" applyAlignment="1">
      <alignment horizontal="center" vertical="center"/>
    </xf>
  </cellXfs>
  <cellStyles count="3">
    <cellStyle name="Hyperlink" xfId="1" builtinId="8"/>
    <cellStyle name="Normal" xfId="0" builtinId="0"/>
    <cellStyle name="Normal 2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5" Type="http://schemas.openxmlformats.org/officeDocument/2006/relationships/chartsheet" Target="chartsheets/sheet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 algn="ctr" rtl="1">
              <a:defRPr sz="168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n-AU"/>
              <a:t>Body Weight = f(Feed Intake)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'Equation Solver'!$F$6:$F$7</c:f>
              <c:strCache>
                <c:ptCount val="2"/>
                <c:pt idx="0">
                  <c:v>Body</c:v>
                </c:pt>
                <c:pt idx="1">
                  <c:v>Weight</c:v>
                </c:pt>
              </c:strCache>
            </c:strRef>
          </c:tx>
          <c:spPr>
            <a:ln w="47625">
              <a:noFill/>
            </a:ln>
          </c:spPr>
          <c:marker>
            <c:spPr>
              <a:gradFill rotWithShape="0">
                <a:gsLst>
                  <a:gs pos="0">
                    <a:srgbClr val="9BC1FF"/>
                  </a:gs>
                  <a:gs pos="100000">
                    <a:srgbClr val="3F80CD"/>
                  </a:gs>
                </a:gsLst>
                <a:lin ang="5400000"/>
              </a:gradFill>
              <a:ln>
                <a:solidFill>
                  <a:srgbClr val="666699"/>
                </a:solidFill>
                <a:prstDash val="solid"/>
              </a:ln>
              <a:effectLst>
                <a:outerShdw dist="35921" dir="2700000" algn="br">
                  <a:srgbClr val="000000"/>
                </a:outerShdw>
              </a:effectLst>
            </c:spPr>
          </c:marker>
          <c:trendline>
            <c:spPr>
              <a:ln w="3175">
                <a:solidFill>
                  <a:srgbClr val="000000"/>
                </a:solidFill>
                <a:prstDash val="solid"/>
              </a:ln>
            </c:spPr>
            <c:trendlineType val="poly"/>
            <c:order val="2"/>
            <c:dispRSqr val="0"/>
            <c:dispEq val="1"/>
            <c:trendlineLbl>
              <c:layout>
                <c:manualLayout>
                  <c:x val="-0.28219384053102575"/>
                  <c:y val="-0.10646208607485708"/>
                </c:manualLayout>
              </c:layout>
              <c:numFmt formatCode="General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14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</c:trendlineLbl>
          </c:trendline>
          <c:xVal>
            <c:numRef>
              <c:f>'Equation Solver'!$E$8:$E$19</c:f>
              <c:numCache>
                <c:formatCode>General</c:formatCode>
                <c:ptCount val="12"/>
                <c:pt idx="0">
                  <c:v>0</c:v>
                </c:pt>
                <c:pt idx="1">
                  <c:v>0.153</c:v>
                </c:pt>
                <c:pt idx="2">
                  <c:v>0.499</c:v>
                </c:pt>
                <c:pt idx="3">
                  <c:v>1.0980000000000001</c:v>
                </c:pt>
                <c:pt idx="4">
                  <c:v>1.9770000000000001</c:v>
                </c:pt>
                <c:pt idx="5">
                  <c:v>3.1880000000000002</c:v>
                </c:pt>
                <c:pt idx="6">
                  <c:v>4.4749999999999996</c:v>
                </c:pt>
                <c:pt idx="7">
                  <c:v>5.9960000000000004</c:v>
                </c:pt>
                <c:pt idx="8">
                  <c:v>7.6239999999999997</c:v>
                </c:pt>
                <c:pt idx="9">
                  <c:v>9.2959999999999994</c:v>
                </c:pt>
                <c:pt idx="10">
                  <c:v>10.944000000000001</c:v>
                </c:pt>
              </c:numCache>
            </c:numRef>
          </c:xVal>
          <c:yVal>
            <c:numRef>
              <c:f>'Equation Solver'!$F$8:$F$19</c:f>
              <c:numCache>
                <c:formatCode>General</c:formatCode>
                <c:ptCount val="12"/>
                <c:pt idx="0">
                  <c:v>4.2000000000000003E-2</c:v>
                </c:pt>
                <c:pt idx="1">
                  <c:v>0.17599999999999999</c:v>
                </c:pt>
                <c:pt idx="2">
                  <c:v>0.442</c:v>
                </c:pt>
                <c:pt idx="3">
                  <c:v>0.86399999999999999</c:v>
                </c:pt>
                <c:pt idx="4">
                  <c:v>1.3979999999999999</c:v>
                </c:pt>
                <c:pt idx="5">
                  <c:v>2.0049999999999999</c:v>
                </c:pt>
                <c:pt idx="6">
                  <c:v>2.6389999999999998</c:v>
                </c:pt>
                <c:pt idx="7">
                  <c:v>3.2639999999999998</c:v>
                </c:pt>
                <c:pt idx="8">
                  <c:v>3.8530000000000002</c:v>
                </c:pt>
                <c:pt idx="9">
                  <c:v>4.383</c:v>
                </c:pt>
                <c:pt idx="10">
                  <c:v>4.8360000000000003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01A-4F18-B43A-C6284D57C4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24236496"/>
        <c:axId val="1"/>
      </c:scatterChart>
      <c:valAx>
        <c:axId val="72423649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AU"/>
                  <a:t>Feed Intake 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General" sourceLinked="1"/>
        <c:majorTickMark val="none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AU"/>
                  <a:t>Body Weight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General" sourceLinked="1"/>
        <c:majorTickMark val="none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724236496"/>
        <c:crosses val="autoZero"/>
        <c:crossBetween val="midCat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4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pPr>
              <a:solidFill>
                <a:srgbClr val="4F81BD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trendline>
            <c:spPr>
              <a:ln w="3175">
                <a:solidFill>
                  <a:srgbClr val="000000"/>
                </a:solidFill>
                <a:prstDash val="solid"/>
              </a:ln>
            </c:spPr>
            <c:trendlineType val="poly"/>
            <c:order val="2"/>
            <c:dispRSqr val="0"/>
            <c:dispEq val="1"/>
            <c:trendlineLbl>
              <c:numFmt formatCode="General" sourceLinked="0"/>
              <c:spPr>
                <a:noFill/>
                <a:ln w="25400">
                  <a:noFill/>
                </a:ln>
              </c:spPr>
            </c:trendlineLbl>
          </c:trendline>
          <c:xVal>
            <c:numRef>
              <c:f>'Inputs - Metric Units'!$I$83:$I$94</c:f>
              <c:numCache>
                <c:formatCode>General</c:formatCode>
                <c:ptCount val="12"/>
                <c:pt idx="0">
                  <c:v>0.14000000000000001</c:v>
                </c:pt>
                <c:pt idx="1">
                  <c:v>0.34</c:v>
                </c:pt>
                <c:pt idx="2">
                  <c:v>0.77</c:v>
                </c:pt>
                <c:pt idx="3">
                  <c:v>1.34</c:v>
                </c:pt>
                <c:pt idx="4">
                  <c:v>2.1</c:v>
                </c:pt>
                <c:pt idx="5">
                  <c:v>3.12</c:v>
                </c:pt>
                <c:pt idx="6">
                  <c:v>4.37</c:v>
                </c:pt>
                <c:pt idx="7">
                  <c:v>5.79</c:v>
                </c:pt>
                <c:pt idx="8">
                  <c:v>7.41</c:v>
                </c:pt>
                <c:pt idx="9">
                  <c:v>9.2200000000000006</c:v>
                </c:pt>
                <c:pt idx="10">
                  <c:v>11.11</c:v>
                </c:pt>
                <c:pt idx="11">
                  <c:v>13.01</c:v>
                </c:pt>
              </c:numCache>
            </c:numRef>
          </c:xVal>
          <c:yVal>
            <c:numRef>
              <c:f>'Inputs - Metric Units'!$J$83:$J$94</c:f>
              <c:numCache>
                <c:formatCode>General</c:formatCode>
                <c:ptCount val="12"/>
                <c:pt idx="0">
                  <c:v>0.13</c:v>
                </c:pt>
                <c:pt idx="1">
                  <c:v>0.3</c:v>
                </c:pt>
                <c:pt idx="2">
                  <c:v>0.62</c:v>
                </c:pt>
                <c:pt idx="3">
                  <c:v>1.03</c:v>
                </c:pt>
                <c:pt idx="4">
                  <c:v>1.5</c:v>
                </c:pt>
                <c:pt idx="5">
                  <c:v>2.09</c:v>
                </c:pt>
                <c:pt idx="6">
                  <c:v>2.77</c:v>
                </c:pt>
                <c:pt idx="7">
                  <c:v>3.51</c:v>
                </c:pt>
                <c:pt idx="8">
                  <c:v>4.3099999999999996</c:v>
                </c:pt>
                <c:pt idx="9">
                  <c:v>5.15</c:v>
                </c:pt>
                <c:pt idx="10">
                  <c:v>5.91</c:v>
                </c:pt>
                <c:pt idx="11">
                  <c:v>6.64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F13-47AD-9C87-EC1E967A20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24243152"/>
        <c:axId val="1"/>
      </c:scatterChart>
      <c:valAx>
        <c:axId val="724243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724243152"/>
        <c:crosses val="autoZero"/>
        <c:crossBetween val="midCat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76869574820663922"/>
          <c:y val="0.41326318909401571"/>
          <c:w val="0.21130025306154063"/>
          <c:h val="0.1514246799733798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pPr>
              <a:solidFill>
                <a:srgbClr val="4F81BD"/>
              </a:solidFill>
              <a:ln>
                <a:solidFill>
                  <a:srgbClr val="666699"/>
                </a:solidFill>
                <a:prstDash val="solid"/>
              </a:ln>
            </c:spPr>
          </c:marker>
          <c:trendline>
            <c:spPr>
              <a:ln w="3175">
                <a:solidFill>
                  <a:srgbClr val="000000"/>
                </a:solidFill>
                <a:prstDash val="solid"/>
              </a:ln>
            </c:spPr>
            <c:trendlineType val="poly"/>
            <c:order val="2"/>
            <c:dispRSqr val="0"/>
            <c:dispEq val="1"/>
            <c:trendlineLbl>
              <c:numFmt formatCode="General" sourceLinked="0"/>
              <c:spPr>
                <a:noFill/>
                <a:ln w="25400">
                  <a:noFill/>
                </a:ln>
              </c:spPr>
            </c:trendlineLbl>
          </c:trendline>
          <c:xVal>
            <c:numRef>
              <c:f>'Inputs - USA Units'!$I$83:$I$94</c:f>
              <c:numCache>
                <c:formatCode>General</c:formatCode>
                <c:ptCount val="12"/>
                <c:pt idx="0">
                  <c:v>0.14000000000000001</c:v>
                </c:pt>
                <c:pt idx="1">
                  <c:v>0.34</c:v>
                </c:pt>
                <c:pt idx="2">
                  <c:v>0.77</c:v>
                </c:pt>
                <c:pt idx="3">
                  <c:v>1.34</c:v>
                </c:pt>
                <c:pt idx="4">
                  <c:v>2.1</c:v>
                </c:pt>
                <c:pt idx="5">
                  <c:v>3.12</c:v>
                </c:pt>
                <c:pt idx="6">
                  <c:v>4.37</c:v>
                </c:pt>
                <c:pt idx="7">
                  <c:v>5.79</c:v>
                </c:pt>
                <c:pt idx="8">
                  <c:v>7.41</c:v>
                </c:pt>
                <c:pt idx="9">
                  <c:v>9.2200000000000006</c:v>
                </c:pt>
                <c:pt idx="10">
                  <c:v>11.11</c:v>
                </c:pt>
                <c:pt idx="11">
                  <c:v>13.01</c:v>
                </c:pt>
              </c:numCache>
            </c:numRef>
          </c:xVal>
          <c:yVal>
            <c:numRef>
              <c:f>'Inputs - USA Units'!$J$83:$J$94</c:f>
              <c:numCache>
                <c:formatCode>General</c:formatCode>
                <c:ptCount val="12"/>
                <c:pt idx="0">
                  <c:v>0.13</c:v>
                </c:pt>
                <c:pt idx="1">
                  <c:v>0.3</c:v>
                </c:pt>
                <c:pt idx="2">
                  <c:v>0.62</c:v>
                </c:pt>
                <c:pt idx="3">
                  <c:v>1.03</c:v>
                </c:pt>
                <c:pt idx="4">
                  <c:v>1.5</c:v>
                </c:pt>
                <c:pt idx="5">
                  <c:v>2.09</c:v>
                </c:pt>
                <c:pt idx="6">
                  <c:v>2.77</c:v>
                </c:pt>
                <c:pt idx="7">
                  <c:v>3.51</c:v>
                </c:pt>
                <c:pt idx="8">
                  <c:v>4.3099999999999996</c:v>
                </c:pt>
                <c:pt idx="9">
                  <c:v>5.15</c:v>
                </c:pt>
                <c:pt idx="10">
                  <c:v>5.91</c:v>
                </c:pt>
                <c:pt idx="11">
                  <c:v>6.64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581-44F8-B146-98032FB641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24231088"/>
        <c:axId val="1"/>
      </c:scatterChart>
      <c:valAx>
        <c:axId val="724231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724231088"/>
        <c:crosses val="autoZero"/>
        <c:crossBetween val="midCat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76538667472512123"/>
          <c:y val="0.41326318909401571"/>
          <c:w val="0.21602154323142106"/>
          <c:h val="0.1514246799733798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0.75000000000000022" l="0.70000000000000018" r="0.70000000000000018" t="0.75000000000000022" header="0.3000000000000001" footer="0.30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AU"/>
              <a:t>TURKEY PRODUCTION FUNCTIONS</a:t>
            </a:r>
          </a:p>
        </c:rich>
      </c:tx>
      <c:layout>
        <c:manualLayout>
          <c:xMode val="edge"/>
          <c:yMode val="edge"/>
          <c:x val="0.26777607515033552"/>
          <c:y val="0"/>
        </c:manualLayout>
      </c:layout>
      <c:overlay val="0"/>
      <c:spPr>
        <a:solidFill>
          <a:srgbClr val="FFFFFF"/>
        </a:solidFill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875945537065053"/>
          <c:y val="0.11163895486935867"/>
          <c:w val="0.77609682299546146"/>
          <c:h val="0.71971496437054627"/>
        </c:manualLayout>
      </c:layout>
      <c:scatterChart>
        <c:scatterStyle val="lineMarker"/>
        <c:varyColors val="0"/>
        <c:ser>
          <c:idx val="0"/>
          <c:order val="0"/>
          <c:tx>
            <c:v>STANDARD CURVE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('Inputs - Metric Units'!$Y$10:$Y$40,'Inputs - Metric Units'!$F$23,'Inputs - Metric Units'!$F$21,'Inputs - Metric Units'!$F$23,'Inputs - Metric Units'!$F$21)</c:f>
              <c:numCache>
                <c:formatCode>0.0_)</c:formatCode>
                <c:ptCount val="35"/>
                <c:pt idx="0">
                  <c:v>1.4693679385278594E-39</c:v>
                </c:pt>
                <c:pt idx="1">
                  <c:v>0.5</c:v>
                </c:pt>
                <c:pt idx="2">
                  <c:v>1</c:v>
                </c:pt>
                <c:pt idx="3">
                  <c:v>1.5</c:v>
                </c:pt>
                <c:pt idx="4">
                  <c:v>2</c:v>
                </c:pt>
                <c:pt idx="5">
                  <c:v>2.5</c:v>
                </c:pt>
                <c:pt idx="6">
                  <c:v>3</c:v>
                </c:pt>
                <c:pt idx="7">
                  <c:v>3.5</c:v>
                </c:pt>
                <c:pt idx="8">
                  <c:v>4</c:v>
                </c:pt>
                <c:pt idx="9">
                  <c:v>4.5</c:v>
                </c:pt>
                <c:pt idx="10">
                  <c:v>5</c:v>
                </c:pt>
                <c:pt idx="11">
                  <c:v>5.5</c:v>
                </c:pt>
                <c:pt idx="12">
                  <c:v>6</c:v>
                </c:pt>
                <c:pt idx="13">
                  <c:v>6.5</c:v>
                </c:pt>
                <c:pt idx="14">
                  <c:v>7</c:v>
                </c:pt>
                <c:pt idx="15">
                  <c:v>7.5</c:v>
                </c:pt>
                <c:pt idx="16">
                  <c:v>8</c:v>
                </c:pt>
                <c:pt idx="17">
                  <c:v>8.5</c:v>
                </c:pt>
                <c:pt idx="18">
                  <c:v>9</c:v>
                </c:pt>
                <c:pt idx="19">
                  <c:v>9.5</c:v>
                </c:pt>
                <c:pt idx="20">
                  <c:v>10</c:v>
                </c:pt>
                <c:pt idx="21">
                  <c:v>10.5</c:v>
                </c:pt>
                <c:pt idx="22">
                  <c:v>11</c:v>
                </c:pt>
                <c:pt idx="23">
                  <c:v>11.5</c:v>
                </c:pt>
                <c:pt idx="24">
                  <c:v>12</c:v>
                </c:pt>
                <c:pt idx="25">
                  <c:v>12.5</c:v>
                </c:pt>
                <c:pt idx="26">
                  <c:v>13</c:v>
                </c:pt>
                <c:pt idx="27">
                  <c:v>13.5</c:v>
                </c:pt>
                <c:pt idx="28">
                  <c:v>14</c:v>
                </c:pt>
                <c:pt idx="29">
                  <c:v>14.5</c:v>
                </c:pt>
                <c:pt idx="30">
                  <c:v>15</c:v>
                </c:pt>
                <c:pt idx="31" formatCode="0.000_)">
                  <c:v>3.3796189380473214</c:v>
                </c:pt>
                <c:pt idx="32" formatCode="0.000_)">
                  <c:v>2</c:v>
                </c:pt>
                <c:pt idx="33" formatCode="0.000_)">
                  <c:v>3.3796189380473214</c:v>
                </c:pt>
                <c:pt idx="34" formatCode="0.000_)">
                  <c:v>2</c:v>
                </c:pt>
              </c:numCache>
            </c:numRef>
          </c:xVal>
          <c:yVal>
            <c:numRef>
              <c:f>'Inputs - Metric Units'!$Z$10:$Z$40</c:f>
              <c:numCache>
                <c:formatCode>0.000_)</c:formatCode>
                <c:ptCount val="31"/>
                <c:pt idx="0">
                  <c:v>0.1105</c:v>
                </c:pt>
                <c:pt idx="1">
                  <c:v>0.433475</c:v>
                </c:pt>
                <c:pt idx="2">
                  <c:v>0.746</c:v>
                </c:pt>
                <c:pt idx="3">
                  <c:v>1.0480749999999999</c:v>
                </c:pt>
                <c:pt idx="4">
                  <c:v>1.3397000000000001</c:v>
                </c:pt>
                <c:pt idx="5">
                  <c:v>1.6208750000000001</c:v>
                </c:pt>
                <c:pt idx="6">
                  <c:v>1.8915999999999999</c:v>
                </c:pt>
                <c:pt idx="7">
                  <c:v>2.1518750000000004</c:v>
                </c:pt>
                <c:pt idx="8">
                  <c:v>2.4016999999999999</c:v>
                </c:pt>
                <c:pt idx="9">
                  <c:v>2.6410749999999998</c:v>
                </c:pt>
                <c:pt idx="10">
                  <c:v>2.87</c:v>
                </c:pt>
                <c:pt idx="11">
                  <c:v>3.0884749999999999</c:v>
                </c:pt>
                <c:pt idx="12">
                  <c:v>3.2965</c:v>
                </c:pt>
                <c:pt idx="13">
                  <c:v>3.4940749999999996</c:v>
                </c:pt>
                <c:pt idx="14">
                  <c:v>3.6812000000000005</c:v>
                </c:pt>
                <c:pt idx="15">
                  <c:v>3.8578749999999999</c:v>
                </c:pt>
                <c:pt idx="16">
                  <c:v>4.0240999999999998</c:v>
                </c:pt>
                <c:pt idx="17">
                  <c:v>4.179875</c:v>
                </c:pt>
                <c:pt idx="18">
                  <c:v>4.3251999999999997</c:v>
                </c:pt>
                <c:pt idx="19">
                  <c:v>4.4600750000000007</c:v>
                </c:pt>
                <c:pt idx="20">
                  <c:v>4.5845000000000002</c:v>
                </c:pt>
                <c:pt idx="21">
                  <c:v>4.6984750000000002</c:v>
                </c:pt>
                <c:pt idx="22">
                  <c:v>4.8019999999999996</c:v>
                </c:pt>
                <c:pt idx="23">
                  <c:v>4.8950750000000003</c:v>
                </c:pt>
                <c:pt idx="24">
                  <c:v>4.9776999999999996</c:v>
                </c:pt>
                <c:pt idx="25">
                  <c:v>5.0498750000000001</c:v>
                </c:pt>
                <c:pt idx="26">
                  <c:v>5.1115999999999993</c:v>
                </c:pt>
                <c:pt idx="27">
                  <c:v>5.1628750000000005</c:v>
                </c:pt>
                <c:pt idx="28">
                  <c:v>5.2037000000000013</c:v>
                </c:pt>
                <c:pt idx="29">
                  <c:v>5.2340749999999998</c:v>
                </c:pt>
                <c:pt idx="30">
                  <c:v>5.2540000000000004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B48-488A-AFFB-BE57217F9B8C}"/>
            </c:ext>
          </c:extLst>
        </c:ser>
        <c:ser>
          <c:idx val="1"/>
          <c:order val="1"/>
          <c:tx>
            <c:v>ADJUSTED CURVE</c:v>
          </c:tx>
          <c:spPr>
            <a:ln w="38100">
              <a:solidFill>
                <a:srgbClr val="DD0806"/>
              </a:solidFill>
              <a:prstDash val="sysDash"/>
            </a:ln>
          </c:spPr>
          <c:marker>
            <c:symbol val="none"/>
          </c:marker>
          <c:xVal>
            <c:numRef>
              <c:f>'Inputs - Metric Units'!$Y$10:$Y$40</c:f>
              <c:numCache>
                <c:formatCode>0.0_)</c:formatCode>
                <c:ptCount val="31"/>
                <c:pt idx="0">
                  <c:v>1.4693679385278594E-39</c:v>
                </c:pt>
                <c:pt idx="1">
                  <c:v>0.5</c:v>
                </c:pt>
                <c:pt idx="2">
                  <c:v>1</c:v>
                </c:pt>
                <c:pt idx="3">
                  <c:v>1.5</c:v>
                </c:pt>
                <c:pt idx="4">
                  <c:v>2</c:v>
                </c:pt>
                <c:pt idx="5">
                  <c:v>2.5</c:v>
                </c:pt>
                <c:pt idx="6">
                  <c:v>3</c:v>
                </c:pt>
                <c:pt idx="7">
                  <c:v>3.5</c:v>
                </c:pt>
                <c:pt idx="8">
                  <c:v>4</c:v>
                </c:pt>
                <c:pt idx="9">
                  <c:v>4.5</c:v>
                </c:pt>
                <c:pt idx="10">
                  <c:v>5</c:v>
                </c:pt>
                <c:pt idx="11">
                  <c:v>5.5</c:v>
                </c:pt>
                <c:pt idx="12">
                  <c:v>6</c:v>
                </c:pt>
                <c:pt idx="13">
                  <c:v>6.5</c:v>
                </c:pt>
                <c:pt idx="14">
                  <c:v>7</c:v>
                </c:pt>
                <c:pt idx="15">
                  <c:v>7.5</c:v>
                </c:pt>
                <c:pt idx="16">
                  <c:v>8</c:v>
                </c:pt>
                <c:pt idx="17">
                  <c:v>8.5</c:v>
                </c:pt>
                <c:pt idx="18">
                  <c:v>9</c:v>
                </c:pt>
                <c:pt idx="19">
                  <c:v>9.5</c:v>
                </c:pt>
                <c:pt idx="20">
                  <c:v>10</c:v>
                </c:pt>
                <c:pt idx="21">
                  <c:v>10.5</c:v>
                </c:pt>
                <c:pt idx="22">
                  <c:v>11</c:v>
                </c:pt>
                <c:pt idx="23">
                  <c:v>11.5</c:v>
                </c:pt>
                <c:pt idx="24">
                  <c:v>12</c:v>
                </c:pt>
                <c:pt idx="25">
                  <c:v>12.5</c:v>
                </c:pt>
                <c:pt idx="26">
                  <c:v>13</c:v>
                </c:pt>
                <c:pt idx="27">
                  <c:v>13.5</c:v>
                </c:pt>
                <c:pt idx="28">
                  <c:v>14</c:v>
                </c:pt>
                <c:pt idx="29">
                  <c:v>14.5</c:v>
                </c:pt>
                <c:pt idx="30">
                  <c:v>15</c:v>
                </c:pt>
              </c:numCache>
            </c:numRef>
          </c:xVal>
          <c:yVal>
            <c:numRef>
              <c:f>'Inputs - Metric Units'!$AA$10:$AA$40</c:f>
              <c:numCache>
                <c:formatCode>0.000_)</c:formatCode>
                <c:ptCount val="31"/>
                <c:pt idx="0">
                  <c:v>0.10573324170014803</c:v>
                </c:pt>
                <c:pt idx="1">
                  <c:v>0.41477571896806936</c:v>
                </c:pt>
                <c:pt idx="2">
                  <c:v>0.71381898921547904</c:v>
                </c:pt>
                <c:pt idx="3">
                  <c:v>1.0028630524423767</c:v>
                </c:pt>
                <c:pt idx="4">
                  <c:v>1.281907908648763</c:v>
                </c:pt>
                <c:pt idx="5">
                  <c:v>1.5509535578346374</c:v>
                </c:pt>
                <c:pt idx="6">
                  <c:v>1.81</c:v>
                </c:pt>
                <c:pt idx="7">
                  <c:v>2.0590472351448517</c:v>
                </c:pt>
                <c:pt idx="8">
                  <c:v>2.29809526326919</c:v>
                </c:pt>
                <c:pt idx="9">
                  <c:v>2.5271440843730177</c:v>
                </c:pt>
                <c:pt idx="10">
                  <c:v>2.7461936984563335</c:v>
                </c:pt>
                <c:pt idx="11">
                  <c:v>2.9552441055191374</c:v>
                </c:pt>
                <c:pt idx="12">
                  <c:v>3.1542953055614298</c:v>
                </c:pt>
                <c:pt idx="13">
                  <c:v>3.3433472985832098</c:v>
                </c:pt>
                <c:pt idx="14">
                  <c:v>3.5224000845844792</c:v>
                </c:pt>
                <c:pt idx="15">
                  <c:v>3.6914536635652357</c:v>
                </c:pt>
                <c:pt idx="16">
                  <c:v>3.8505080355254813</c:v>
                </c:pt>
                <c:pt idx="17">
                  <c:v>3.9995632004652149</c:v>
                </c:pt>
                <c:pt idx="18">
                  <c:v>4.1386191583844365</c:v>
                </c:pt>
                <c:pt idx="19">
                  <c:v>4.2676759092831471</c:v>
                </c:pt>
                <c:pt idx="20">
                  <c:v>4.3867334531613453</c:v>
                </c:pt>
                <c:pt idx="21">
                  <c:v>4.4957917900190321</c:v>
                </c:pt>
                <c:pt idx="22">
                  <c:v>4.5948509198562064</c:v>
                </c:pt>
                <c:pt idx="23">
                  <c:v>4.6839108426728702</c:v>
                </c:pt>
                <c:pt idx="24">
                  <c:v>4.7629715584690206</c:v>
                </c:pt>
                <c:pt idx="25">
                  <c:v>4.8320330672446614</c:v>
                </c:pt>
                <c:pt idx="26">
                  <c:v>4.891095368999788</c:v>
                </c:pt>
                <c:pt idx="27">
                  <c:v>4.9401584637344058</c:v>
                </c:pt>
                <c:pt idx="28">
                  <c:v>4.9792223514485112</c:v>
                </c:pt>
                <c:pt idx="29">
                  <c:v>5.0082870321421025</c:v>
                </c:pt>
                <c:pt idx="30">
                  <c:v>5.027352505815184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B48-488A-AFFB-BE57217F9B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24233168"/>
        <c:axId val="1"/>
      </c:scatterChart>
      <c:valAx>
        <c:axId val="724233168"/>
        <c:scaling>
          <c:orientation val="minMax"/>
          <c:max val="8"/>
        </c:scaling>
        <c:delete val="0"/>
        <c:axPos val="b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r>
                  <a:rPr lang="en-AU"/>
                  <a:t>FEED CONSUMPTION (kg)</a:t>
                </a:r>
              </a:p>
            </c:rich>
          </c:tx>
          <c:layout>
            <c:manualLayout>
              <c:xMode val="edge"/>
              <c:yMode val="edge"/>
              <c:x val="0.40242058548205817"/>
              <c:y val="0.91686466816651879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in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5"/>
        </c:scaling>
        <c:delete val="0"/>
        <c:axPos val="l"/>
        <c:title>
          <c:tx>
            <c:rich>
              <a:bodyPr/>
              <a:lstStyle/>
              <a:p>
                <a:pPr>
                  <a:defRPr sz="14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r>
                  <a:rPr lang="en-AU"/>
                  <a:t>BODY WEIGHT (kg) </a:t>
                </a:r>
              </a:p>
            </c:rich>
          </c:tx>
          <c:layout>
            <c:manualLayout>
              <c:xMode val="edge"/>
              <c:yMode val="edge"/>
              <c:x val="7.2617246114451903E-2"/>
              <c:y val="0.26603336243867715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724233168"/>
        <c:crosses val="autoZero"/>
        <c:crossBetween val="midCat"/>
      </c:valAx>
      <c:spPr>
        <a:solidFill>
          <a:srgbClr val="CC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20637329286798178"/>
          <c:y val="0.21479713603818615"/>
          <c:w val="0.41426403641881637"/>
          <c:h val="0.1813842482100238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85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0"/>
    <c:dispBlanksAs val="gap"/>
    <c:showDLblsOverMax val="0"/>
  </c:chart>
  <c:spPr>
    <a:noFill/>
    <a:ln w="25400">
      <a:solidFill>
        <a:srgbClr val="000000"/>
      </a:solidFill>
      <a:prstDash val="solid"/>
    </a:ln>
  </c:spPr>
  <c:txPr>
    <a:bodyPr/>
    <a:lstStyle/>
    <a:p>
      <a:pPr>
        <a:defRPr sz="14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88" workbookViewId="0"/>
  </sheetViews>
  <pageMargins left="2" right="2" top="2" bottom="2" header="0.5" footer="0.5"/>
  <pageSetup orientation="landscape" horizontalDpi="360" verticalDpi="360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657225</xdr:colOff>
      <xdr:row>5</xdr:row>
      <xdr:rowOff>28575</xdr:rowOff>
    </xdr:from>
    <xdr:to>
      <xdr:col>19</xdr:col>
      <xdr:colOff>419100</xdr:colOff>
      <xdr:row>30</xdr:row>
      <xdr:rowOff>161925</xdr:rowOff>
    </xdr:to>
    <xdr:graphicFrame macro="">
      <xdr:nvGraphicFramePr>
        <xdr:cNvPr id="22532" name="Chart 3">
          <a:extLst>
            <a:ext uri="{FF2B5EF4-FFF2-40B4-BE49-F238E27FC236}">
              <a16:creationId xmlns:a16="http://schemas.microsoft.com/office/drawing/2014/main" id="{2D998F64-6752-4275-8416-74FC0029B9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82</xdr:row>
      <xdr:rowOff>57150</xdr:rowOff>
    </xdr:from>
    <xdr:to>
      <xdr:col>7</xdr:col>
      <xdr:colOff>438150</xdr:colOff>
      <xdr:row>101</xdr:row>
      <xdr:rowOff>66675</xdr:rowOff>
    </xdr:to>
    <xdr:graphicFrame macro="">
      <xdr:nvGraphicFramePr>
        <xdr:cNvPr id="1040" name="Chart 3">
          <a:extLst>
            <a:ext uri="{FF2B5EF4-FFF2-40B4-BE49-F238E27FC236}">
              <a16:creationId xmlns:a16="http://schemas.microsoft.com/office/drawing/2014/main" id="{C1249763-E819-444A-8D43-1B961BDF50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82</xdr:row>
      <xdr:rowOff>57150</xdr:rowOff>
    </xdr:from>
    <xdr:to>
      <xdr:col>7</xdr:col>
      <xdr:colOff>438150</xdr:colOff>
      <xdr:row>101</xdr:row>
      <xdr:rowOff>66675</xdr:rowOff>
    </xdr:to>
    <xdr:graphicFrame macro="">
      <xdr:nvGraphicFramePr>
        <xdr:cNvPr id="9230" name="Chart 3">
          <a:extLst>
            <a:ext uri="{FF2B5EF4-FFF2-40B4-BE49-F238E27FC236}">
              <a16:creationId xmlns:a16="http://schemas.microsoft.com/office/drawing/2014/main" id="{B11D034E-31CC-456D-BD0B-CFBF9620C3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6276975" cy="399097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4818BF6-099D-46D2-8A7A-145641C2E46B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0.615</cdr:x>
      <cdr:y>0.50361</cdr:y>
    </cdr:from>
    <cdr:to>
      <cdr:x>0.87206</cdr:x>
      <cdr:y>0.73333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3865731" y="2016463"/>
          <a:ext cx="1626343" cy="93223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en-US" sz="1100"/>
            <a:t>This is based on the data in</a:t>
          </a:r>
          <a:r>
            <a:rPr lang="en-US" sz="1100" baseline="0"/>
            <a:t> the "Inputs - Metric Units" spreadsheet</a:t>
          </a:r>
          <a:endParaRPr lang="en-US" sz="1100"/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gpesti@uga.ed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58"/>
  <sheetViews>
    <sheetView tabSelected="1" workbookViewId="0"/>
  </sheetViews>
  <sheetFormatPr defaultColWidth="8.875" defaultRowHeight="12" x14ac:dyDescent="0.15"/>
  <cols>
    <col min="1" max="1" width="8.875" style="128"/>
    <col min="2" max="13" width="8.875" style="135"/>
    <col min="14" max="16" width="9" style="135" customWidth="1"/>
    <col min="17" max="27" width="9" style="128" customWidth="1"/>
    <col min="28" max="55" width="8.875" style="128"/>
  </cols>
  <sheetData>
    <row r="1" spans="4:55" ht="29.25" x14ac:dyDescent="0.35">
      <c r="E1" s="129"/>
      <c r="F1" s="129"/>
      <c r="G1" s="129"/>
      <c r="H1" s="129"/>
      <c r="I1" s="129"/>
      <c r="J1" s="129"/>
      <c r="K1" s="129"/>
      <c r="L1" s="129"/>
      <c r="M1" s="136"/>
      <c r="N1" s="136"/>
      <c r="O1" s="136"/>
      <c r="P1" s="136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  <c r="AB1" s="130"/>
      <c r="AC1" s="130"/>
      <c r="AD1" s="130"/>
      <c r="AE1" s="130"/>
      <c r="AF1" s="130"/>
      <c r="AG1" s="130"/>
      <c r="AH1" s="130"/>
      <c r="AI1" s="130"/>
      <c r="AJ1" s="130"/>
      <c r="AK1" s="130"/>
      <c r="AL1" s="130"/>
      <c r="AM1" s="130"/>
      <c r="AN1" s="130"/>
      <c r="AO1" s="130"/>
      <c r="AP1" s="130"/>
      <c r="AQ1" s="130"/>
      <c r="AR1" s="130"/>
      <c r="AS1" s="130"/>
      <c r="AT1" s="130"/>
      <c r="AU1" s="130"/>
      <c r="AV1" s="130"/>
      <c r="AW1" s="130"/>
      <c r="AX1" s="130"/>
      <c r="AY1" s="130"/>
      <c r="AZ1" s="130"/>
      <c r="BA1" s="130"/>
      <c r="BB1" s="130"/>
      <c r="BC1" s="130"/>
    </row>
    <row r="2" spans="4:55" ht="29.25" x14ac:dyDescent="0.35">
      <c r="E2" s="129"/>
      <c r="F2" s="129"/>
      <c r="G2" s="129"/>
      <c r="H2" s="129"/>
      <c r="I2" s="129"/>
      <c r="J2" s="129"/>
      <c r="K2" s="129"/>
      <c r="L2" s="129"/>
      <c r="M2" s="136"/>
      <c r="N2" s="136"/>
      <c r="O2" s="136"/>
      <c r="P2" s="136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30"/>
      <c r="AC2" s="130"/>
      <c r="AD2" s="130"/>
      <c r="AE2" s="130"/>
      <c r="AF2" s="130"/>
      <c r="AG2" s="130"/>
      <c r="AH2" s="130"/>
      <c r="AI2" s="130"/>
      <c r="AJ2" s="130"/>
      <c r="AK2" s="130"/>
      <c r="AL2" s="130"/>
      <c r="AM2" s="130"/>
      <c r="AN2" s="130"/>
      <c r="AO2" s="130"/>
      <c r="AP2" s="130"/>
      <c r="AQ2" s="130"/>
      <c r="AR2" s="130"/>
      <c r="AS2" s="130"/>
      <c r="AT2" s="130"/>
      <c r="AU2" s="130"/>
      <c r="AV2" s="130"/>
      <c r="AW2" s="130"/>
      <c r="AX2" s="130"/>
      <c r="AY2" s="130"/>
      <c r="AZ2" s="130"/>
      <c r="BA2" s="130"/>
      <c r="BB2" s="130"/>
      <c r="BC2" s="130"/>
    </row>
    <row r="3" spans="4:55" ht="29.25" x14ac:dyDescent="0.35">
      <c r="E3" s="129"/>
      <c r="F3" s="129"/>
      <c r="G3" s="129"/>
      <c r="H3" s="129"/>
      <c r="I3" s="129"/>
      <c r="J3" s="129"/>
      <c r="K3" s="129"/>
      <c r="L3" s="129"/>
      <c r="M3" s="136"/>
      <c r="N3" s="136"/>
      <c r="O3" s="136"/>
      <c r="P3" s="136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  <c r="AM3" s="130"/>
      <c r="AN3" s="130"/>
      <c r="AO3" s="130"/>
      <c r="AP3" s="130"/>
      <c r="AQ3" s="130"/>
      <c r="AR3" s="130"/>
      <c r="AS3" s="130"/>
      <c r="AT3" s="130"/>
      <c r="AU3" s="130"/>
      <c r="AV3" s="130"/>
      <c r="AW3" s="130"/>
      <c r="AX3" s="130"/>
      <c r="AY3" s="130"/>
      <c r="AZ3" s="130"/>
      <c r="BA3" s="130"/>
      <c r="BB3" s="130"/>
      <c r="BC3" s="130"/>
    </row>
    <row r="4" spans="4:55" ht="61.5" x14ac:dyDescent="0.9">
      <c r="D4" s="131"/>
      <c r="E4" s="137" t="s">
        <v>0</v>
      </c>
      <c r="F4" s="138"/>
      <c r="G4" s="138"/>
      <c r="H4" s="138"/>
      <c r="I4" s="138"/>
      <c r="J4" s="138"/>
      <c r="K4" s="138"/>
      <c r="L4" s="138"/>
      <c r="M4" s="139"/>
      <c r="N4" s="136"/>
      <c r="O4" s="136"/>
      <c r="P4" s="136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/>
      <c r="AQ4" s="130"/>
      <c r="AR4" s="130"/>
      <c r="AS4" s="130"/>
      <c r="AT4" s="130"/>
      <c r="AU4" s="130"/>
      <c r="AV4" s="130"/>
      <c r="AW4" s="130"/>
      <c r="AX4" s="130"/>
      <c r="AY4" s="130"/>
      <c r="AZ4" s="130"/>
      <c r="BA4" s="130"/>
      <c r="BB4" s="130"/>
      <c r="BC4" s="130"/>
    </row>
    <row r="5" spans="4:55" ht="61.5" x14ac:dyDescent="0.9">
      <c r="D5" s="131"/>
      <c r="E5" s="137" t="s">
        <v>64</v>
      </c>
      <c r="F5" s="138"/>
      <c r="G5" s="138"/>
      <c r="H5" s="138"/>
      <c r="I5" s="138"/>
      <c r="J5" s="138"/>
      <c r="K5" s="138"/>
      <c r="L5" s="138"/>
      <c r="M5" s="139"/>
      <c r="N5" s="136"/>
      <c r="O5" s="136"/>
      <c r="P5" s="136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  <c r="AO5" s="130"/>
      <c r="AP5" s="130"/>
      <c r="AQ5" s="130"/>
      <c r="AR5" s="130"/>
      <c r="AS5" s="130"/>
      <c r="AT5" s="130"/>
      <c r="AU5" s="130"/>
      <c r="AV5" s="130"/>
      <c r="AW5" s="130"/>
      <c r="AX5" s="130"/>
      <c r="AY5" s="130"/>
      <c r="AZ5" s="130"/>
      <c r="BA5" s="130"/>
      <c r="BB5" s="130"/>
      <c r="BC5" s="130"/>
    </row>
    <row r="6" spans="4:55" ht="61.5" x14ac:dyDescent="0.9">
      <c r="D6" s="131"/>
      <c r="E6" s="139"/>
      <c r="F6" s="139"/>
      <c r="G6" s="139"/>
      <c r="H6" s="139"/>
      <c r="I6" s="139"/>
      <c r="J6" s="139"/>
      <c r="K6" s="139"/>
      <c r="L6" s="139"/>
      <c r="M6" s="139"/>
      <c r="N6" s="136"/>
      <c r="O6" s="136"/>
      <c r="P6" s="136"/>
      <c r="Q6" s="130"/>
      <c r="R6" s="130"/>
      <c r="S6" s="130"/>
      <c r="T6" s="130"/>
      <c r="U6" s="130"/>
      <c r="V6" s="130"/>
      <c r="W6" s="130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/>
      <c r="AK6" s="130"/>
      <c r="AL6" s="130"/>
      <c r="AM6" s="130"/>
      <c r="AN6" s="130"/>
      <c r="AO6" s="130"/>
      <c r="AP6" s="130"/>
      <c r="AQ6" s="130"/>
      <c r="AR6" s="130"/>
      <c r="AS6" s="130"/>
      <c r="AT6" s="130"/>
      <c r="AU6" s="130"/>
      <c r="AV6" s="130"/>
      <c r="AW6" s="130"/>
      <c r="AX6" s="130"/>
      <c r="AY6" s="130"/>
      <c r="AZ6" s="130"/>
      <c r="BA6" s="130"/>
      <c r="BB6" s="130"/>
      <c r="BC6" s="130"/>
    </row>
    <row r="7" spans="4:55" ht="61.5" x14ac:dyDescent="0.9">
      <c r="D7" s="131"/>
      <c r="E7" s="140"/>
      <c r="F7" s="141" t="s">
        <v>1</v>
      </c>
      <c r="G7" s="142"/>
      <c r="H7" s="142"/>
      <c r="I7" s="142"/>
      <c r="J7" s="140"/>
      <c r="K7" s="139"/>
      <c r="L7" s="139"/>
      <c r="M7" s="139"/>
      <c r="N7" s="136"/>
      <c r="O7" s="136"/>
      <c r="P7" s="136"/>
      <c r="Q7" s="130"/>
      <c r="R7" s="130"/>
      <c r="S7" s="130"/>
      <c r="T7" s="130"/>
      <c r="U7" s="130"/>
      <c r="V7" s="130"/>
      <c r="W7" s="130"/>
      <c r="X7" s="130"/>
      <c r="Y7" s="130"/>
      <c r="Z7" s="130"/>
      <c r="AA7" s="130"/>
      <c r="AB7" s="130"/>
      <c r="AC7" s="130"/>
      <c r="AD7" s="130"/>
      <c r="AE7" s="130"/>
      <c r="AF7" s="130"/>
      <c r="AG7" s="130"/>
      <c r="AH7" s="130"/>
      <c r="AI7" s="130"/>
      <c r="AJ7" s="130"/>
      <c r="AK7" s="130"/>
      <c r="AL7" s="130"/>
      <c r="AM7" s="130"/>
      <c r="AN7" s="130"/>
      <c r="AO7" s="130"/>
      <c r="AP7" s="130"/>
      <c r="AQ7" s="130"/>
      <c r="AR7" s="130"/>
      <c r="AS7" s="130"/>
      <c r="AT7" s="130"/>
      <c r="AU7" s="130"/>
      <c r="AV7" s="130"/>
      <c r="AW7" s="130"/>
      <c r="AX7" s="130"/>
      <c r="AY7" s="130"/>
      <c r="AZ7" s="130"/>
      <c r="BA7" s="130"/>
      <c r="BB7" s="130"/>
      <c r="BC7" s="130"/>
    </row>
    <row r="8" spans="4:55" ht="61.5" x14ac:dyDescent="0.9">
      <c r="D8" s="131"/>
      <c r="E8" s="140"/>
      <c r="F8" s="141"/>
      <c r="G8" s="142"/>
      <c r="H8" s="142"/>
      <c r="I8" s="142"/>
      <c r="J8" s="140"/>
      <c r="K8" s="139"/>
      <c r="L8" s="139"/>
      <c r="M8" s="139"/>
      <c r="N8" s="136"/>
      <c r="O8" s="136"/>
      <c r="P8" s="136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  <c r="AB8" s="130"/>
      <c r="AC8" s="130"/>
      <c r="AD8" s="130"/>
      <c r="AE8" s="130"/>
      <c r="AF8" s="130"/>
      <c r="AG8" s="130"/>
      <c r="AH8" s="130"/>
      <c r="AI8" s="130"/>
      <c r="AJ8" s="130"/>
      <c r="AK8" s="130"/>
      <c r="AL8" s="130"/>
      <c r="AM8" s="130"/>
      <c r="AN8" s="130"/>
      <c r="AO8" s="130"/>
      <c r="AP8" s="130"/>
      <c r="AQ8" s="130"/>
      <c r="AR8" s="130"/>
      <c r="AS8" s="130"/>
      <c r="AT8" s="130"/>
      <c r="AU8" s="130"/>
      <c r="AV8" s="130"/>
      <c r="AW8" s="130"/>
      <c r="AX8" s="130"/>
      <c r="AY8" s="130"/>
      <c r="AZ8" s="130"/>
      <c r="BA8" s="130"/>
      <c r="BB8" s="130"/>
      <c r="BC8" s="130"/>
    </row>
    <row r="9" spans="4:55" ht="61.5" x14ac:dyDescent="0.9">
      <c r="D9" s="131"/>
      <c r="E9" s="140"/>
      <c r="F9" s="141" t="s">
        <v>2</v>
      </c>
      <c r="G9" s="142"/>
      <c r="H9" s="142"/>
      <c r="I9" s="142"/>
      <c r="J9" s="140"/>
      <c r="K9" s="139"/>
      <c r="L9" s="139"/>
      <c r="M9" s="139"/>
      <c r="N9" s="136"/>
      <c r="O9" s="136"/>
      <c r="P9" s="136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30"/>
      <c r="AO9" s="130"/>
      <c r="AP9" s="130"/>
      <c r="AQ9" s="130"/>
      <c r="AR9" s="130"/>
      <c r="AS9" s="130"/>
      <c r="AT9" s="130"/>
      <c r="AU9" s="130"/>
      <c r="AV9" s="130"/>
      <c r="AW9" s="130"/>
      <c r="AX9" s="130"/>
      <c r="AY9" s="130"/>
      <c r="AZ9" s="130"/>
      <c r="BA9" s="130"/>
      <c r="BB9" s="130"/>
      <c r="BC9" s="130"/>
    </row>
    <row r="10" spans="4:55" ht="61.5" x14ac:dyDescent="0.9">
      <c r="D10" s="131"/>
      <c r="E10" s="140"/>
      <c r="F10" s="141" t="s">
        <v>3</v>
      </c>
      <c r="G10" s="142"/>
      <c r="H10" s="142"/>
      <c r="I10" s="142"/>
      <c r="J10" s="140"/>
      <c r="K10" s="139"/>
      <c r="L10" s="139"/>
      <c r="M10" s="139"/>
      <c r="N10" s="136"/>
      <c r="O10" s="136"/>
      <c r="P10" s="136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30"/>
      <c r="AR10" s="130"/>
      <c r="AS10" s="130"/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</row>
    <row r="11" spans="4:55" ht="61.5" x14ac:dyDescent="0.9">
      <c r="D11" s="131"/>
      <c r="E11" s="140"/>
      <c r="F11" s="141" t="s">
        <v>4</v>
      </c>
      <c r="G11" s="142"/>
      <c r="H11" s="142"/>
      <c r="I11" s="142"/>
      <c r="J11" s="140"/>
      <c r="K11" s="139"/>
      <c r="L11" s="139"/>
      <c r="M11" s="139"/>
      <c r="N11" s="136"/>
      <c r="O11" s="136"/>
      <c r="P11" s="136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  <c r="AM11" s="130"/>
      <c r="AN11" s="130"/>
      <c r="AO11" s="130"/>
      <c r="AP11" s="130"/>
      <c r="AQ11" s="130"/>
      <c r="AR11" s="130"/>
      <c r="AS11" s="130"/>
      <c r="AT11" s="130"/>
      <c r="AU11" s="130"/>
      <c r="AV11" s="130"/>
      <c r="AW11" s="130"/>
      <c r="AX11" s="130"/>
      <c r="AY11" s="130"/>
      <c r="AZ11" s="130"/>
      <c r="BA11" s="130"/>
      <c r="BB11" s="130"/>
      <c r="BC11" s="130"/>
    </row>
    <row r="12" spans="4:55" ht="61.5" x14ac:dyDescent="0.9">
      <c r="D12" s="131"/>
      <c r="E12" s="140"/>
      <c r="F12" s="141" t="s">
        <v>37</v>
      </c>
      <c r="G12" s="142"/>
      <c r="H12" s="142"/>
      <c r="I12" s="142"/>
      <c r="J12" s="140"/>
      <c r="K12" s="139"/>
      <c r="L12" s="139"/>
      <c r="M12" s="139"/>
      <c r="N12" s="136"/>
      <c r="O12" s="136"/>
      <c r="P12" s="136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0"/>
      <c r="AO12" s="130"/>
      <c r="AP12" s="130"/>
      <c r="AQ12" s="130"/>
      <c r="AR12" s="130"/>
      <c r="AS12" s="130"/>
      <c r="AT12" s="130"/>
      <c r="AU12" s="130"/>
      <c r="AV12" s="130"/>
      <c r="AW12" s="130"/>
      <c r="AX12" s="130"/>
      <c r="AY12" s="130"/>
      <c r="AZ12" s="130"/>
      <c r="BA12" s="130"/>
      <c r="BB12" s="130"/>
      <c r="BC12" s="130"/>
    </row>
    <row r="13" spans="4:55" ht="61.5" x14ac:dyDescent="0.9">
      <c r="D13" s="131"/>
      <c r="E13" s="139"/>
      <c r="F13" s="139"/>
      <c r="G13" s="139"/>
      <c r="H13" s="139"/>
      <c r="I13" s="139"/>
      <c r="J13" s="139"/>
      <c r="K13" s="139"/>
      <c r="L13" s="139"/>
      <c r="M13" s="139"/>
      <c r="N13" s="136"/>
      <c r="O13" s="136"/>
      <c r="P13" s="136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  <c r="AM13" s="130"/>
      <c r="AN13" s="130"/>
      <c r="AO13" s="130"/>
      <c r="AP13" s="130"/>
      <c r="AQ13" s="130"/>
      <c r="AR13" s="130"/>
      <c r="AS13" s="130"/>
      <c r="AT13" s="130"/>
      <c r="AU13" s="130"/>
      <c r="AV13" s="130"/>
      <c r="AW13" s="130"/>
      <c r="AX13" s="130"/>
      <c r="AY13" s="130"/>
      <c r="AZ13" s="130"/>
      <c r="BA13" s="130"/>
      <c r="BB13" s="130"/>
      <c r="BC13" s="130"/>
    </row>
    <row r="14" spans="4:55" ht="61.5" x14ac:dyDescent="0.9">
      <c r="D14" s="131"/>
      <c r="E14" s="139"/>
      <c r="F14" s="139"/>
      <c r="G14" s="139"/>
      <c r="H14" s="139"/>
      <c r="I14" s="139"/>
      <c r="J14" s="139"/>
      <c r="K14" s="139"/>
      <c r="L14" s="139"/>
      <c r="M14" s="139"/>
      <c r="N14" s="136"/>
      <c r="O14" s="136"/>
      <c r="P14" s="136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  <c r="AK14" s="130"/>
      <c r="AL14" s="130"/>
      <c r="AM14" s="130"/>
      <c r="AN14" s="130"/>
      <c r="AO14" s="130"/>
      <c r="AP14" s="130"/>
      <c r="AQ14" s="130"/>
      <c r="AR14" s="130"/>
      <c r="AS14" s="130"/>
      <c r="AT14" s="130"/>
      <c r="AU14" s="130"/>
      <c r="AV14" s="130"/>
      <c r="AW14" s="130"/>
      <c r="AX14" s="130"/>
      <c r="AY14" s="130"/>
      <c r="AZ14" s="130"/>
      <c r="BA14" s="130"/>
      <c r="BB14" s="130"/>
      <c r="BC14" s="130"/>
    </row>
    <row r="15" spans="4:55" ht="61.5" x14ac:dyDescent="0.9">
      <c r="D15" s="131"/>
      <c r="E15" s="143"/>
      <c r="F15" s="139"/>
      <c r="G15" s="139"/>
      <c r="H15" s="144" t="s">
        <v>38</v>
      </c>
      <c r="I15" s="139"/>
      <c r="J15" s="139"/>
      <c r="K15" s="139"/>
      <c r="L15" s="139"/>
      <c r="M15" s="139"/>
      <c r="N15" s="136"/>
      <c r="O15" s="136"/>
      <c r="P15" s="136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30"/>
      <c r="AR15" s="130"/>
      <c r="AS15" s="130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</row>
    <row r="16" spans="4:55" ht="61.5" x14ac:dyDescent="0.9">
      <c r="D16" s="131"/>
      <c r="E16" s="139"/>
      <c r="F16" s="139"/>
      <c r="G16" s="139"/>
      <c r="H16" s="139"/>
      <c r="I16" s="139"/>
      <c r="J16" s="139"/>
      <c r="K16" s="139"/>
      <c r="L16" s="139"/>
      <c r="M16" s="139"/>
      <c r="N16" s="136"/>
      <c r="O16" s="136"/>
      <c r="P16" s="136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  <c r="AK16" s="130"/>
      <c r="AL16" s="130"/>
      <c r="AM16" s="130"/>
      <c r="AN16" s="130"/>
      <c r="AO16" s="130"/>
      <c r="AP16" s="130"/>
      <c r="AQ16" s="130"/>
      <c r="AR16" s="130"/>
      <c r="AS16" s="130"/>
      <c r="AT16" s="130"/>
      <c r="AU16" s="130"/>
      <c r="AV16" s="130"/>
      <c r="AW16" s="130"/>
      <c r="AX16" s="130"/>
      <c r="AY16" s="130"/>
      <c r="AZ16" s="130"/>
      <c r="BA16" s="130"/>
      <c r="BB16" s="130"/>
      <c r="BC16" s="130"/>
    </row>
    <row r="17" spans="1:55" ht="61.5" x14ac:dyDescent="0.9">
      <c r="D17" s="131"/>
      <c r="E17" s="139"/>
      <c r="F17" s="139"/>
      <c r="G17" s="139"/>
      <c r="H17" s="139"/>
      <c r="I17" s="139"/>
      <c r="J17" s="139"/>
      <c r="K17" s="139"/>
      <c r="L17" s="139"/>
      <c r="M17" s="139"/>
      <c r="N17" s="136"/>
      <c r="O17" s="136"/>
      <c r="P17" s="136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130"/>
      <c r="AL17" s="130"/>
      <c r="AM17" s="130"/>
      <c r="AN17" s="130"/>
      <c r="AO17" s="130"/>
      <c r="AP17" s="130"/>
      <c r="AQ17" s="130"/>
      <c r="AR17" s="130"/>
      <c r="AS17" s="130"/>
      <c r="AT17" s="130"/>
      <c r="AU17" s="130"/>
      <c r="AV17" s="130"/>
      <c r="AW17" s="130"/>
      <c r="AX17" s="130"/>
      <c r="AY17" s="130"/>
      <c r="AZ17" s="130"/>
      <c r="BA17" s="130"/>
      <c r="BB17" s="130"/>
      <c r="BC17" s="130"/>
    </row>
    <row r="18" spans="1:55" ht="36" x14ac:dyDescent="0.55000000000000004">
      <c r="D18" s="131"/>
      <c r="E18" s="133"/>
      <c r="F18" s="133"/>
      <c r="G18" s="133"/>
      <c r="H18" s="134"/>
      <c r="I18" s="133"/>
      <c r="J18" s="133"/>
      <c r="K18" s="133"/>
      <c r="L18" s="133"/>
      <c r="M18" s="132"/>
      <c r="N18" s="136"/>
      <c r="O18" s="136"/>
      <c r="P18" s="136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130"/>
      <c r="AL18" s="130"/>
      <c r="AM18" s="130"/>
      <c r="AN18" s="130"/>
      <c r="AO18" s="130"/>
      <c r="AP18" s="130"/>
      <c r="AQ18" s="130"/>
      <c r="AR18" s="130"/>
      <c r="AS18" s="130"/>
      <c r="AT18" s="130"/>
      <c r="AU18" s="130"/>
      <c r="AV18" s="130"/>
      <c r="AW18" s="130"/>
      <c r="AX18" s="130"/>
      <c r="AY18" s="130"/>
      <c r="AZ18" s="130"/>
      <c r="BA18" s="130"/>
      <c r="BB18" s="130"/>
      <c r="BC18" s="130"/>
    </row>
    <row r="19" spans="1:55" ht="36" x14ac:dyDescent="0.55000000000000004">
      <c r="D19" s="131"/>
      <c r="E19" s="133"/>
      <c r="F19" s="133"/>
      <c r="G19" s="133"/>
      <c r="H19" s="133"/>
      <c r="I19" s="133"/>
      <c r="J19" s="133"/>
      <c r="K19" s="133"/>
      <c r="L19" s="133"/>
      <c r="M19" s="132"/>
      <c r="N19" s="136"/>
      <c r="O19" s="136"/>
      <c r="P19" s="136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  <c r="AM19" s="130"/>
      <c r="AN19" s="130"/>
      <c r="AO19" s="130"/>
      <c r="AP19" s="130"/>
      <c r="AQ19" s="130"/>
      <c r="AR19" s="130"/>
      <c r="AS19" s="130"/>
      <c r="AT19" s="130"/>
      <c r="AU19" s="130"/>
      <c r="AV19" s="130"/>
      <c r="AW19" s="130"/>
      <c r="AX19" s="130"/>
      <c r="AY19" s="130"/>
      <c r="AZ19" s="130"/>
      <c r="BA19" s="130"/>
      <c r="BB19" s="130"/>
      <c r="BC19" s="130"/>
    </row>
    <row r="20" spans="1:55" s="23" customFormat="1" ht="29.25" x14ac:dyDescent="0.35">
      <c r="A20" s="128"/>
      <c r="B20" s="135"/>
      <c r="C20" s="135"/>
      <c r="D20" s="135"/>
      <c r="E20" s="129"/>
      <c r="F20" s="129"/>
      <c r="G20" s="129"/>
      <c r="H20" s="129"/>
      <c r="I20" s="129"/>
      <c r="J20" s="129"/>
      <c r="K20" s="129"/>
      <c r="L20" s="129"/>
      <c r="M20" s="136"/>
      <c r="N20" s="136"/>
      <c r="O20" s="136"/>
      <c r="P20" s="136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130"/>
      <c r="AM20" s="130"/>
      <c r="AN20" s="130"/>
      <c r="AO20" s="130"/>
      <c r="AP20" s="130"/>
      <c r="AQ20" s="130"/>
      <c r="AR20" s="130"/>
      <c r="AS20" s="130"/>
      <c r="AT20" s="130"/>
      <c r="AU20" s="130"/>
      <c r="AV20" s="130"/>
      <c r="AW20" s="130"/>
      <c r="AX20" s="130"/>
      <c r="AY20" s="130"/>
      <c r="AZ20" s="130"/>
      <c r="BA20" s="130"/>
      <c r="BB20" s="130"/>
      <c r="BC20" s="130"/>
    </row>
    <row r="21" spans="1:55" s="23" customFormat="1" ht="29.25" x14ac:dyDescent="0.35">
      <c r="A21" s="128"/>
      <c r="B21" s="135"/>
      <c r="C21" s="135"/>
      <c r="D21" s="135"/>
      <c r="E21" s="129"/>
      <c r="F21" s="129"/>
      <c r="G21" s="129"/>
      <c r="H21" s="129"/>
      <c r="I21" s="129"/>
      <c r="J21" s="129"/>
      <c r="K21" s="129"/>
      <c r="L21" s="129"/>
      <c r="M21" s="136"/>
      <c r="N21" s="136"/>
      <c r="O21" s="136"/>
      <c r="P21" s="136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30"/>
      <c r="AQ21" s="130"/>
      <c r="AR21" s="130"/>
      <c r="AS21" s="130"/>
      <c r="AT21" s="130"/>
      <c r="AU21" s="130"/>
      <c r="AV21" s="130"/>
      <c r="AW21" s="130"/>
      <c r="AX21" s="130"/>
      <c r="AY21" s="130"/>
      <c r="AZ21" s="130"/>
      <c r="BA21" s="130"/>
      <c r="BB21" s="130"/>
      <c r="BC21" s="130"/>
    </row>
    <row r="22" spans="1:55" s="23" customFormat="1" ht="29.25" x14ac:dyDescent="0.35">
      <c r="A22" s="128"/>
      <c r="B22" s="135"/>
      <c r="C22" s="135"/>
      <c r="D22" s="135"/>
      <c r="E22" s="129"/>
      <c r="F22" s="129"/>
      <c r="G22" s="129"/>
      <c r="H22" s="129"/>
      <c r="I22" s="129"/>
      <c r="J22" s="129"/>
      <c r="K22" s="129"/>
      <c r="L22" s="129"/>
      <c r="M22" s="136"/>
      <c r="N22" s="136"/>
      <c r="O22" s="136"/>
      <c r="P22" s="136"/>
      <c r="Q22" s="130"/>
      <c r="R22" s="130"/>
      <c r="S22" s="130"/>
      <c r="T22" s="130"/>
      <c r="U22" s="130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  <c r="AK22" s="130"/>
      <c r="AL22" s="130"/>
      <c r="AM22" s="130"/>
      <c r="AN22" s="130"/>
      <c r="AO22" s="130"/>
      <c r="AP22" s="130"/>
      <c r="AQ22" s="130"/>
      <c r="AR22" s="130"/>
      <c r="AS22" s="130"/>
      <c r="AT22" s="130"/>
      <c r="AU22" s="130"/>
      <c r="AV22" s="130"/>
      <c r="AW22" s="130"/>
      <c r="AX22" s="130"/>
      <c r="AY22" s="130"/>
      <c r="AZ22" s="130"/>
      <c r="BA22" s="130"/>
      <c r="BB22" s="130"/>
      <c r="BC22" s="130"/>
    </row>
    <row r="23" spans="1:55" s="23" customFormat="1" x14ac:dyDescent="0.15">
      <c r="A23" s="128"/>
      <c r="B23" s="135"/>
      <c r="C23" s="135"/>
      <c r="D23" s="135"/>
      <c r="E23" s="136"/>
      <c r="F23" s="136"/>
      <c r="G23" s="136"/>
      <c r="H23" s="136"/>
      <c r="I23" s="136"/>
      <c r="J23" s="136"/>
      <c r="K23" s="136"/>
      <c r="L23" s="136"/>
      <c r="M23" s="136"/>
      <c r="N23" s="136"/>
      <c r="O23" s="136"/>
      <c r="P23" s="136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  <c r="AM23" s="130"/>
      <c r="AN23" s="130"/>
      <c r="AO23" s="130"/>
      <c r="AP23" s="130"/>
      <c r="AQ23" s="130"/>
      <c r="AR23" s="130"/>
      <c r="AS23" s="130"/>
      <c r="AT23" s="130"/>
      <c r="AU23" s="130"/>
      <c r="AV23" s="130"/>
      <c r="AW23" s="130"/>
      <c r="AX23" s="130"/>
      <c r="AY23" s="130"/>
      <c r="AZ23" s="130"/>
      <c r="BA23" s="130"/>
      <c r="BB23" s="130"/>
      <c r="BC23" s="130"/>
    </row>
    <row r="24" spans="1:55" s="23" customFormat="1" x14ac:dyDescent="0.15">
      <c r="A24" s="128"/>
      <c r="B24" s="135"/>
      <c r="C24" s="135"/>
      <c r="D24" s="135"/>
      <c r="E24" s="136"/>
      <c r="F24" s="136"/>
      <c r="G24" s="136"/>
      <c r="H24" s="136"/>
      <c r="I24" s="136"/>
      <c r="J24" s="136"/>
      <c r="K24" s="136"/>
      <c r="L24" s="136"/>
      <c r="M24" s="136"/>
      <c r="N24" s="136"/>
      <c r="O24" s="136"/>
      <c r="P24" s="136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  <c r="AM24" s="130"/>
      <c r="AN24" s="130"/>
      <c r="AO24" s="130"/>
      <c r="AP24" s="130"/>
      <c r="AQ24" s="130"/>
      <c r="AR24" s="130"/>
      <c r="AS24" s="130"/>
      <c r="AT24" s="130"/>
      <c r="AU24" s="130"/>
      <c r="AV24" s="130"/>
      <c r="AW24" s="130"/>
      <c r="AX24" s="130"/>
      <c r="AY24" s="130"/>
      <c r="AZ24" s="130"/>
      <c r="BA24" s="130"/>
      <c r="BB24" s="130"/>
      <c r="BC24" s="130"/>
    </row>
    <row r="25" spans="1:55" s="23" customFormat="1" x14ac:dyDescent="0.15">
      <c r="A25" s="128"/>
      <c r="B25" s="135"/>
      <c r="C25" s="135"/>
      <c r="D25" s="135"/>
      <c r="E25" s="136"/>
      <c r="F25" s="136"/>
      <c r="G25" s="136"/>
      <c r="H25" s="136"/>
      <c r="I25" s="136"/>
      <c r="J25" s="136"/>
      <c r="K25" s="136"/>
      <c r="L25" s="136"/>
      <c r="M25" s="136"/>
      <c r="N25" s="136"/>
      <c r="O25" s="136"/>
      <c r="P25" s="136"/>
      <c r="Q25" s="130"/>
      <c r="R25" s="130"/>
      <c r="S25" s="130"/>
      <c r="T25" s="130"/>
      <c r="U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  <c r="AK25" s="130"/>
      <c r="AL25" s="130"/>
      <c r="AM25" s="130"/>
      <c r="AN25" s="130"/>
      <c r="AO25" s="130"/>
      <c r="AP25" s="130"/>
      <c r="AQ25" s="130"/>
      <c r="AR25" s="130"/>
      <c r="AS25" s="130"/>
      <c r="AT25" s="130"/>
      <c r="AU25" s="130"/>
      <c r="AV25" s="130"/>
      <c r="AW25" s="130"/>
      <c r="AX25" s="130"/>
      <c r="AY25" s="130"/>
      <c r="AZ25" s="130"/>
      <c r="BA25" s="130"/>
      <c r="BB25" s="130"/>
      <c r="BC25" s="130"/>
    </row>
    <row r="26" spans="1:55" s="23" customFormat="1" x14ac:dyDescent="0.15">
      <c r="A26" s="128"/>
      <c r="B26" s="135"/>
      <c r="C26" s="135"/>
      <c r="D26" s="135"/>
      <c r="E26" s="136"/>
      <c r="F26" s="136"/>
      <c r="G26" s="136"/>
      <c r="H26" s="136"/>
      <c r="I26" s="136"/>
      <c r="J26" s="136"/>
      <c r="K26" s="136"/>
      <c r="L26" s="136"/>
      <c r="M26" s="136"/>
      <c r="N26" s="136"/>
      <c r="O26" s="136"/>
      <c r="P26" s="136"/>
      <c r="Q26" s="130"/>
      <c r="R26" s="130"/>
      <c r="S26" s="130"/>
      <c r="T26" s="130"/>
      <c r="U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  <c r="AK26" s="130"/>
      <c r="AL26" s="130"/>
      <c r="AM26" s="130"/>
      <c r="AN26" s="130"/>
      <c r="AO26" s="130"/>
      <c r="AP26" s="130"/>
      <c r="AQ26" s="130"/>
      <c r="AR26" s="130"/>
      <c r="AS26" s="130"/>
      <c r="AT26" s="130"/>
      <c r="AU26" s="130"/>
      <c r="AV26" s="130"/>
      <c r="AW26" s="130"/>
      <c r="AX26" s="130"/>
      <c r="AY26" s="130"/>
      <c r="AZ26" s="130"/>
      <c r="BA26" s="130"/>
      <c r="BB26" s="130"/>
      <c r="BC26" s="130"/>
    </row>
    <row r="27" spans="1:55" s="23" customFormat="1" x14ac:dyDescent="0.15">
      <c r="A27" s="128"/>
      <c r="B27" s="135"/>
      <c r="C27" s="135"/>
      <c r="D27" s="135"/>
      <c r="E27" s="136"/>
      <c r="F27" s="136"/>
      <c r="G27" s="136"/>
      <c r="H27" s="136"/>
      <c r="I27" s="136"/>
      <c r="J27" s="136"/>
      <c r="K27" s="136"/>
      <c r="L27" s="136"/>
      <c r="M27" s="136"/>
      <c r="N27" s="136"/>
      <c r="O27" s="136"/>
      <c r="P27" s="136"/>
      <c r="Q27" s="130"/>
      <c r="R27" s="130"/>
      <c r="S27" s="130"/>
      <c r="T27" s="130"/>
      <c r="U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  <c r="AK27" s="130"/>
      <c r="AL27" s="130"/>
      <c r="AM27" s="130"/>
      <c r="AN27" s="130"/>
      <c r="AO27" s="130"/>
      <c r="AP27" s="130"/>
      <c r="AQ27" s="130"/>
      <c r="AR27" s="130"/>
      <c r="AS27" s="130"/>
      <c r="AT27" s="130"/>
      <c r="AU27" s="130"/>
      <c r="AV27" s="130"/>
      <c r="AW27" s="130"/>
      <c r="AX27" s="130"/>
      <c r="AY27" s="130"/>
      <c r="AZ27" s="130"/>
      <c r="BA27" s="130"/>
      <c r="BB27" s="130"/>
      <c r="BC27" s="130"/>
    </row>
    <row r="28" spans="1:55" s="23" customFormat="1" x14ac:dyDescent="0.15">
      <c r="A28" s="128"/>
      <c r="B28" s="135"/>
      <c r="C28" s="135"/>
      <c r="D28" s="135"/>
      <c r="E28" s="136"/>
      <c r="F28" s="136"/>
      <c r="G28" s="136"/>
      <c r="H28" s="136"/>
      <c r="I28" s="136"/>
      <c r="J28" s="136"/>
      <c r="K28" s="136"/>
      <c r="L28" s="136"/>
      <c r="M28" s="136"/>
      <c r="N28" s="136"/>
      <c r="O28" s="136"/>
      <c r="P28" s="136"/>
      <c r="Q28" s="130"/>
      <c r="R28" s="130"/>
      <c r="S28" s="130"/>
      <c r="T28" s="130"/>
      <c r="U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  <c r="AK28" s="130"/>
      <c r="AL28" s="130"/>
      <c r="AM28" s="130"/>
      <c r="AN28" s="130"/>
      <c r="AO28" s="130"/>
      <c r="AP28" s="130"/>
      <c r="AQ28" s="130"/>
      <c r="AR28" s="130"/>
      <c r="AS28" s="130"/>
      <c r="AT28" s="130"/>
      <c r="AU28" s="130"/>
      <c r="AV28" s="130"/>
      <c r="AW28" s="130"/>
      <c r="AX28" s="130"/>
      <c r="AY28" s="130"/>
      <c r="AZ28" s="130"/>
      <c r="BA28" s="130"/>
      <c r="BB28" s="130"/>
      <c r="BC28" s="130"/>
    </row>
    <row r="29" spans="1:55" s="23" customFormat="1" x14ac:dyDescent="0.15">
      <c r="A29" s="128"/>
      <c r="B29" s="135"/>
      <c r="C29" s="135"/>
      <c r="D29" s="135"/>
      <c r="E29" s="136"/>
      <c r="F29" s="136"/>
      <c r="G29" s="136"/>
      <c r="H29" s="136"/>
      <c r="I29" s="136"/>
      <c r="J29" s="136"/>
      <c r="K29" s="136"/>
      <c r="L29" s="136"/>
      <c r="M29" s="136"/>
      <c r="N29" s="136"/>
      <c r="O29" s="136"/>
      <c r="P29" s="136"/>
      <c r="Q29" s="130"/>
      <c r="R29" s="130"/>
      <c r="S29" s="130"/>
      <c r="T29" s="130"/>
      <c r="U29" s="130"/>
      <c r="V29" s="130"/>
      <c r="W29" s="130"/>
      <c r="X29" s="130"/>
      <c r="Y29" s="130"/>
      <c r="Z29" s="130"/>
      <c r="AA29" s="130"/>
      <c r="AB29" s="130"/>
      <c r="AC29" s="130"/>
      <c r="AD29" s="130"/>
      <c r="AE29" s="130"/>
      <c r="AF29" s="130"/>
      <c r="AG29" s="130"/>
      <c r="AH29" s="130"/>
      <c r="AI29" s="130"/>
      <c r="AJ29" s="130"/>
      <c r="AK29" s="130"/>
      <c r="AL29" s="130"/>
      <c r="AM29" s="130"/>
      <c r="AN29" s="130"/>
      <c r="AO29" s="130"/>
      <c r="AP29" s="130"/>
      <c r="AQ29" s="130"/>
      <c r="AR29" s="130"/>
      <c r="AS29" s="130"/>
      <c r="AT29" s="130"/>
      <c r="AU29" s="130"/>
      <c r="AV29" s="130"/>
      <c r="AW29" s="130"/>
      <c r="AX29" s="130"/>
      <c r="AY29" s="130"/>
      <c r="AZ29" s="130"/>
      <c r="BA29" s="130"/>
      <c r="BB29" s="130"/>
      <c r="BC29" s="130"/>
    </row>
    <row r="30" spans="1:55" s="23" customFormat="1" x14ac:dyDescent="0.15">
      <c r="A30" s="128"/>
      <c r="B30" s="135"/>
      <c r="C30" s="135"/>
      <c r="D30" s="135"/>
      <c r="E30" s="136"/>
      <c r="F30" s="136"/>
      <c r="G30" s="136"/>
      <c r="H30" s="136"/>
      <c r="I30" s="136"/>
      <c r="J30" s="136"/>
      <c r="K30" s="136"/>
      <c r="L30" s="136"/>
      <c r="M30" s="136"/>
      <c r="N30" s="136"/>
      <c r="O30" s="136"/>
      <c r="P30" s="136"/>
      <c r="Q30" s="130"/>
      <c r="R30" s="130"/>
      <c r="S30" s="130"/>
      <c r="T30" s="130"/>
      <c r="U30" s="130"/>
      <c r="V30" s="130"/>
      <c r="W30" s="130"/>
      <c r="X30" s="130"/>
      <c r="Y30" s="130"/>
      <c r="Z30" s="130"/>
      <c r="AA30" s="130"/>
      <c r="AB30" s="130"/>
      <c r="AC30" s="130"/>
      <c r="AD30" s="130"/>
      <c r="AE30" s="130"/>
      <c r="AF30" s="130"/>
      <c r="AG30" s="130"/>
      <c r="AH30" s="130"/>
      <c r="AI30" s="130"/>
      <c r="AJ30" s="130"/>
      <c r="AK30" s="130"/>
      <c r="AL30" s="130"/>
      <c r="AM30" s="130"/>
      <c r="AN30" s="130"/>
      <c r="AO30" s="130"/>
      <c r="AP30" s="130"/>
      <c r="AQ30" s="130"/>
      <c r="AR30" s="130"/>
      <c r="AS30" s="130"/>
      <c r="AT30" s="130"/>
      <c r="AU30" s="130"/>
      <c r="AV30" s="130"/>
      <c r="AW30" s="130"/>
      <c r="AX30" s="130"/>
      <c r="AY30" s="130"/>
      <c r="AZ30" s="130"/>
      <c r="BA30" s="130"/>
      <c r="BB30" s="130"/>
      <c r="BC30" s="130"/>
    </row>
    <row r="31" spans="1:55" s="23" customFormat="1" x14ac:dyDescent="0.15">
      <c r="A31" s="128"/>
      <c r="B31" s="135"/>
      <c r="C31" s="135"/>
      <c r="D31" s="135"/>
      <c r="E31" s="136"/>
      <c r="F31" s="136"/>
      <c r="G31" s="136"/>
      <c r="H31" s="136"/>
      <c r="I31" s="136"/>
      <c r="J31" s="136"/>
      <c r="K31" s="136"/>
      <c r="L31" s="136"/>
      <c r="M31" s="136"/>
      <c r="N31" s="136"/>
      <c r="O31" s="136"/>
      <c r="P31" s="136"/>
      <c r="Q31" s="130"/>
      <c r="R31" s="130"/>
      <c r="S31" s="130"/>
      <c r="T31" s="130"/>
      <c r="U31" s="130"/>
      <c r="V31" s="130"/>
      <c r="W31" s="130"/>
      <c r="X31" s="130"/>
      <c r="Y31" s="130"/>
      <c r="Z31" s="130"/>
      <c r="AA31" s="130"/>
      <c r="AB31" s="130"/>
      <c r="AC31" s="130"/>
      <c r="AD31" s="130"/>
      <c r="AE31" s="130"/>
      <c r="AF31" s="130"/>
      <c r="AG31" s="130"/>
      <c r="AH31" s="130"/>
      <c r="AI31" s="130"/>
      <c r="AJ31" s="130"/>
      <c r="AK31" s="130"/>
      <c r="AL31" s="130"/>
      <c r="AM31" s="130"/>
      <c r="AN31" s="130"/>
      <c r="AO31" s="130"/>
      <c r="AP31" s="130"/>
      <c r="AQ31" s="130"/>
      <c r="AR31" s="130"/>
      <c r="AS31" s="130"/>
      <c r="AT31" s="130"/>
      <c r="AU31" s="130"/>
      <c r="AV31" s="130"/>
      <c r="AW31" s="130"/>
      <c r="AX31" s="130"/>
      <c r="AY31" s="130"/>
      <c r="AZ31" s="130"/>
      <c r="BA31" s="130"/>
      <c r="BB31" s="130"/>
      <c r="BC31" s="130"/>
    </row>
    <row r="32" spans="1:55" s="23" customFormat="1" x14ac:dyDescent="0.15">
      <c r="A32" s="128"/>
      <c r="B32" s="135"/>
      <c r="C32" s="135"/>
      <c r="D32" s="135"/>
      <c r="E32" s="136"/>
      <c r="F32" s="136"/>
      <c r="G32" s="136"/>
      <c r="H32" s="136"/>
      <c r="I32" s="136"/>
      <c r="J32" s="136"/>
      <c r="K32" s="136"/>
      <c r="L32" s="136"/>
      <c r="M32" s="136"/>
      <c r="N32" s="136"/>
      <c r="O32" s="136"/>
      <c r="P32" s="136"/>
      <c r="Q32" s="130"/>
      <c r="R32" s="130"/>
      <c r="S32" s="130"/>
      <c r="T32" s="130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  <c r="AM32" s="130"/>
      <c r="AN32" s="130"/>
      <c r="AO32" s="130"/>
      <c r="AP32" s="130"/>
      <c r="AQ32" s="130"/>
      <c r="AR32" s="130"/>
      <c r="AS32" s="130"/>
      <c r="AT32" s="130"/>
      <c r="AU32" s="130"/>
      <c r="AV32" s="130"/>
      <c r="AW32" s="130"/>
      <c r="AX32" s="130"/>
      <c r="AY32" s="130"/>
      <c r="AZ32" s="130"/>
      <c r="BA32" s="130"/>
      <c r="BB32" s="130"/>
      <c r="BC32" s="130"/>
    </row>
    <row r="33" spans="1:55" s="23" customFormat="1" x14ac:dyDescent="0.15">
      <c r="A33" s="128"/>
      <c r="B33" s="135"/>
      <c r="C33" s="135"/>
      <c r="D33" s="135"/>
      <c r="E33" s="136"/>
      <c r="F33" s="136"/>
      <c r="G33" s="136"/>
      <c r="H33" s="136"/>
      <c r="I33" s="136"/>
      <c r="J33" s="136"/>
      <c r="K33" s="136"/>
      <c r="L33" s="136"/>
      <c r="M33" s="136"/>
      <c r="N33" s="136"/>
      <c r="O33" s="136"/>
      <c r="P33" s="136"/>
      <c r="Q33" s="130"/>
      <c r="R33" s="130"/>
      <c r="S33" s="130"/>
      <c r="T33" s="130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0"/>
      <c r="AH33" s="130"/>
      <c r="AI33" s="130"/>
      <c r="AJ33" s="130"/>
      <c r="AK33" s="130"/>
      <c r="AL33" s="130"/>
      <c r="AM33" s="130"/>
      <c r="AN33" s="130"/>
      <c r="AO33" s="130"/>
      <c r="AP33" s="130"/>
      <c r="AQ33" s="130"/>
      <c r="AR33" s="130"/>
      <c r="AS33" s="130"/>
      <c r="AT33" s="130"/>
      <c r="AU33" s="130"/>
      <c r="AV33" s="130"/>
      <c r="AW33" s="130"/>
      <c r="AX33" s="130"/>
      <c r="AY33" s="130"/>
      <c r="AZ33" s="130"/>
      <c r="BA33" s="130"/>
      <c r="BB33" s="130"/>
      <c r="BC33" s="130"/>
    </row>
    <row r="34" spans="1:55" s="23" customFormat="1" x14ac:dyDescent="0.15">
      <c r="A34" s="128"/>
      <c r="B34" s="135"/>
      <c r="C34" s="135"/>
      <c r="D34" s="135"/>
      <c r="E34" s="136"/>
      <c r="F34" s="136"/>
      <c r="G34" s="136"/>
      <c r="H34" s="136"/>
      <c r="I34" s="136"/>
      <c r="J34" s="136"/>
      <c r="K34" s="136"/>
      <c r="L34" s="136"/>
      <c r="M34" s="136"/>
      <c r="N34" s="136"/>
      <c r="O34" s="136"/>
      <c r="P34" s="136"/>
      <c r="Q34" s="130"/>
      <c r="R34" s="130"/>
      <c r="S34" s="130"/>
      <c r="T34" s="130"/>
      <c r="U34" s="130"/>
      <c r="V34" s="130"/>
      <c r="W34" s="130"/>
      <c r="X34" s="130"/>
      <c r="Y34" s="130"/>
      <c r="Z34" s="130"/>
      <c r="AA34" s="130"/>
      <c r="AB34" s="130"/>
      <c r="AC34" s="130"/>
      <c r="AD34" s="130"/>
      <c r="AE34" s="130"/>
      <c r="AF34" s="130"/>
      <c r="AG34" s="130"/>
      <c r="AH34" s="130"/>
      <c r="AI34" s="130"/>
      <c r="AJ34" s="130"/>
      <c r="AK34" s="130"/>
      <c r="AL34" s="130"/>
      <c r="AM34" s="130"/>
      <c r="AN34" s="130"/>
      <c r="AO34" s="130"/>
      <c r="AP34" s="130"/>
      <c r="AQ34" s="130"/>
      <c r="AR34" s="130"/>
      <c r="AS34" s="130"/>
      <c r="AT34" s="130"/>
      <c r="AU34" s="130"/>
      <c r="AV34" s="130"/>
      <c r="AW34" s="130"/>
      <c r="AX34" s="130"/>
      <c r="AY34" s="130"/>
      <c r="AZ34" s="130"/>
      <c r="BA34" s="130"/>
      <c r="BB34" s="130"/>
      <c r="BC34" s="130"/>
    </row>
    <row r="35" spans="1:55" s="23" customFormat="1" x14ac:dyDescent="0.15">
      <c r="A35" s="128"/>
      <c r="B35" s="135"/>
      <c r="C35" s="135"/>
      <c r="D35" s="135"/>
      <c r="E35" s="136"/>
      <c r="F35" s="136"/>
      <c r="G35" s="136"/>
      <c r="H35" s="136"/>
      <c r="I35" s="136"/>
      <c r="J35" s="136"/>
      <c r="K35" s="136"/>
      <c r="L35" s="136"/>
      <c r="M35" s="136"/>
      <c r="N35" s="136"/>
      <c r="O35" s="136"/>
      <c r="P35" s="136"/>
      <c r="Q35" s="130"/>
      <c r="R35" s="130"/>
      <c r="S35" s="130"/>
      <c r="T35" s="130"/>
      <c r="U35" s="130"/>
      <c r="V35" s="130"/>
      <c r="W35" s="130"/>
      <c r="X35" s="130"/>
      <c r="Y35" s="130"/>
      <c r="Z35" s="130"/>
      <c r="AA35" s="130"/>
      <c r="AB35" s="130"/>
      <c r="AC35" s="130"/>
      <c r="AD35" s="130"/>
      <c r="AE35" s="130"/>
      <c r="AF35" s="130"/>
      <c r="AG35" s="130"/>
      <c r="AH35" s="130"/>
      <c r="AI35" s="130"/>
      <c r="AJ35" s="130"/>
      <c r="AK35" s="130"/>
      <c r="AL35" s="130"/>
      <c r="AM35" s="130"/>
      <c r="AN35" s="130"/>
      <c r="AO35" s="130"/>
      <c r="AP35" s="130"/>
      <c r="AQ35" s="130"/>
      <c r="AR35" s="130"/>
      <c r="AS35" s="130"/>
      <c r="AT35" s="130"/>
      <c r="AU35" s="130"/>
      <c r="AV35" s="130"/>
      <c r="AW35" s="130"/>
      <c r="AX35" s="130"/>
      <c r="AY35" s="130"/>
      <c r="AZ35" s="130"/>
      <c r="BA35" s="130"/>
      <c r="BB35" s="130"/>
      <c r="BC35" s="130"/>
    </row>
    <row r="36" spans="1:55" s="23" customFormat="1" x14ac:dyDescent="0.15">
      <c r="A36" s="128"/>
      <c r="B36" s="135"/>
      <c r="C36" s="135"/>
      <c r="D36" s="135"/>
      <c r="E36" s="136"/>
      <c r="F36" s="136"/>
      <c r="G36" s="136"/>
      <c r="H36" s="136"/>
      <c r="I36" s="136"/>
      <c r="J36" s="136"/>
      <c r="K36" s="136"/>
      <c r="L36" s="136"/>
      <c r="M36" s="136"/>
      <c r="N36" s="136"/>
      <c r="O36" s="136"/>
      <c r="P36" s="136"/>
      <c r="Q36" s="130"/>
      <c r="R36" s="130"/>
      <c r="S36" s="130"/>
      <c r="T36" s="130"/>
      <c r="U36" s="130"/>
      <c r="V36" s="130"/>
      <c r="W36" s="130"/>
      <c r="X36" s="130"/>
      <c r="Y36" s="130"/>
      <c r="Z36" s="130"/>
      <c r="AA36" s="130"/>
      <c r="AB36" s="130"/>
      <c r="AC36" s="130"/>
      <c r="AD36" s="130"/>
      <c r="AE36" s="130"/>
      <c r="AF36" s="130"/>
      <c r="AG36" s="130"/>
      <c r="AH36" s="130"/>
      <c r="AI36" s="130"/>
      <c r="AJ36" s="130"/>
      <c r="AK36" s="130"/>
      <c r="AL36" s="130"/>
      <c r="AM36" s="130"/>
      <c r="AN36" s="130"/>
      <c r="AO36" s="130"/>
      <c r="AP36" s="130"/>
      <c r="AQ36" s="130"/>
      <c r="AR36" s="130"/>
      <c r="AS36" s="130"/>
      <c r="AT36" s="130"/>
      <c r="AU36" s="130"/>
      <c r="AV36" s="130"/>
      <c r="AW36" s="130"/>
      <c r="AX36" s="130"/>
      <c r="AY36" s="130"/>
      <c r="AZ36" s="130"/>
      <c r="BA36" s="130"/>
      <c r="BB36" s="130"/>
      <c r="BC36" s="130"/>
    </row>
    <row r="37" spans="1:55" s="23" customFormat="1" x14ac:dyDescent="0.15">
      <c r="A37" s="128"/>
      <c r="B37" s="135"/>
      <c r="C37" s="135"/>
      <c r="D37" s="135"/>
      <c r="E37" s="136"/>
      <c r="F37" s="136"/>
      <c r="G37" s="136"/>
      <c r="H37" s="136"/>
      <c r="I37" s="136"/>
      <c r="J37" s="136"/>
      <c r="K37" s="136"/>
      <c r="L37" s="136"/>
      <c r="M37" s="136"/>
      <c r="N37" s="136"/>
      <c r="O37" s="136"/>
      <c r="P37" s="136"/>
      <c r="Q37" s="130"/>
      <c r="R37" s="130"/>
      <c r="S37" s="130"/>
      <c r="T37" s="130"/>
      <c r="U37" s="130"/>
      <c r="V37" s="130"/>
      <c r="W37" s="130"/>
      <c r="X37" s="130"/>
      <c r="Y37" s="130"/>
      <c r="Z37" s="130"/>
      <c r="AA37" s="130"/>
      <c r="AB37" s="130"/>
      <c r="AC37" s="130"/>
      <c r="AD37" s="130"/>
      <c r="AE37" s="130"/>
      <c r="AF37" s="130"/>
      <c r="AG37" s="130"/>
      <c r="AH37" s="130"/>
      <c r="AI37" s="130"/>
      <c r="AJ37" s="130"/>
      <c r="AK37" s="130"/>
      <c r="AL37" s="130"/>
      <c r="AM37" s="130"/>
      <c r="AN37" s="130"/>
      <c r="AO37" s="130"/>
      <c r="AP37" s="130"/>
      <c r="AQ37" s="130"/>
      <c r="AR37" s="130"/>
      <c r="AS37" s="130"/>
      <c r="AT37" s="130"/>
      <c r="AU37" s="130"/>
      <c r="AV37" s="130"/>
      <c r="AW37" s="130"/>
      <c r="AX37" s="130"/>
      <c r="AY37" s="130"/>
      <c r="AZ37" s="130"/>
      <c r="BA37" s="130"/>
      <c r="BB37" s="130"/>
      <c r="BC37" s="130"/>
    </row>
    <row r="38" spans="1:55" s="23" customFormat="1" x14ac:dyDescent="0.15">
      <c r="A38" s="128"/>
      <c r="B38" s="135"/>
      <c r="C38" s="135"/>
      <c r="D38" s="135"/>
      <c r="E38" s="136"/>
      <c r="F38" s="136"/>
      <c r="G38" s="136"/>
      <c r="H38" s="136"/>
      <c r="I38" s="136"/>
      <c r="J38" s="136"/>
      <c r="K38" s="136"/>
      <c r="L38" s="136"/>
      <c r="M38" s="136"/>
      <c r="N38" s="136"/>
      <c r="O38" s="136"/>
      <c r="P38" s="136"/>
      <c r="Q38" s="130"/>
      <c r="R38" s="130"/>
      <c r="S38" s="130"/>
      <c r="T38" s="130"/>
      <c r="U38" s="130"/>
      <c r="V38" s="130"/>
      <c r="W38" s="130"/>
      <c r="X38" s="130"/>
      <c r="Y38" s="130"/>
      <c r="Z38" s="130"/>
      <c r="AA38" s="130"/>
      <c r="AB38" s="130"/>
      <c r="AC38" s="130"/>
      <c r="AD38" s="130"/>
      <c r="AE38" s="130"/>
      <c r="AF38" s="130"/>
      <c r="AG38" s="130"/>
      <c r="AH38" s="130"/>
      <c r="AI38" s="130"/>
      <c r="AJ38" s="130"/>
      <c r="AK38" s="130"/>
      <c r="AL38" s="130"/>
      <c r="AM38" s="130"/>
      <c r="AN38" s="130"/>
      <c r="AO38" s="130"/>
      <c r="AP38" s="130"/>
      <c r="AQ38" s="130"/>
      <c r="AR38" s="130"/>
      <c r="AS38" s="130"/>
      <c r="AT38" s="130"/>
      <c r="AU38" s="130"/>
      <c r="AV38" s="130"/>
      <c r="AW38" s="130"/>
      <c r="AX38" s="130"/>
      <c r="AY38" s="130"/>
      <c r="AZ38" s="130"/>
      <c r="BA38" s="130"/>
      <c r="BB38" s="130"/>
      <c r="BC38" s="130"/>
    </row>
    <row r="39" spans="1:55" s="23" customFormat="1" x14ac:dyDescent="0.15">
      <c r="A39" s="128"/>
      <c r="B39" s="135"/>
      <c r="C39" s="135"/>
      <c r="D39" s="135"/>
      <c r="E39" s="136"/>
      <c r="F39" s="136"/>
      <c r="G39" s="136"/>
      <c r="H39" s="136"/>
      <c r="I39" s="136"/>
      <c r="J39" s="136"/>
      <c r="K39" s="136"/>
      <c r="L39" s="136"/>
      <c r="M39" s="136"/>
      <c r="N39" s="136"/>
      <c r="O39" s="136"/>
      <c r="P39" s="136"/>
      <c r="Q39" s="130"/>
      <c r="R39" s="130"/>
      <c r="S39" s="130"/>
      <c r="T39" s="130"/>
      <c r="U39" s="130"/>
      <c r="V39" s="130"/>
      <c r="W39" s="130"/>
      <c r="X39" s="130"/>
      <c r="Y39" s="130"/>
      <c r="Z39" s="130"/>
      <c r="AA39" s="130"/>
      <c r="AB39" s="130"/>
      <c r="AC39" s="130"/>
      <c r="AD39" s="130"/>
      <c r="AE39" s="130"/>
      <c r="AF39" s="130"/>
      <c r="AG39" s="130"/>
      <c r="AH39" s="130"/>
      <c r="AI39" s="130"/>
      <c r="AJ39" s="130"/>
      <c r="AK39" s="130"/>
      <c r="AL39" s="130"/>
      <c r="AM39" s="130"/>
      <c r="AN39" s="130"/>
      <c r="AO39" s="130"/>
      <c r="AP39" s="130"/>
      <c r="AQ39" s="130"/>
      <c r="AR39" s="130"/>
      <c r="AS39" s="130"/>
      <c r="AT39" s="130"/>
      <c r="AU39" s="130"/>
      <c r="AV39" s="130"/>
      <c r="AW39" s="130"/>
      <c r="AX39" s="130"/>
      <c r="AY39" s="130"/>
      <c r="AZ39" s="130"/>
      <c r="BA39" s="130"/>
      <c r="BB39" s="130"/>
      <c r="BC39" s="130"/>
    </row>
    <row r="40" spans="1:55" s="23" customFormat="1" x14ac:dyDescent="0.15">
      <c r="A40" s="128"/>
      <c r="B40" s="135"/>
      <c r="C40" s="135"/>
      <c r="D40" s="135"/>
      <c r="E40" s="136"/>
      <c r="F40" s="136"/>
      <c r="G40" s="136"/>
      <c r="H40" s="136"/>
      <c r="I40" s="136"/>
      <c r="J40" s="136"/>
      <c r="K40" s="136"/>
      <c r="L40" s="136"/>
      <c r="M40" s="136"/>
      <c r="N40" s="136"/>
      <c r="O40" s="136"/>
      <c r="P40" s="136"/>
      <c r="Q40" s="130"/>
      <c r="R40" s="130"/>
      <c r="S40" s="130"/>
      <c r="T40" s="130"/>
      <c r="U40" s="130"/>
      <c r="V40" s="130"/>
      <c r="W40" s="130"/>
      <c r="X40" s="130"/>
      <c r="Y40" s="130"/>
      <c r="Z40" s="130"/>
      <c r="AA40" s="130"/>
      <c r="AB40" s="130"/>
      <c r="AC40" s="130"/>
      <c r="AD40" s="130"/>
      <c r="AE40" s="130"/>
      <c r="AF40" s="130"/>
      <c r="AG40" s="130"/>
      <c r="AH40" s="130"/>
      <c r="AI40" s="130"/>
      <c r="AJ40" s="130"/>
      <c r="AK40" s="130"/>
      <c r="AL40" s="130"/>
      <c r="AM40" s="130"/>
      <c r="AN40" s="130"/>
      <c r="AO40" s="130"/>
      <c r="AP40" s="130"/>
      <c r="AQ40" s="130"/>
      <c r="AR40" s="130"/>
      <c r="AS40" s="130"/>
      <c r="AT40" s="130"/>
      <c r="AU40" s="130"/>
      <c r="AV40" s="130"/>
      <c r="AW40" s="130"/>
      <c r="AX40" s="130"/>
      <c r="AY40" s="130"/>
      <c r="AZ40" s="130"/>
      <c r="BA40" s="130"/>
      <c r="BB40" s="130"/>
      <c r="BC40" s="130"/>
    </row>
    <row r="41" spans="1:55" s="23" customFormat="1" x14ac:dyDescent="0.15">
      <c r="A41" s="128"/>
      <c r="B41" s="135"/>
      <c r="C41" s="135"/>
      <c r="D41" s="135"/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36"/>
      <c r="P41" s="136"/>
      <c r="Q41" s="130"/>
      <c r="R41" s="130"/>
      <c r="S41" s="130"/>
      <c r="T41" s="130"/>
      <c r="U41" s="130"/>
      <c r="V41" s="130"/>
      <c r="W41" s="130"/>
      <c r="X41" s="130"/>
      <c r="Y41" s="130"/>
      <c r="Z41" s="130"/>
      <c r="AA41" s="130"/>
      <c r="AB41" s="130"/>
      <c r="AC41" s="130"/>
      <c r="AD41" s="130"/>
      <c r="AE41" s="130"/>
      <c r="AF41" s="130"/>
      <c r="AG41" s="130"/>
      <c r="AH41" s="130"/>
      <c r="AI41" s="130"/>
      <c r="AJ41" s="130"/>
      <c r="AK41" s="130"/>
      <c r="AL41" s="130"/>
      <c r="AM41" s="130"/>
      <c r="AN41" s="130"/>
      <c r="AO41" s="130"/>
      <c r="AP41" s="130"/>
      <c r="AQ41" s="130"/>
      <c r="AR41" s="130"/>
      <c r="AS41" s="130"/>
      <c r="AT41" s="130"/>
      <c r="AU41" s="130"/>
      <c r="AV41" s="130"/>
      <c r="AW41" s="130"/>
      <c r="AX41" s="130"/>
      <c r="AY41" s="130"/>
      <c r="AZ41" s="130"/>
      <c r="BA41" s="130"/>
      <c r="BB41" s="130"/>
      <c r="BC41" s="130"/>
    </row>
    <row r="42" spans="1:55" s="23" customFormat="1" x14ac:dyDescent="0.15">
      <c r="A42" s="128"/>
      <c r="B42" s="135"/>
      <c r="C42" s="135"/>
      <c r="D42" s="135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136"/>
      <c r="P42" s="136"/>
      <c r="Q42" s="130"/>
      <c r="R42" s="130"/>
      <c r="S42" s="130"/>
      <c r="T42" s="130"/>
      <c r="U42" s="130"/>
      <c r="V42" s="130"/>
      <c r="W42" s="130"/>
      <c r="X42" s="130"/>
      <c r="Y42" s="130"/>
      <c r="Z42" s="130"/>
      <c r="AA42" s="130"/>
      <c r="AB42" s="130"/>
      <c r="AC42" s="130"/>
      <c r="AD42" s="130"/>
      <c r="AE42" s="130"/>
      <c r="AF42" s="130"/>
      <c r="AG42" s="130"/>
      <c r="AH42" s="130"/>
      <c r="AI42" s="130"/>
      <c r="AJ42" s="130"/>
      <c r="AK42" s="130"/>
      <c r="AL42" s="130"/>
      <c r="AM42" s="130"/>
      <c r="AN42" s="130"/>
      <c r="AO42" s="130"/>
      <c r="AP42" s="130"/>
      <c r="AQ42" s="130"/>
      <c r="AR42" s="130"/>
      <c r="AS42" s="130"/>
      <c r="AT42" s="130"/>
      <c r="AU42" s="130"/>
      <c r="AV42" s="130"/>
      <c r="AW42" s="130"/>
      <c r="AX42" s="130"/>
      <c r="AY42" s="130"/>
      <c r="AZ42" s="130"/>
      <c r="BA42" s="130"/>
      <c r="BB42" s="130"/>
      <c r="BC42" s="130"/>
    </row>
    <row r="43" spans="1:55" s="23" customFormat="1" x14ac:dyDescent="0.15">
      <c r="A43" s="128"/>
      <c r="B43" s="135"/>
      <c r="C43" s="135"/>
      <c r="D43" s="135"/>
      <c r="E43" s="136"/>
      <c r="F43" s="136"/>
      <c r="G43" s="136"/>
      <c r="H43" s="136"/>
      <c r="I43" s="136"/>
      <c r="J43" s="136"/>
      <c r="K43" s="136"/>
      <c r="L43" s="136"/>
      <c r="M43" s="136"/>
      <c r="N43" s="136"/>
      <c r="O43" s="136"/>
      <c r="P43" s="136"/>
      <c r="Q43" s="130"/>
      <c r="R43" s="130"/>
      <c r="S43" s="130"/>
      <c r="T43" s="130"/>
      <c r="U43" s="130"/>
      <c r="V43" s="130"/>
      <c r="W43" s="130"/>
      <c r="X43" s="130"/>
      <c r="Y43" s="130"/>
      <c r="Z43" s="130"/>
      <c r="AA43" s="130"/>
      <c r="AB43" s="130"/>
      <c r="AC43" s="130"/>
      <c r="AD43" s="130"/>
      <c r="AE43" s="130"/>
      <c r="AF43" s="130"/>
      <c r="AG43" s="130"/>
      <c r="AH43" s="130"/>
      <c r="AI43" s="130"/>
      <c r="AJ43" s="130"/>
      <c r="AK43" s="130"/>
      <c r="AL43" s="130"/>
      <c r="AM43" s="130"/>
      <c r="AN43" s="130"/>
      <c r="AO43" s="130"/>
      <c r="AP43" s="130"/>
      <c r="AQ43" s="130"/>
      <c r="AR43" s="130"/>
      <c r="AS43" s="130"/>
      <c r="AT43" s="130"/>
      <c r="AU43" s="130"/>
      <c r="AV43" s="130"/>
      <c r="AW43" s="130"/>
      <c r="AX43" s="130"/>
      <c r="AY43" s="130"/>
      <c r="AZ43" s="130"/>
      <c r="BA43" s="130"/>
      <c r="BB43" s="130"/>
      <c r="BC43" s="130"/>
    </row>
    <row r="44" spans="1:55" s="23" customFormat="1" x14ac:dyDescent="0.15">
      <c r="A44" s="128"/>
      <c r="B44" s="135"/>
      <c r="C44" s="135"/>
      <c r="D44" s="135"/>
      <c r="E44" s="136"/>
      <c r="F44" s="136"/>
      <c r="G44" s="136"/>
      <c r="H44" s="136"/>
      <c r="I44" s="136"/>
      <c r="J44" s="136"/>
      <c r="K44" s="136"/>
      <c r="L44" s="136"/>
      <c r="M44" s="136"/>
      <c r="N44" s="136"/>
      <c r="O44" s="136"/>
      <c r="P44" s="136"/>
      <c r="Q44" s="130"/>
      <c r="R44" s="130"/>
      <c r="S44" s="130"/>
      <c r="T44" s="130"/>
      <c r="U44" s="130"/>
      <c r="V44" s="130"/>
      <c r="W44" s="130"/>
      <c r="X44" s="130"/>
      <c r="Y44" s="130"/>
      <c r="Z44" s="130"/>
      <c r="AA44" s="130"/>
      <c r="AB44" s="130"/>
      <c r="AC44" s="130"/>
      <c r="AD44" s="130"/>
      <c r="AE44" s="130"/>
      <c r="AF44" s="130"/>
      <c r="AG44" s="130"/>
      <c r="AH44" s="130"/>
      <c r="AI44" s="130"/>
      <c r="AJ44" s="130"/>
      <c r="AK44" s="130"/>
      <c r="AL44" s="130"/>
      <c r="AM44" s="130"/>
      <c r="AN44" s="130"/>
      <c r="AO44" s="130"/>
      <c r="AP44" s="130"/>
      <c r="AQ44" s="130"/>
      <c r="AR44" s="130"/>
      <c r="AS44" s="130"/>
      <c r="AT44" s="130"/>
      <c r="AU44" s="130"/>
      <c r="AV44" s="130"/>
      <c r="AW44" s="130"/>
      <c r="AX44" s="130"/>
      <c r="AY44" s="130"/>
      <c r="AZ44" s="130"/>
      <c r="BA44" s="130"/>
      <c r="BB44" s="130"/>
      <c r="BC44" s="130"/>
    </row>
    <row r="45" spans="1:55" s="23" customFormat="1" x14ac:dyDescent="0.15">
      <c r="A45" s="128"/>
      <c r="B45" s="135"/>
      <c r="C45" s="135"/>
      <c r="D45" s="135"/>
      <c r="E45" s="136"/>
      <c r="F45" s="136"/>
      <c r="G45" s="136"/>
      <c r="H45" s="136"/>
      <c r="I45" s="136"/>
      <c r="J45" s="136"/>
      <c r="K45" s="136"/>
      <c r="L45" s="136"/>
      <c r="M45" s="136"/>
      <c r="N45" s="136"/>
      <c r="O45" s="136"/>
      <c r="P45" s="136"/>
      <c r="Q45" s="130"/>
      <c r="R45" s="130"/>
      <c r="S45" s="130"/>
      <c r="T45" s="130"/>
      <c r="U45" s="130"/>
      <c r="V45" s="130"/>
      <c r="W45" s="130"/>
      <c r="X45" s="130"/>
      <c r="Y45" s="130"/>
      <c r="Z45" s="130"/>
      <c r="AA45" s="130"/>
      <c r="AB45" s="130"/>
      <c r="AC45" s="130"/>
      <c r="AD45" s="130"/>
      <c r="AE45" s="130"/>
      <c r="AF45" s="130"/>
      <c r="AG45" s="130"/>
      <c r="AH45" s="130"/>
      <c r="AI45" s="130"/>
      <c r="AJ45" s="130"/>
      <c r="AK45" s="130"/>
      <c r="AL45" s="130"/>
      <c r="AM45" s="130"/>
      <c r="AN45" s="130"/>
      <c r="AO45" s="130"/>
      <c r="AP45" s="130"/>
      <c r="AQ45" s="130"/>
      <c r="AR45" s="130"/>
      <c r="AS45" s="130"/>
      <c r="AT45" s="130"/>
      <c r="AU45" s="130"/>
      <c r="AV45" s="130"/>
      <c r="AW45" s="130"/>
      <c r="AX45" s="130"/>
      <c r="AY45" s="130"/>
      <c r="AZ45" s="130"/>
      <c r="BA45" s="130"/>
      <c r="BB45" s="130"/>
      <c r="BC45" s="130"/>
    </row>
    <row r="46" spans="1:55" s="23" customFormat="1" x14ac:dyDescent="0.15">
      <c r="A46" s="128"/>
      <c r="B46" s="135"/>
      <c r="C46" s="135"/>
      <c r="D46" s="135"/>
      <c r="E46" s="136"/>
      <c r="F46" s="136"/>
      <c r="G46" s="136"/>
      <c r="H46" s="136"/>
      <c r="I46" s="136"/>
      <c r="J46" s="136"/>
      <c r="K46" s="136"/>
      <c r="L46" s="136"/>
      <c r="M46" s="136"/>
      <c r="N46" s="136"/>
      <c r="O46" s="136"/>
      <c r="P46" s="136"/>
      <c r="Q46" s="130"/>
      <c r="R46" s="130"/>
      <c r="S46" s="130"/>
      <c r="T46" s="130"/>
      <c r="U46" s="130"/>
      <c r="V46" s="130"/>
      <c r="W46" s="130"/>
      <c r="X46" s="130"/>
      <c r="Y46" s="130"/>
      <c r="Z46" s="130"/>
      <c r="AA46" s="130"/>
      <c r="AB46" s="130"/>
      <c r="AC46" s="130"/>
      <c r="AD46" s="130"/>
      <c r="AE46" s="130"/>
      <c r="AF46" s="130"/>
      <c r="AG46" s="130"/>
      <c r="AH46" s="130"/>
      <c r="AI46" s="130"/>
      <c r="AJ46" s="130"/>
      <c r="AK46" s="130"/>
      <c r="AL46" s="130"/>
      <c r="AM46" s="130"/>
      <c r="AN46" s="130"/>
      <c r="AO46" s="130"/>
      <c r="AP46" s="130"/>
      <c r="AQ46" s="130"/>
      <c r="AR46" s="130"/>
      <c r="AS46" s="130"/>
      <c r="AT46" s="130"/>
      <c r="AU46" s="130"/>
      <c r="AV46" s="130"/>
      <c r="AW46" s="130"/>
      <c r="AX46" s="130"/>
      <c r="AY46" s="130"/>
      <c r="AZ46" s="130"/>
      <c r="BA46" s="130"/>
      <c r="BB46" s="130"/>
      <c r="BC46" s="130"/>
    </row>
    <row r="47" spans="1:55" s="23" customFormat="1" x14ac:dyDescent="0.15">
      <c r="A47" s="128"/>
      <c r="B47" s="135"/>
      <c r="C47" s="135"/>
      <c r="D47" s="135"/>
      <c r="E47" s="136"/>
      <c r="F47" s="136"/>
      <c r="G47" s="136"/>
      <c r="H47" s="136"/>
      <c r="I47" s="136"/>
      <c r="J47" s="136"/>
      <c r="K47" s="136"/>
      <c r="L47" s="136"/>
      <c r="M47" s="136"/>
      <c r="N47" s="136"/>
      <c r="O47" s="136"/>
      <c r="P47" s="136"/>
      <c r="Q47" s="130"/>
      <c r="R47" s="130"/>
      <c r="S47" s="130"/>
      <c r="T47" s="130"/>
      <c r="U47" s="130"/>
      <c r="V47" s="130"/>
      <c r="W47" s="130"/>
      <c r="X47" s="130"/>
      <c r="Y47" s="130"/>
      <c r="Z47" s="130"/>
      <c r="AA47" s="130"/>
      <c r="AB47" s="130"/>
      <c r="AC47" s="130"/>
      <c r="AD47" s="130"/>
      <c r="AE47" s="130"/>
      <c r="AF47" s="130"/>
      <c r="AG47" s="130"/>
      <c r="AH47" s="130"/>
      <c r="AI47" s="130"/>
      <c r="AJ47" s="130"/>
      <c r="AK47" s="130"/>
      <c r="AL47" s="130"/>
      <c r="AM47" s="130"/>
      <c r="AN47" s="130"/>
      <c r="AO47" s="130"/>
      <c r="AP47" s="130"/>
      <c r="AQ47" s="130"/>
      <c r="AR47" s="130"/>
      <c r="AS47" s="130"/>
      <c r="AT47" s="130"/>
      <c r="AU47" s="130"/>
      <c r="AV47" s="130"/>
      <c r="AW47" s="130"/>
      <c r="AX47" s="130"/>
      <c r="AY47" s="130"/>
      <c r="AZ47" s="130"/>
      <c r="BA47" s="130"/>
      <c r="BB47" s="130"/>
      <c r="BC47" s="130"/>
    </row>
    <row r="48" spans="1:55" s="23" customFormat="1" x14ac:dyDescent="0.15">
      <c r="A48" s="128"/>
      <c r="B48" s="135"/>
      <c r="C48" s="135"/>
      <c r="D48" s="135"/>
      <c r="E48" s="136"/>
      <c r="F48" s="136"/>
      <c r="G48" s="136"/>
      <c r="H48" s="136"/>
      <c r="I48" s="136"/>
      <c r="J48" s="136"/>
      <c r="K48" s="136"/>
      <c r="L48" s="136"/>
      <c r="M48" s="136"/>
      <c r="N48" s="136"/>
      <c r="O48" s="136"/>
      <c r="P48" s="136"/>
      <c r="Q48" s="130"/>
      <c r="R48" s="130"/>
      <c r="S48" s="130"/>
      <c r="T48" s="130"/>
      <c r="U48" s="130"/>
      <c r="V48" s="130"/>
      <c r="W48" s="130"/>
      <c r="X48" s="130"/>
      <c r="Y48" s="130"/>
      <c r="Z48" s="130"/>
      <c r="AA48" s="130"/>
      <c r="AB48" s="130"/>
      <c r="AC48" s="130"/>
      <c r="AD48" s="130"/>
      <c r="AE48" s="130"/>
      <c r="AF48" s="130"/>
      <c r="AG48" s="130"/>
      <c r="AH48" s="130"/>
      <c r="AI48" s="130"/>
      <c r="AJ48" s="130"/>
      <c r="AK48" s="130"/>
      <c r="AL48" s="130"/>
      <c r="AM48" s="130"/>
      <c r="AN48" s="130"/>
      <c r="AO48" s="130"/>
      <c r="AP48" s="130"/>
      <c r="AQ48" s="130"/>
      <c r="AR48" s="130"/>
      <c r="AS48" s="130"/>
      <c r="AT48" s="130"/>
      <c r="AU48" s="130"/>
      <c r="AV48" s="130"/>
      <c r="AW48" s="130"/>
      <c r="AX48" s="130"/>
      <c r="AY48" s="130"/>
      <c r="AZ48" s="130"/>
      <c r="BA48" s="130"/>
      <c r="BB48" s="130"/>
      <c r="BC48" s="130"/>
    </row>
    <row r="49" spans="1:55" s="23" customFormat="1" x14ac:dyDescent="0.15">
      <c r="A49" s="128"/>
      <c r="B49" s="135"/>
      <c r="C49" s="135"/>
      <c r="D49" s="135"/>
      <c r="E49" s="136"/>
      <c r="F49" s="136"/>
      <c r="G49" s="136"/>
      <c r="H49" s="136"/>
      <c r="I49" s="136"/>
      <c r="J49" s="136"/>
      <c r="K49" s="136"/>
      <c r="L49" s="136"/>
      <c r="M49" s="136"/>
      <c r="N49" s="136"/>
      <c r="O49" s="136"/>
      <c r="P49" s="136"/>
      <c r="Q49" s="130"/>
      <c r="R49" s="130"/>
      <c r="S49" s="130"/>
      <c r="T49" s="130"/>
      <c r="U49" s="130"/>
      <c r="V49" s="130"/>
      <c r="W49" s="130"/>
      <c r="X49" s="130"/>
      <c r="Y49" s="130"/>
      <c r="Z49" s="130"/>
      <c r="AA49" s="130"/>
      <c r="AB49" s="130"/>
      <c r="AC49" s="130"/>
      <c r="AD49" s="130"/>
      <c r="AE49" s="130"/>
      <c r="AF49" s="130"/>
      <c r="AG49" s="130"/>
      <c r="AH49" s="130"/>
      <c r="AI49" s="130"/>
      <c r="AJ49" s="130"/>
      <c r="AK49" s="130"/>
      <c r="AL49" s="130"/>
      <c r="AM49" s="130"/>
      <c r="AN49" s="130"/>
      <c r="AO49" s="130"/>
      <c r="AP49" s="130"/>
      <c r="AQ49" s="130"/>
      <c r="AR49" s="130"/>
      <c r="AS49" s="130"/>
      <c r="AT49" s="130"/>
      <c r="AU49" s="130"/>
      <c r="AV49" s="130"/>
      <c r="AW49" s="130"/>
      <c r="AX49" s="130"/>
      <c r="AY49" s="130"/>
      <c r="AZ49" s="130"/>
      <c r="BA49" s="130"/>
      <c r="BB49" s="130"/>
      <c r="BC49" s="130"/>
    </row>
    <row r="50" spans="1:55" s="23" customFormat="1" x14ac:dyDescent="0.15">
      <c r="A50" s="128"/>
      <c r="B50" s="135"/>
      <c r="C50" s="135"/>
      <c r="D50" s="135"/>
      <c r="E50" s="136"/>
      <c r="F50" s="136"/>
      <c r="G50" s="136"/>
      <c r="H50" s="136"/>
      <c r="I50" s="136"/>
      <c r="J50" s="136"/>
      <c r="K50" s="136"/>
      <c r="L50" s="136"/>
      <c r="M50" s="136"/>
      <c r="N50" s="136"/>
      <c r="O50" s="136"/>
      <c r="P50" s="136"/>
      <c r="Q50" s="130"/>
      <c r="R50" s="130"/>
      <c r="S50" s="130"/>
      <c r="T50" s="130"/>
      <c r="U50" s="130"/>
      <c r="V50" s="130"/>
      <c r="W50" s="130"/>
      <c r="X50" s="130"/>
      <c r="Y50" s="130"/>
      <c r="Z50" s="130"/>
      <c r="AA50" s="130"/>
      <c r="AB50" s="130"/>
      <c r="AC50" s="130"/>
      <c r="AD50" s="130"/>
      <c r="AE50" s="130"/>
      <c r="AF50" s="130"/>
      <c r="AG50" s="130"/>
      <c r="AH50" s="130"/>
      <c r="AI50" s="130"/>
      <c r="AJ50" s="130"/>
      <c r="AK50" s="130"/>
      <c r="AL50" s="130"/>
      <c r="AM50" s="130"/>
      <c r="AN50" s="130"/>
      <c r="AO50" s="130"/>
      <c r="AP50" s="130"/>
      <c r="AQ50" s="130"/>
      <c r="AR50" s="130"/>
      <c r="AS50" s="130"/>
      <c r="AT50" s="130"/>
      <c r="AU50" s="130"/>
      <c r="AV50" s="130"/>
      <c r="AW50" s="130"/>
      <c r="AX50" s="130"/>
      <c r="AY50" s="130"/>
      <c r="AZ50" s="130"/>
      <c r="BA50" s="130"/>
      <c r="BB50" s="130"/>
      <c r="BC50" s="130"/>
    </row>
    <row r="51" spans="1:55" s="23" customFormat="1" x14ac:dyDescent="0.15">
      <c r="A51" s="128"/>
      <c r="B51" s="135"/>
      <c r="C51" s="135"/>
      <c r="D51" s="135"/>
      <c r="E51" s="136"/>
      <c r="F51" s="136"/>
      <c r="G51" s="136"/>
      <c r="H51" s="136"/>
      <c r="I51" s="136"/>
      <c r="J51" s="136"/>
      <c r="K51" s="136"/>
      <c r="L51" s="136"/>
      <c r="M51" s="136"/>
      <c r="N51" s="136"/>
      <c r="O51" s="136"/>
      <c r="P51" s="136"/>
      <c r="Q51" s="130"/>
      <c r="R51" s="130"/>
      <c r="S51" s="130"/>
      <c r="T51" s="130"/>
      <c r="U51" s="130"/>
      <c r="V51" s="130"/>
      <c r="W51" s="130"/>
      <c r="X51" s="130"/>
      <c r="Y51" s="130"/>
      <c r="Z51" s="130"/>
      <c r="AA51" s="130"/>
      <c r="AB51" s="130"/>
      <c r="AC51" s="130"/>
      <c r="AD51" s="130"/>
      <c r="AE51" s="130"/>
      <c r="AF51" s="130"/>
      <c r="AG51" s="130"/>
      <c r="AH51" s="130"/>
      <c r="AI51" s="130"/>
      <c r="AJ51" s="130"/>
      <c r="AK51" s="130"/>
      <c r="AL51" s="130"/>
      <c r="AM51" s="130"/>
      <c r="AN51" s="130"/>
      <c r="AO51" s="130"/>
      <c r="AP51" s="130"/>
      <c r="AQ51" s="130"/>
      <c r="AR51" s="130"/>
      <c r="AS51" s="130"/>
      <c r="AT51" s="130"/>
      <c r="AU51" s="130"/>
      <c r="AV51" s="130"/>
      <c r="AW51" s="130"/>
      <c r="AX51" s="130"/>
      <c r="AY51" s="130"/>
      <c r="AZ51" s="130"/>
      <c r="BA51" s="130"/>
      <c r="BB51" s="130"/>
      <c r="BC51" s="130"/>
    </row>
    <row r="52" spans="1:55" s="23" customFormat="1" x14ac:dyDescent="0.15">
      <c r="A52" s="128"/>
      <c r="B52" s="135"/>
      <c r="C52" s="135"/>
      <c r="D52" s="135"/>
      <c r="E52" s="136"/>
      <c r="F52" s="136"/>
      <c r="G52" s="136"/>
      <c r="H52" s="136"/>
      <c r="I52" s="136"/>
      <c r="J52" s="136"/>
      <c r="K52" s="136"/>
      <c r="L52" s="136"/>
      <c r="M52" s="136"/>
      <c r="N52" s="136"/>
      <c r="O52" s="136"/>
      <c r="P52" s="136"/>
      <c r="Q52" s="130"/>
      <c r="R52" s="130"/>
      <c r="S52" s="130"/>
      <c r="T52" s="130"/>
      <c r="U52" s="130"/>
      <c r="V52" s="130"/>
      <c r="W52" s="130"/>
      <c r="X52" s="130"/>
      <c r="Y52" s="130"/>
      <c r="Z52" s="130"/>
      <c r="AA52" s="130"/>
      <c r="AB52" s="130"/>
      <c r="AC52" s="130"/>
      <c r="AD52" s="130"/>
      <c r="AE52" s="130"/>
      <c r="AF52" s="130"/>
      <c r="AG52" s="130"/>
      <c r="AH52" s="130"/>
      <c r="AI52" s="130"/>
      <c r="AJ52" s="130"/>
      <c r="AK52" s="130"/>
      <c r="AL52" s="130"/>
      <c r="AM52" s="130"/>
      <c r="AN52" s="130"/>
      <c r="AO52" s="130"/>
      <c r="AP52" s="130"/>
      <c r="AQ52" s="130"/>
      <c r="AR52" s="130"/>
      <c r="AS52" s="130"/>
      <c r="AT52" s="130"/>
      <c r="AU52" s="130"/>
      <c r="AV52" s="130"/>
      <c r="AW52" s="130"/>
      <c r="AX52" s="130"/>
      <c r="AY52" s="130"/>
      <c r="AZ52" s="130"/>
      <c r="BA52" s="130"/>
      <c r="BB52" s="130"/>
      <c r="BC52" s="130"/>
    </row>
    <row r="53" spans="1:55" x14ac:dyDescent="0.15">
      <c r="E53" s="136"/>
      <c r="F53" s="136"/>
      <c r="G53" s="136"/>
      <c r="H53" s="136"/>
      <c r="I53" s="136"/>
      <c r="J53" s="136"/>
      <c r="K53" s="136"/>
      <c r="L53" s="136"/>
      <c r="M53" s="136"/>
      <c r="N53" s="136"/>
      <c r="O53" s="136"/>
      <c r="P53" s="136"/>
      <c r="Q53" s="130"/>
      <c r="R53" s="130"/>
      <c r="S53" s="130"/>
      <c r="T53" s="130"/>
      <c r="U53" s="130"/>
      <c r="V53" s="130"/>
      <c r="W53" s="130"/>
      <c r="X53" s="130"/>
      <c r="Y53" s="130"/>
      <c r="Z53" s="130"/>
      <c r="AA53" s="130"/>
      <c r="AB53" s="130"/>
      <c r="AC53" s="130"/>
      <c r="AD53" s="130"/>
      <c r="AE53" s="130"/>
      <c r="AF53" s="130"/>
      <c r="AG53" s="130"/>
      <c r="AH53" s="130"/>
      <c r="AI53" s="130"/>
      <c r="AJ53" s="130"/>
      <c r="AK53" s="130"/>
      <c r="AL53" s="130"/>
      <c r="AM53" s="130"/>
      <c r="AN53" s="130"/>
      <c r="AO53" s="130"/>
      <c r="AP53" s="130"/>
      <c r="AQ53" s="130"/>
      <c r="AR53" s="130"/>
      <c r="AS53" s="130"/>
      <c r="AT53" s="130"/>
      <c r="AU53" s="130"/>
      <c r="AV53" s="130"/>
      <c r="AW53" s="130"/>
      <c r="AX53" s="130"/>
      <c r="AY53" s="130"/>
      <c r="AZ53" s="130"/>
      <c r="BA53" s="130"/>
      <c r="BB53" s="130"/>
      <c r="BC53" s="130"/>
    </row>
    <row r="54" spans="1:55" x14ac:dyDescent="0.15">
      <c r="E54" s="136"/>
      <c r="F54" s="136"/>
      <c r="G54" s="136"/>
      <c r="H54" s="136"/>
      <c r="I54" s="136"/>
      <c r="J54" s="136"/>
      <c r="K54" s="136"/>
      <c r="L54" s="136"/>
      <c r="M54" s="136"/>
      <c r="N54" s="136"/>
      <c r="O54" s="136"/>
      <c r="P54" s="136"/>
      <c r="Q54" s="130"/>
      <c r="R54" s="130"/>
      <c r="S54" s="130"/>
      <c r="T54" s="130"/>
      <c r="U54" s="130"/>
      <c r="V54" s="130"/>
      <c r="W54" s="130"/>
      <c r="X54" s="130"/>
      <c r="Y54" s="130"/>
      <c r="Z54" s="130"/>
      <c r="AA54" s="130"/>
      <c r="AB54" s="130"/>
      <c r="AC54" s="130"/>
      <c r="AD54" s="130"/>
      <c r="AE54" s="130"/>
      <c r="AF54" s="130"/>
      <c r="AG54" s="130"/>
      <c r="AH54" s="130"/>
      <c r="AI54" s="130"/>
      <c r="AJ54" s="130"/>
      <c r="AK54" s="130"/>
      <c r="AL54" s="130"/>
      <c r="AM54" s="130"/>
      <c r="AN54" s="130"/>
      <c r="AO54" s="130"/>
      <c r="AP54" s="130"/>
      <c r="AQ54" s="130"/>
      <c r="AR54" s="130"/>
      <c r="AS54" s="130"/>
      <c r="AT54" s="130"/>
      <c r="AU54" s="130"/>
      <c r="AV54" s="130"/>
      <c r="AW54" s="130"/>
      <c r="AX54" s="130"/>
      <c r="AY54" s="130"/>
      <c r="AZ54" s="130"/>
      <c r="BA54" s="130"/>
      <c r="BB54" s="130"/>
      <c r="BC54" s="130"/>
    </row>
    <row r="55" spans="1:55" x14ac:dyDescent="0.15">
      <c r="E55" s="136"/>
      <c r="F55" s="136"/>
      <c r="G55" s="136"/>
      <c r="H55" s="136"/>
      <c r="I55" s="136"/>
      <c r="J55" s="136"/>
      <c r="K55" s="136"/>
      <c r="L55" s="136"/>
      <c r="M55" s="136"/>
      <c r="N55" s="136"/>
      <c r="O55" s="136"/>
      <c r="P55" s="136"/>
      <c r="Q55" s="130"/>
      <c r="R55" s="130"/>
      <c r="S55" s="130"/>
      <c r="T55" s="130"/>
      <c r="U55" s="130"/>
      <c r="V55" s="130"/>
      <c r="W55" s="130"/>
      <c r="X55" s="130"/>
      <c r="Y55" s="130"/>
      <c r="Z55" s="130"/>
      <c r="AA55" s="130"/>
      <c r="AB55" s="130"/>
      <c r="AC55" s="130"/>
      <c r="AD55" s="130"/>
      <c r="AE55" s="130"/>
      <c r="AF55" s="130"/>
      <c r="AG55" s="130"/>
      <c r="AH55" s="130"/>
      <c r="AI55" s="130"/>
      <c r="AJ55" s="130"/>
      <c r="AK55" s="130"/>
      <c r="AL55" s="130"/>
      <c r="AM55" s="130"/>
      <c r="AN55" s="130"/>
      <c r="AO55" s="130"/>
      <c r="AP55" s="130"/>
      <c r="AQ55" s="130"/>
      <c r="AR55" s="130"/>
      <c r="AS55" s="130"/>
      <c r="AT55" s="130"/>
      <c r="AU55" s="130"/>
      <c r="AV55" s="130"/>
      <c r="AW55" s="130"/>
      <c r="AX55" s="130"/>
      <c r="AY55" s="130"/>
      <c r="AZ55" s="130"/>
      <c r="BA55" s="130"/>
      <c r="BB55" s="130"/>
      <c r="BC55" s="130"/>
    </row>
    <row r="56" spans="1:55" x14ac:dyDescent="0.15">
      <c r="E56" s="136"/>
      <c r="F56" s="136"/>
      <c r="G56" s="136"/>
      <c r="H56" s="136"/>
      <c r="I56" s="136"/>
      <c r="J56" s="136"/>
      <c r="K56" s="136"/>
      <c r="L56" s="136"/>
      <c r="M56" s="136"/>
      <c r="N56" s="136"/>
      <c r="O56" s="136"/>
      <c r="P56" s="136"/>
      <c r="Q56" s="130"/>
      <c r="R56" s="130"/>
      <c r="S56" s="130"/>
      <c r="T56" s="130"/>
      <c r="U56" s="130"/>
      <c r="V56" s="130"/>
      <c r="W56" s="130"/>
      <c r="X56" s="130"/>
      <c r="Y56" s="130"/>
      <c r="Z56" s="130"/>
      <c r="AA56" s="130"/>
      <c r="AB56" s="130"/>
      <c r="AC56" s="130"/>
      <c r="AD56" s="130"/>
      <c r="AE56" s="130"/>
      <c r="AF56" s="130"/>
      <c r="AG56" s="130"/>
      <c r="AH56" s="130"/>
      <c r="AI56" s="130"/>
      <c r="AJ56" s="130"/>
      <c r="AK56" s="130"/>
      <c r="AL56" s="130"/>
      <c r="AM56" s="130"/>
      <c r="AN56" s="130"/>
      <c r="AO56" s="130"/>
      <c r="AP56" s="130"/>
      <c r="AQ56" s="130"/>
      <c r="AR56" s="130"/>
      <c r="AS56" s="130"/>
      <c r="AT56" s="130"/>
      <c r="AU56" s="130"/>
      <c r="AV56" s="130"/>
      <c r="AW56" s="130"/>
      <c r="AX56" s="130"/>
      <c r="AY56" s="130"/>
      <c r="AZ56" s="130"/>
      <c r="BA56" s="130"/>
      <c r="BB56" s="130"/>
      <c r="BC56" s="130"/>
    </row>
    <row r="57" spans="1:55" x14ac:dyDescent="0.15">
      <c r="E57" s="136"/>
      <c r="F57" s="136"/>
      <c r="G57" s="136"/>
      <c r="H57" s="136"/>
      <c r="I57" s="136"/>
      <c r="J57" s="136"/>
      <c r="K57" s="136"/>
      <c r="L57" s="136"/>
      <c r="M57" s="136"/>
      <c r="N57" s="136"/>
      <c r="O57" s="136"/>
      <c r="P57" s="136"/>
      <c r="Q57" s="130"/>
      <c r="R57" s="130"/>
      <c r="S57" s="130"/>
      <c r="T57" s="130"/>
      <c r="U57" s="130"/>
      <c r="V57" s="130"/>
      <c r="W57" s="130"/>
      <c r="X57" s="130"/>
      <c r="Y57" s="130"/>
      <c r="Z57" s="130"/>
      <c r="AA57" s="130"/>
      <c r="AB57" s="130"/>
      <c r="AC57" s="130"/>
      <c r="AD57" s="130"/>
      <c r="AE57" s="130"/>
      <c r="AF57" s="130"/>
      <c r="AG57" s="130"/>
      <c r="AH57" s="130"/>
      <c r="AI57" s="130"/>
      <c r="AJ57" s="130"/>
      <c r="AK57" s="130"/>
      <c r="AL57" s="130"/>
      <c r="AM57" s="130"/>
      <c r="AN57" s="130"/>
      <c r="AO57" s="130"/>
      <c r="AP57" s="130"/>
      <c r="AQ57" s="130"/>
      <c r="AR57" s="130"/>
      <c r="AS57" s="130"/>
      <c r="AT57" s="130"/>
      <c r="AU57" s="130"/>
      <c r="AV57" s="130"/>
      <c r="AW57" s="130"/>
      <c r="AX57" s="130"/>
      <c r="AY57" s="130"/>
      <c r="AZ57" s="130"/>
      <c r="BA57" s="130"/>
      <c r="BB57" s="130"/>
      <c r="BC57" s="130"/>
    </row>
    <row r="58" spans="1:55" x14ac:dyDescent="0.15">
      <c r="E58" s="136"/>
      <c r="F58" s="136"/>
      <c r="G58" s="136"/>
      <c r="H58" s="136"/>
      <c r="I58" s="136"/>
      <c r="J58" s="136"/>
      <c r="K58" s="136"/>
      <c r="L58" s="136"/>
      <c r="M58" s="136"/>
      <c r="N58" s="136"/>
      <c r="O58" s="136"/>
      <c r="P58" s="136"/>
      <c r="Q58" s="130"/>
      <c r="R58" s="130"/>
      <c r="S58" s="130"/>
      <c r="T58" s="130"/>
      <c r="U58" s="130"/>
      <c r="V58" s="130"/>
      <c r="W58" s="130"/>
      <c r="X58" s="130"/>
      <c r="Y58" s="130"/>
      <c r="Z58" s="130"/>
      <c r="AA58" s="130"/>
      <c r="AB58" s="130"/>
      <c r="AC58" s="130"/>
      <c r="AD58" s="130"/>
      <c r="AE58" s="130"/>
      <c r="AF58" s="130"/>
      <c r="AG58" s="130"/>
      <c r="AH58" s="130"/>
      <c r="AI58" s="130"/>
      <c r="AJ58" s="130"/>
      <c r="AK58" s="130"/>
      <c r="AL58" s="130"/>
      <c r="AM58" s="130"/>
      <c r="AN58" s="130"/>
      <c r="AO58" s="130"/>
      <c r="AP58" s="130"/>
      <c r="AQ58" s="130"/>
      <c r="AR58" s="130"/>
      <c r="AS58" s="130"/>
      <c r="AT58" s="130"/>
      <c r="AU58" s="130"/>
      <c r="AV58" s="130"/>
      <c r="AW58" s="130"/>
      <c r="AX58" s="130"/>
      <c r="AY58" s="130"/>
      <c r="AZ58" s="130"/>
      <c r="BA58" s="130"/>
      <c r="BB58" s="130"/>
      <c r="BC58" s="130"/>
    </row>
  </sheetData>
  <hyperlinks>
    <hyperlink ref="H15" r:id="rId1"/>
  </hyperlinks>
  <printOptions gridLines="1" gridLinesSet="0"/>
  <pageMargins left="0.75" right="0.75" top="1" bottom="1" header="0.5" footer="0.5"/>
  <pageSetup orientation="portrait" horizontalDpi="360" verticalDpi="0" copies="0"/>
  <headerFooter alignWithMargins="0">
    <oddHeader>&amp;A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9"/>
  <sheetViews>
    <sheetView workbookViewId="0">
      <selection activeCell="B4" sqref="B4"/>
    </sheetView>
  </sheetViews>
  <sheetFormatPr defaultColWidth="8.875" defaultRowHeight="21" x14ac:dyDescent="0.4"/>
  <cols>
    <col min="1" max="3" width="9.125" style="146" customWidth="1"/>
    <col min="4" max="4" width="12.625" style="146" bestFit="1" customWidth="1"/>
    <col min="5" max="5" width="15.375" style="146" customWidth="1"/>
    <col min="6" max="6" width="16.625" style="146" bestFit="1" customWidth="1"/>
    <col min="7" max="7" width="3.375" style="146" customWidth="1"/>
    <col min="8" max="8" width="2.5" style="146" customWidth="1"/>
    <col min="9" max="29" width="9.125" style="146" customWidth="1"/>
    <col min="30" max="16384" width="8.875" style="146"/>
  </cols>
  <sheetData>
    <row r="2" spans="2:6" x14ac:dyDescent="0.4">
      <c r="B2" s="145" t="s">
        <v>62</v>
      </c>
    </row>
    <row r="3" spans="2:6" x14ac:dyDescent="0.4">
      <c r="B3" s="145" t="s">
        <v>63</v>
      </c>
    </row>
    <row r="5" spans="2:6" ht="21.75" thickBot="1" x14ac:dyDescent="0.45"/>
    <row r="6" spans="2:6" x14ac:dyDescent="0.4">
      <c r="D6" s="149" t="s">
        <v>56</v>
      </c>
      <c r="E6" s="155" t="s">
        <v>57</v>
      </c>
      <c r="F6" s="155" t="s">
        <v>60</v>
      </c>
    </row>
    <row r="7" spans="2:6" x14ac:dyDescent="0.4">
      <c r="D7" s="150" t="s">
        <v>58</v>
      </c>
      <c r="E7" s="156" t="s">
        <v>59</v>
      </c>
      <c r="F7" s="156" t="s">
        <v>61</v>
      </c>
    </row>
    <row r="8" spans="2:6" x14ac:dyDescent="0.4">
      <c r="D8" s="151">
        <v>0</v>
      </c>
      <c r="E8" s="147">
        <v>0</v>
      </c>
      <c r="F8" s="157">
        <v>4.2000000000000003E-2</v>
      </c>
    </row>
    <row r="9" spans="2:6" x14ac:dyDescent="0.4">
      <c r="D9" s="152">
        <f>D8+7</f>
        <v>7</v>
      </c>
      <c r="E9" s="147">
        <v>0.153</v>
      </c>
      <c r="F9" s="147">
        <v>0.17599999999999999</v>
      </c>
    </row>
    <row r="10" spans="2:6" x14ac:dyDescent="0.4">
      <c r="D10" s="152">
        <f t="shared" ref="D10:D18" si="0">D9+7</f>
        <v>14</v>
      </c>
      <c r="E10" s="147">
        <v>0.499</v>
      </c>
      <c r="F10" s="147">
        <v>0.442</v>
      </c>
    </row>
    <row r="11" spans="2:6" x14ac:dyDescent="0.4">
      <c r="D11" s="152">
        <f t="shared" si="0"/>
        <v>21</v>
      </c>
      <c r="E11" s="147">
        <v>1.0980000000000001</v>
      </c>
      <c r="F11" s="147">
        <v>0.86399999999999999</v>
      </c>
    </row>
    <row r="12" spans="2:6" x14ac:dyDescent="0.4">
      <c r="D12" s="152">
        <f t="shared" si="0"/>
        <v>28</v>
      </c>
      <c r="E12" s="147">
        <v>1.9770000000000001</v>
      </c>
      <c r="F12" s="147">
        <v>1.3979999999999999</v>
      </c>
    </row>
    <row r="13" spans="2:6" x14ac:dyDescent="0.4">
      <c r="D13" s="152">
        <f t="shared" si="0"/>
        <v>35</v>
      </c>
      <c r="E13" s="147">
        <v>3.1880000000000002</v>
      </c>
      <c r="F13" s="147">
        <v>2.0049999999999999</v>
      </c>
    </row>
    <row r="14" spans="2:6" x14ac:dyDescent="0.4">
      <c r="D14" s="152">
        <f t="shared" si="0"/>
        <v>42</v>
      </c>
      <c r="E14" s="147">
        <v>4.4749999999999996</v>
      </c>
      <c r="F14" s="147">
        <v>2.6389999999999998</v>
      </c>
    </row>
    <row r="15" spans="2:6" x14ac:dyDescent="0.4">
      <c r="D15" s="152">
        <f t="shared" si="0"/>
        <v>49</v>
      </c>
      <c r="E15" s="147">
        <v>5.9960000000000004</v>
      </c>
      <c r="F15" s="147">
        <v>3.2639999999999998</v>
      </c>
    </row>
    <row r="16" spans="2:6" x14ac:dyDescent="0.4">
      <c r="D16" s="152">
        <f t="shared" si="0"/>
        <v>56</v>
      </c>
      <c r="E16" s="147">
        <v>7.6239999999999997</v>
      </c>
      <c r="F16" s="147">
        <v>3.8530000000000002</v>
      </c>
    </row>
    <row r="17" spans="4:6" x14ac:dyDescent="0.4">
      <c r="D17" s="152">
        <f t="shared" si="0"/>
        <v>63</v>
      </c>
      <c r="E17" s="147">
        <v>9.2959999999999994</v>
      </c>
      <c r="F17" s="147">
        <v>4.383</v>
      </c>
    </row>
    <row r="18" spans="4:6" x14ac:dyDescent="0.4">
      <c r="D18" s="152">
        <f t="shared" si="0"/>
        <v>70</v>
      </c>
      <c r="E18" s="147">
        <v>10.944000000000001</v>
      </c>
      <c r="F18" s="147">
        <v>4.8360000000000003</v>
      </c>
    </row>
    <row r="19" spans="4:6" ht="21.75" thickBot="1" x14ac:dyDescent="0.45">
      <c r="D19" s="153"/>
      <c r="E19" s="148"/>
      <c r="F19" s="154"/>
    </row>
  </sheetData>
  <pageMargins left="0.75" right="0.75" top="1" bottom="1" header="0.5" footer="0.5"/>
  <pageSetup orientation="portrait" horizontalDpi="4294967292" verticalDpi="4294967292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AJ94"/>
  <sheetViews>
    <sheetView showGridLines="0" zoomScale="187" zoomScaleNormal="187" workbookViewId="0">
      <selection activeCell="F30" sqref="F30"/>
    </sheetView>
  </sheetViews>
  <sheetFormatPr defaultColWidth="9.625" defaultRowHeight="12" x14ac:dyDescent="0.15"/>
  <cols>
    <col min="1" max="1" width="9.625" style="64"/>
    <col min="2" max="2" width="4.125" style="64" customWidth="1"/>
    <col min="3" max="3" width="19" style="61" customWidth="1"/>
    <col min="4" max="5" width="9.625" style="61"/>
    <col min="6" max="6" width="9.625" style="91"/>
    <col min="7" max="7" width="3.125" style="61" customWidth="1"/>
    <col min="8" max="9" width="9.625" style="61"/>
    <col min="10" max="14" width="9.625" style="65"/>
    <col min="15" max="21" width="9.625" style="22"/>
  </cols>
  <sheetData>
    <row r="1" spans="1:34" s="1" customFormat="1" ht="12.75" x14ac:dyDescent="0.15">
      <c r="A1" s="26"/>
      <c r="B1" s="27" t="s">
        <v>5</v>
      </c>
      <c r="C1" s="28"/>
      <c r="D1" s="28"/>
      <c r="E1" s="28"/>
      <c r="F1" s="79"/>
      <c r="G1" s="28"/>
      <c r="H1" s="28"/>
      <c r="I1" s="29"/>
      <c r="J1" s="25"/>
      <c r="K1" s="25"/>
      <c r="L1" s="25"/>
      <c r="M1" s="25"/>
      <c r="N1" s="25"/>
      <c r="O1" s="14"/>
      <c r="P1" s="14"/>
      <c r="Q1" s="14"/>
      <c r="R1" s="14"/>
      <c r="S1" s="14"/>
      <c r="T1" s="14"/>
      <c r="U1" s="14"/>
    </row>
    <row r="2" spans="1:34" s="1" customFormat="1" ht="12.75" x14ac:dyDescent="0.15">
      <c r="A2" s="26"/>
      <c r="B2" s="104" t="s">
        <v>6</v>
      </c>
      <c r="C2" s="105"/>
      <c r="D2" s="105"/>
      <c r="E2" s="105"/>
      <c r="F2" s="106"/>
      <c r="G2" s="105"/>
      <c r="H2" s="105"/>
      <c r="I2" s="29"/>
      <c r="J2" s="25"/>
      <c r="K2" s="25"/>
      <c r="L2" s="25"/>
      <c r="M2" s="25"/>
      <c r="N2" s="25"/>
      <c r="O2" s="14"/>
      <c r="P2" s="14"/>
      <c r="Q2" s="14"/>
      <c r="R2" s="14"/>
      <c r="S2" s="14"/>
      <c r="T2" s="14"/>
      <c r="U2" s="14"/>
    </row>
    <row r="3" spans="1:34" s="6" customFormat="1" ht="12.75" x14ac:dyDescent="0.2">
      <c r="A3" s="30"/>
      <c r="B3" s="31" t="s">
        <v>7</v>
      </c>
      <c r="C3" s="32"/>
      <c r="D3" s="33"/>
      <c r="E3" s="33"/>
      <c r="F3" s="80"/>
      <c r="G3" s="33"/>
      <c r="H3" s="33"/>
      <c r="I3" s="34"/>
      <c r="J3" s="35"/>
      <c r="K3" s="35"/>
      <c r="L3" s="35"/>
      <c r="M3" s="35"/>
      <c r="N3" s="35"/>
      <c r="O3" s="15"/>
      <c r="P3" s="15"/>
      <c r="Q3" s="15"/>
      <c r="R3" s="15"/>
      <c r="S3" s="15"/>
      <c r="T3" s="15"/>
      <c r="U3" s="15"/>
      <c r="V3" s="2"/>
      <c r="W3" s="2"/>
      <c r="X3" s="2"/>
      <c r="Y3" s="2"/>
    </row>
    <row r="4" spans="1:34" s="6" customFormat="1" ht="13.5" thickBot="1" x14ac:dyDescent="0.25">
      <c r="A4" s="30"/>
      <c r="B4" s="36" t="s">
        <v>8</v>
      </c>
      <c r="C4" s="37"/>
      <c r="D4" s="37"/>
      <c r="E4" s="37"/>
      <c r="F4" s="81"/>
      <c r="G4" s="37"/>
      <c r="H4" s="37"/>
      <c r="I4" s="34"/>
      <c r="J4" s="35"/>
      <c r="K4" s="35"/>
      <c r="L4" s="35"/>
      <c r="M4" s="35"/>
      <c r="N4" s="35"/>
      <c r="O4" s="15"/>
      <c r="P4" s="15"/>
      <c r="Q4" s="15"/>
      <c r="R4" s="15"/>
      <c r="S4" s="15"/>
      <c r="T4" s="15"/>
      <c r="U4" s="15"/>
      <c r="V4" s="3" t="s">
        <v>9</v>
      </c>
      <c r="W4" s="4">
        <f>$F$11+$F$12*F16-$F$13*F16*F16</f>
        <v>1.8915999999999999</v>
      </c>
      <c r="X4" s="2"/>
      <c r="Y4" s="2"/>
    </row>
    <row r="5" spans="1:34" s="6" customFormat="1" ht="6" customHeight="1" x14ac:dyDescent="0.2">
      <c r="A5" s="30"/>
      <c r="B5" s="163" t="s">
        <v>51</v>
      </c>
      <c r="C5" s="164"/>
      <c r="D5" s="164"/>
      <c r="E5" s="164"/>
      <c r="F5" s="164"/>
      <c r="G5" s="164"/>
      <c r="H5" s="165"/>
      <c r="I5" s="34"/>
      <c r="J5" s="35"/>
      <c r="K5" s="35"/>
      <c r="L5" s="35"/>
      <c r="M5" s="35"/>
      <c r="N5" s="35"/>
      <c r="O5" s="15"/>
      <c r="P5" s="15"/>
      <c r="Q5" s="15"/>
      <c r="R5" s="15"/>
      <c r="S5" s="15"/>
      <c r="T5" s="15"/>
      <c r="U5" s="15"/>
      <c r="V5" s="3" t="s">
        <v>10</v>
      </c>
      <c r="W5" s="4">
        <f>F15-W4</f>
        <v>-8.1599999999999895E-2</v>
      </c>
      <c r="X5" s="2"/>
      <c r="Y5" s="2"/>
    </row>
    <row r="6" spans="1:34" s="6" customFormat="1" ht="12.75" x14ac:dyDescent="0.2">
      <c r="A6" s="30"/>
      <c r="B6" s="166"/>
      <c r="C6" s="167"/>
      <c r="D6" s="167"/>
      <c r="E6" s="167"/>
      <c r="F6" s="167"/>
      <c r="G6" s="167"/>
      <c r="H6" s="168"/>
      <c r="I6" s="34"/>
      <c r="J6" s="35"/>
      <c r="K6" s="35"/>
      <c r="L6" s="35"/>
      <c r="M6" s="35"/>
      <c r="N6" s="35"/>
      <c r="O6" s="15"/>
      <c r="P6" s="15"/>
      <c r="Q6" s="15"/>
      <c r="R6" s="15"/>
      <c r="S6" s="15"/>
      <c r="T6" s="15"/>
      <c r="U6" s="15"/>
      <c r="V6" s="3" t="s">
        <v>13</v>
      </c>
      <c r="W6" s="5">
        <f>F11+W4/F15*W5</f>
        <v>2.5221237569060889E-2</v>
      </c>
      <c r="X6" s="2"/>
      <c r="Y6" s="2"/>
    </row>
    <row r="7" spans="1:34" s="6" customFormat="1" ht="6" customHeight="1" thickBot="1" x14ac:dyDescent="0.25">
      <c r="A7" s="30"/>
      <c r="B7" s="169"/>
      <c r="C7" s="170"/>
      <c r="D7" s="170"/>
      <c r="E7" s="170"/>
      <c r="F7" s="170"/>
      <c r="G7" s="170"/>
      <c r="H7" s="171"/>
      <c r="I7" s="34"/>
      <c r="J7" s="35"/>
      <c r="K7" s="35"/>
      <c r="L7" s="35"/>
      <c r="M7" s="35"/>
      <c r="N7" s="35"/>
      <c r="O7" s="15"/>
      <c r="P7" s="15"/>
      <c r="Q7" s="15"/>
      <c r="R7" s="15"/>
      <c r="S7" s="15"/>
      <c r="T7" s="15"/>
      <c r="U7" s="15"/>
      <c r="V7" s="2"/>
      <c r="W7" s="2"/>
      <c r="X7" s="2"/>
      <c r="Y7" s="2"/>
    </row>
    <row r="8" spans="1:34" s="6" customFormat="1" ht="5.25" customHeight="1" x14ac:dyDescent="0.2">
      <c r="A8" s="30"/>
      <c r="B8" s="38"/>
      <c r="C8" s="39"/>
      <c r="D8" s="40"/>
      <c r="E8" s="40"/>
      <c r="F8" s="82"/>
      <c r="G8" s="40"/>
      <c r="H8" s="40"/>
      <c r="I8" s="47"/>
      <c r="J8" s="48"/>
      <c r="K8" s="48"/>
      <c r="M8" s="48"/>
      <c r="N8" s="48"/>
      <c r="P8" s="16"/>
      <c r="Q8" s="16"/>
      <c r="R8" s="16"/>
      <c r="S8" s="16"/>
      <c r="T8" s="16"/>
      <c r="U8" s="16"/>
      <c r="V8" s="2"/>
      <c r="W8" s="2"/>
      <c r="X8" s="2"/>
      <c r="Y8" s="7" t="s">
        <v>15</v>
      </c>
      <c r="AA8" s="8" t="s">
        <v>16</v>
      </c>
      <c r="AB8" s="9" t="s">
        <v>17</v>
      </c>
      <c r="AC8" s="8" t="s">
        <v>18</v>
      </c>
      <c r="AD8" s="8" t="s">
        <v>19</v>
      </c>
      <c r="AE8" s="8" t="s">
        <v>20</v>
      </c>
      <c r="AF8" s="8" t="s">
        <v>21</v>
      </c>
      <c r="AG8" s="8" t="s">
        <v>22</v>
      </c>
      <c r="AH8" s="8" t="s">
        <v>23</v>
      </c>
    </row>
    <row r="9" spans="1:34" s="6" customFormat="1" ht="15" thickBot="1" x14ac:dyDescent="0.25">
      <c r="A9" s="30"/>
      <c r="B9" s="41" t="s">
        <v>11</v>
      </c>
      <c r="C9" s="38"/>
      <c r="D9" s="42"/>
      <c r="E9" s="42"/>
      <c r="F9" s="158"/>
      <c r="G9" s="158"/>
      <c r="H9" s="158"/>
      <c r="I9" s="47"/>
      <c r="J9" s="48"/>
      <c r="K9" s="48"/>
      <c r="L9" s="42"/>
      <c r="M9" s="48"/>
      <c r="N9" s="48"/>
      <c r="P9" s="16"/>
      <c r="Q9" s="16"/>
      <c r="R9" s="16"/>
      <c r="S9" s="16"/>
      <c r="T9" s="16"/>
      <c r="U9" s="43" t="s">
        <v>12</v>
      </c>
      <c r="V9" s="2"/>
      <c r="W9" s="2"/>
      <c r="X9" s="2"/>
      <c r="Y9" s="7" t="s">
        <v>25</v>
      </c>
      <c r="Z9" s="8" t="s">
        <v>26</v>
      </c>
      <c r="AA9" s="8" t="s">
        <v>27</v>
      </c>
    </row>
    <row r="10" spans="1:34" s="6" customFormat="1" ht="5.25" customHeight="1" x14ac:dyDescent="0.2">
      <c r="A10" s="30"/>
      <c r="B10" s="42"/>
      <c r="C10" s="42"/>
      <c r="D10" s="42"/>
      <c r="E10" s="42"/>
      <c r="F10" s="76"/>
      <c r="G10" s="42"/>
      <c r="I10" s="47"/>
      <c r="J10" s="48"/>
      <c r="K10" s="48"/>
      <c r="M10" s="48"/>
      <c r="N10" s="48"/>
      <c r="P10" s="16"/>
      <c r="Q10" s="16"/>
      <c r="R10" s="16"/>
      <c r="S10" s="16"/>
      <c r="T10" s="16"/>
      <c r="U10" s="16"/>
      <c r="V10" s="5"/>
      <c r="W10" s="2"/>
      <c r="X10" s="2"/>
      <c r="Y10" s="10">
        <v>1.4693679385278594E-39</v>
      </c>
      <c r="Z10" s="11">
        <f t="shared" ref="Z10:Z40" si="0">$F$11+$F$12*Y10-$F$13*Y10*Y10</f>
        <v>0.1105</v>
      </c>
      <c r="AA10" s="11">
        <f t="shared" ref="AA10:AA40" si="1">$F$11+$F$12*Y10-$F$13*Y10*Y10+(Z10/$W$4)*$W$5</f>
        <v>0.10573324170014803</v>
      </c>
      <c r="AB10" s="11">
        <f t="shared" ref="AB10:AB19" si="2">Y10^2</f>
        <v>2.1590421387736112E-78</v>
      </c>
      <c r="AC10" s="11">
        <f t="shared" ref="AC10:AC19" si="3">Y10^2</f>
        <v>2.1590421387736112E-78</v>
      </c>
      <c r="AD10" s="11">
        <f t="shared" ref="AD10:AD19" si="4">AB10^2</f>
        <v>4.6614629570001292E-156</v>
      </c>
      <c r="AE10" s="11">
        <f t="shared" ref="AE10:AE19" si="5">AA10^2</f>
        <v>1.1179518400421922E-2</v>
      </c>
      <c r="AF10" s="11">
        <f t="shared" ref="AF10:AF19" si="6">Y10*AA10</f>
        <v>1.5536103539081441E-40</v>
      </c>
      <c r="AG10" s="11">
        <f t="shared" ref="AG10:AG19" si="7">AB10*AA10</f>
        <v>2.2828252429975477E-79</v>
      </c>
      <c r="AH10" s="12">
        <f t="shared" ref="AH10:AH19" si="8">Y10^3</f>
        <v>3.1724272966445615E-117</v>
      </c>
    </row>
    <row r="11" spans="1:34" s="6" customFormat="1" ht="15" thickBot="1" x14ac:dyDescent="0.25">
      <c r="A11" s="30"/>
      <c r="B11" s="41" t="s">
        <v>39</v>
      </c>
      <c r="C11" s="42"/>
      <c r="D11" s="42"/>
      <c r="E11" s="44" t="s">
        <v>14</v>
      </c>
      <c r="F11" s="83">
        <v>0.1105</v>
      </c>
      <c r="G11" s="45"/>
      <c r="I11" s="49"/>
      <c r="J11" s="50"/>
      <c r="K11" s="50"/>
      <c r="M11" s="50"/>
      <c r="N11" s="50"/>
      <c r="P11" s="17"/>
      <c r="Q11" s="17"/>
      <c r="R11" s="17"/>
      <c r="S11" s="17"/>
      <c r="T11" s="17"/>
      <c r="U11" s="46">
        <f>AD53</f>
        <v>0.10573324170016463</v>
      </c>
      <c r="V11" s="5"/>
      <c r="W11" s="2"/>
      <c r="X11" s="2"/>
      <c r="Y11" s="10">
        <f t="shared" ref="Y11:Y19" si="9">Y10+0.5</f>
        <v>0.5</v>
      </c>
      <c r="Z11" s="11">
        <f t="shared" si="0"/>
        <v>0.433475</v>
      </c>
      <c r="AA11" s="11">
        <f t="shared" si="1"/>
        <v>0.41477571896806936</v>
      </c>
      <c r="AB11" s="11">
        <f t="shared" si="2"/>
        <v>0.25</v>
      </c>
      <c r="AC11" s="11">
        <f t="shared" si="3"/>
        <v>0.25</v>
      </c>
      <c r="AD11" s="11">
        <f t="shared" si="4"/>
        <v>6.25E-2</v>
      </c>
      <c r="AE11" s="11">
        <f t="shared" si="5"/>
        <v>0.17203889704547887</v>
      </c>
      <c r="AF11" s="11">
        <f t="shared" si="6"/>
        <v>0.20738785948403468</v>
      </c>
      <c r="AG11" s="11">
        <f t="shared" si="7"/>
        <v>0.10369392974201734</v>
      </c>
      <c r="AH11" s="12">
        <f t="shared" si="8"/>
        <v>0.125</v>
      </c>
    </row>
    <row r="12" spans="1:34" s="6" customFormat="1" ht="14.25" x14ac:dyDescent="0.2">
      <c r="A12" s="30"/>
      <c r="C12" s="159" t="s">
        <v>40</v>
      </c>
      <c r="D12" s="160"/>
      <c r="E12" s="44" t="s">
        <v>24</v>
      </c>
      <c r="F12" s="83">
        <v>0.65639999999999998</v>
      </c>
      <c r="G12" s="45"/>
      <c r="I12" s="49"/>
      <c r="J12" s="50"/>
      <c r="K12" s="50"/>
      <c r="M12" s="50"/>
      <c r="N12" s="50"/>
      <c r="P12" s="17"/>
      <c r="Q12" s="17"/>
      <c r="R12" s="17"/>
      <c r="S12" s="17"/>
      <c r="T12" s="17"/>
      <c r="U12" s="46"/>
      <c r="V12" s="5"/>
      <c r="W12" s="2"/>
      <c r="X12" s="2"/>
      <c r="Y12" s="10">
        <f>Y11+0.5</f>
        <v>1</v>
      </c>
      <c r="Z12" s="11">
        <f t="shared" si="0"/>
        <v>0.746</v>
      </c>
      <c r="AA12" s="11">
        <f t="shared" si="1"/>
        <v>0.71381898921547904</v>
      </c>
      <c r="AB12" s="11">
        <f t="shared" si="2"/>
        <v>1</v>
      </c>
      <c r="AC12" s="11">
        <f t="shared" si="3"/>
        <v>1</v>
      </c>
      <c r="AD12" s="11">
        <f t="shared" si="4"/>
        <v>1</v>
      </c>
      <c r="AE12" s="11">
        <f t="shared" si="5"/>
        <v>0.50953754936460816</v>
      </c>
      <c r="AF12" s="11">
        <f t="shared" si="6"/>
        <v>0.71381898921547904</v>
      </c>
      <c r="AG12" s="11">
        <f t="shared" si="7"/>
        <v>0.71381898921547904</v>
      </c>
      <c r="AH12" s="12">
        <f t="shared" si="8"/>
        <v>1</v>
      </c>
    </row>
    <row r="13" spans="1:34" s="6" customFormat="1" ht="15" thickBot="1" x14ac:dyDescent="0.25">
      <c r="A13" s="30"/>
      <c r="C13" s="161"/>
      <c r="D13" s="162"/>
      <c r="E13" s="44" t="s">
        <v>28</v>
      </c>
      <c r="F13" s="83">
        <v>2.0899999999999998E-2</v>
      </c>
      <c r="G13" s="45"/>
      <c r="I13" s="49"/>
      <c r="J13" s="50"/>
      <c r="K13" s="50"/>
      <c r="M13" s="50"/>
      <c r="N13" s="50"/>
      <c r="P13" s="17"/>
      <c r="Q13" s="17"/>
      <c r="R13" s="17"/>
      <c r="S13" s="17"/>
      <c r="T13" s="17"/>
      <c r="U13" s="46"/>
      <c r="V13" s="5"/>
      <c r="W13" s="2"/>
      <c r="X13" s="2"/>
      <c r="Y13" s="10">
        <f t="shared" si="9"/>
        <v>1.5</v>
      </c>
      <c r="Z13" s="11">
        <f t="shared" si="0"/>
        <v>1.0480749999999999</v>
      </c>
      <c r="AA13" s="11">
        <f t="shared" si="1"/>
        <v>1.0028630524423767</v>
      </c>
      <c r="AB13" s="11">
        <f t="shared" si="2"/>
        <v>2.25</v>
      </c>
      <c r="AC13" s="11">
        <f t="shared" si="3"/>
        <v>2.25</v>
      </c>
      <c r="AD13" s="11">
        <f t="shared" si="4"/>
        <v>5.0625</v>
      </c>
      <c r="AE13" s="11">
        <f t="shared" si="5"/>
        <v>1.0057343019540412</v>
      </c>
      <c r="AF13" s="11">
        <f t="shared" si="6"/>
        <v>1.5042945786635651</v>
      </c>
      <c r="AG13" s="11">
        <f t="shared" si="7"/>
        <v>2.2564418679953477</v>
      </c>
      <c r="AH13" s="12">
        <f t="shared" si="8"/>
        <v>3.375</v>
      </c>
    </row>
    <row r="14" spans="1:34" s="6" customFormat="1" ht="12.75" x14ac:dyDescent="0.2">
      <c r="A14" s="30"/>
      <c r="B14" s="42"/>
      <c r="C14" s="42"/>
      <c r="D14" s="42"/>
      <c r="E14" s="42"/>
      <c r="F14" s="76"/>
      <c r="G14" s="42"/>
      <c r="H14" s="42"/>
      <c r="I14" s="49"/>
      <c r="J14" s="50"/>
      <c r="K14" s="50"/>
      <c r="M14" s="50"/>
      <c r="N14" s="50"/>
      <c r="P14" s="17"/>
      <c r="Q14" s="17"/>
      <c r="R14" s="17"/>
      <c r="S14" s="17"/>
      <c r="T14" s="17"/>
      <c r="U14" s="46"/>
      <c r="V14" s="5"/>
      <c r="W14" s="2"/>
      <c r="X14" s="2"/>
      <c r="Y14" s="10">
        <f t="shared" si="9"/>
        <v>2</v>
      </c>
      <c r="Z14" s="11">
        <f t="shared" si="0"/>
        <v>1.3397000000000001</v>
      </c>
      <c r="AA14" s="11">
        <f t="shared" si="1"/>
        <v>1.281907908648763</v>
      </c>
      <c r="AB14" s="11">
        <f t="shared" si="2"/>
        <v>4</v>
      </c>
      <c r="AC14" s="11">
        <f t="shared" si="3"/>
        <v>4</v>
      </c>
      <c r="AD14" s="11">
        <f t="shared" si="4"/>
        <v>16</v>
      </c>
      <c r="AE14" s="11">
        <f t="shared" si="5"/>
        <v>1.6432878862562454</v>
      </c>
      <c r="AF14" s="11">
        <f t="shared" si="6"/>
        <v>2.5638158172975261</v>
      </c>
      <c r="AG14" s="11">
        <f t="shared" si="7"/>
        <v>5.1276316345950521</v>
      </c>
      <c r="AH14" s="12">
        <f t="shared" si="8"/>
        <v>8</v>
      </c>
    </row>
    <row r="15" spans="1:34" s="6" customFormat="1" ht="12.75" x14ac:dyDescent="0.2">
      <c r="A15" s="30"/>
      <c r="B15" s="107" t="s">
        <v>41</v>
      </c>
      <c r="C15" s="107"/>
      <c r="D15" s="107"/>
      <c r="E15" s="107"/>
      <c r="F15" s="98">
        <v>1.81</v>
      </c>
      <c r="G15" s="107"/>
      <c r="H15" s="107" t="s">
        <v>43</v>
      </c>
      <c r="I15" s="49"/>
      <c r="J15" s="50"/>
      <c r="K15" s="50"/>
      <c r="M15" s="50"/>
      <c r="N15" s="50"/>
      <c r="P15" s="17"/>
      <c r="Q15" s="17"/>
      <c r="R15" s="17"/>
      <c r="S15" s="17"/>
      <c r="T15" s="17"/>
      <c r="U15" s="46"/>
      <c r="V15" s="5"/>
      <c r="W15" s="2"/>
      <c r="X15" s="2"/>
      <c r="Y15" s="10">
        <f t="shared" si="9"/>
        <v>2.5</v>
      </c>
      <c r="Z15" s="11">
        <f t="shared" si="0"/>
        <v>1.6208750000000001</v>
      </c>
      <c r="AA15" s="11">
        <f t="shared" si="1"/>
        <v>1.5509535578346374</v>
      </c>
      <c r="AB15" s="11">
        <f t="shared" si="2"/>
        <v>6.25</v>
      </c>
      <c r="AC15" s="11">
        <f t="shared" si="3"/>
        <v>6.25</v>
      </c>
      <c r="AD15" s="11">
        <f t="shared" si="4"/>
        <v>39.0625</v>
      </c>
      <c r="AE15" s="11">
        <f t="shared" si="5"/>
        <v>2.40545693855992</v>
      </c>
      <c r="AF15" s="11">
        <f t="shared" si="6"/>
        <v>3.8773838945865933</v>
      </c>
      <c r="AG15" s="11">
        <f t="shared" si="7"/>
        <v>9.6934597364664832</v>
      </c>
      <c r="AH15" s="12">
        <f t="shared" si="8"/>
        <v>15.625</v>
      </c>
    </row>
    <row r="16" spans="1:34" s="6" customFormat="1" ht="12.75" x14ac:dyDescent="0.2">
      <c r="B16" s="107" t="s">
        <v>42</v>
      </c>
      <c r="C16" s="107"/>
      <c r="D16" s="107"/>
      <c r="E16" s="107"/>
      <c r="F16" s="126">
        <v>3</v>
      </c>
      <c r="G16" s="107"/>
      <c r="H16" s="107" t="s">
        <v>43</v>
      </c>
      <c r="I16" s="49"/>
      <c r="J16" s="50"/>
      <c r="K16" s="50"/>
      <c r="M16" s="50"/>
      <c r="N16" s="50"/>
      <c r="P16" s="17"/>
      <c r="Q16" s="17"/>
      <c r="R16" s="17"/>
      <c r="S16" s="17"/>
      <c r="T16" s="17"/>
      <c r="U16" s="46"/>
      <c r="V16" s="5"/>
      <c r="W16" s="2"/>
      <c r="X16" s="2"/>
      <c r="Y16" s="10">
        <f t="shared" si="9"/>
        <v>3</v>
      </c>
      <c r="Z16" s="11">
        <f t="shared" si="0"/>
        <v>1.8915999999999999</v>
      </c>
      <c r="AA16" s="11">
        <f t="shared" si="1"/>
        <v>1.81</v>
      </c>
      <c r="AB16" s="11">
        <f t="shared" si="2"/>
        <v>9</v>
      </c>
      <c r="AC16" s="11">
        <f t="shared" si="3"/>
        <v>9</v>
      </c>
      <c r="AD16" s="11">
        <f t="shared" si="4"/>
        <v>81</v>
      </c>
      <c r="AE16" s="11">
        <f t="shared" si="5"/>
        <v>3.2761</v>
      </c>
      <c r="AF16" s="11">
        <f t="shared" si="6"/>
        <v>5.43</v>
      </c>
      <c r="AG16" s="11">
        <f t="shared" si="7"/>
        <v>16.29</v>
      </c>
      <c r="AH16" s="12">
        <f t="shared" si="8"/>
        <v>27</v>
      </c>
    </row>
    <row r="17" spans="1:34" s="6" customFormat="1" ht="12.75" x14ac:dyDescent="0.2">
      <c r="B17" s="41" t="s">
        <v>50</v>
      </c>
      <c r="C17" s="42"/>
      <c r="D17" s="42"/>
      <c r="E17" s="42"/>
      <c r="F17" s="85">
        <f>F16/F15</f>
        <v>1.6574585635359116</v>
      </c>
      <c r="G17" s="53"/>
      <c r="H17" s="42" t="s">
        <v>49</v>
      </c>
      <c r="I17" s="49"/>
      <c r="J17" s="50"/>
      <c r="K17" s="50"/>
      <c r="M17" s="50"/>
      <c r="N17" s="50"/>
      <c r="P17" s="17"/>
      <c r="Q17" s="17"/>
      <c r="R17" s="17"/>
      <c r="S17" s="17"/>
      <c r="T17" s="17"/>
      <c r="U17" s="46"/>
      <c r="V17" s="5"/>
      <c r="W17" s="2"/>
      <c r="X17" s="2"/>
      <c r="Y17" s="10">
        <f t="shared" si="9"/>
        <v>3.5</v>
      </c>
      <c r="Z17" s="11">
        <f t="shared" si="0"/>
        <v>2.1518750000000004</v>
      </c>
      <c r="AA17" s="11">
        <f t="shared" si="1"/>
        <v>2.0590472351448517</v>
      </c>
      <c r="AB17" s="11">
        <f t="shared" si="2"/>
        <v>12.25</v>
      </c>
      <c r="AC17" s="11">
        <f t="shared" si="3"/>
        <v>12.25</v>
      </c>
      <c r="AD17" s="11">
        <f t="shared" si="4"/>
        <v>150.0625</v>
      </c>
      <c r="AE17" s="11">
        <f t="shared" si="5"/>
        <v>4.2396755165576581</v>
      </c>
      <c r="AF17" s="11">
        <f t="shared" si="6"/>
        <v>7.2066653230069804</v>
      </c>
      <c r="AG17" s="11">
        <f t="shared" si="7"/>
        <v>25.223328630524431</v>
      </c>
      <c r="AH17" s="12">
        <f t="shared" si="8"/>
        <v>42.875</v>
      </c>
    </row>
    <row r="18" spans="1:34" s="6" customFormat="1" ht="12.75" x14ac:dyDescent="0.2">
      <c r="A18" s="30"/>
      <c r="F18" s="75"/>
      <c r="I18" s="49"/>
      <c r="J18" s="50"/>
      <c r="K18" s="50"/>
      <c r="M18" s="50"/>
      <c r="N18" s="50"/>
      <c r="P18" s="17"/>
      <c r="Q18" s="17"/>
      <c r="R18" s="17"/>
      <c r="S18" s="17"/>
      <c r="T18" s="17"/>
      <c r="U18" s="46"/>
      <c r="V18" s="5"/>
      <c r="W18" s="2"/>
      <c r="X18" s="2"/>
      <c r="Y18" s="10">
        <f>Y17+0.5</f>
        <v>4</v>
      </c>
      <c r="Z18" s="11">
        <f t="shared" si="0"/>
        <v>2.4016999999999999</v>
      </c>
      <c r="AA18" s="11">
        <f t="shared" si="1"/>
        <v>2.29809526326919</v>
      </c>
      <c r="AB18" s="11">
        <f t="shared" si="2"/>
        <v>16</v>
      </c>
      <c r="AC18" s="11">
        <f t="shared" si="3"/>
        <v>16</v>
      </c>
      <c r="AD18" s="11">
        <f t="shared" si="4"/>
        <v>256</v>
      </c>
      <c r="AE18" s="11">
        <f t="shared" si="5"/>
        <v>5.2812418390602875</v>
      </c>
      <c r="AF18" s="11">
        <f t="shared" si="6"/>
        <v>9.19238105307676</v>
      </c>
      <c r="AG18" s="11">
        <f t="shared" si="7"/>
        <v>36.76952421230704</v>
      </c>
      <c r="AH18" s="12">
        <f t="shared" si="8"/>
        <v>64</v>
      </c>
    </row>
    <row r="19" spans="1:34" s="6" customFormat="1" ht="12.75" x14ac:dyDescent="0.2">
      <c r="A19" s="30"/>
      <c r="F19" s="75"/>
      <c r="I19" s="49"/>
      <c r="J19" s="50"/>
      <c r="K19" s="50"/>
      <c r="M19" s="50"/>
      <c r="N19" s="50"/>
      <c r="P19" s="17"/>
      <c r="Q19" s="17"/>
      <c r="R19" s="17"/>
      <c r="S19" s="17"/>
      <c r="T19" s="17"/>
      <c r="U19" s="46"/>
      <c r="V19" s="5"/>
      <c r="W19" s="2"/>
      <c r="X19" s="2"/>
      <c r="Y19" s="10">
        <f t="shared" si="9"/>
        <v>4.5</v>
      </c>
      <c r="Z19" s="11">
        <f t="shared" si="0"/>
        <v>2.6410749999999998</v>
      </c>
      <c r="AA19" s="11">
        <f t="shared" si="1"/>
        <v>2.5271440843730177</v>
      </c>
      <c r="AB19" s="11">
        <f t="shared" si="2"/>
        <v>20.25</v>
      </c>
      <c r="AC19" s="11">
        <f t="shared" si="3"/>
        <v>20.25</v>
      </c>
      <c r="AD19" s="11">
        <f t="shared" si="4"/>
        <v>410.0625</v>
      </c>
      <c r="AE19" s="11">
        <f t="shared" si="5"/>
        <v>6.3864572231815382</v>
      </c>
      <c r="AF19" s="11">
        <f t="shared" si="6"/>
        <v>11.372148379678579</v>
      </c>
      <c r="AG19" s="11">
        <f t="shared" si="7"/>
        <v>51.174667708553606</v>
      </c>
      <c r="AH19" s="12">
        <f t="shared" si="8"/>
        <v>91.125</v>
      </c>
    </row>
    <row r="20" spans="1:34" s="6" customFormat="1" ht="12.75" x14ac:dyDescent="0.2">
      <c r="A20" s="30"/>
      <c r="B20" s="112" t="s">
        <v>44</v>
      </c>
      <c r="C20" s="112"/>
      <c r="D20" s="112"/>
      <c r="E20" s="112"/>
      <c r="F20" s="115"/>
      <c r="G20" s="112"/>
      <c r="H20" s="112"/>
      <c r="I20" s="51"/>
      <c r="J20" s="51"/>
      <c r="K20" s="51"/>
      <c r="M20" s="51"/>
      <c r="N20" s="51"/>
      <c r="P20" s="18"/>
      <c r="Q20" s="18"/>
      <c r="R20" s="18"/>
      <c r="S20" s="18"/>
      <c r="T20" s="18"/>
      <c r="U20" s="46">
        <f>AD54</f>
        <v>0.62808416155635527</v>
      </c>
      <c r="V20" s="5"/>
      <c r="W20" s="2"/>
      <c r="X20" s="2"/>
      <c r="Y20" s="10">
        <f>Y19+0.5</f>
        <v>5</v>
      </c>
      <c r="Z20" s="11">
        <f t="shared" si="0"/>
        <v>2.87</v>
      </c>
      <c r="AA20" s="11">
        <f t="shared" si="1"/>
        <v>2.7461936984563335</v>
      </c>
      <c r="AB20" s="11">
        <f>Y20^2</f>
        <v>25</v>
      </c>
      <c r="AC20" s="11">
        <f>Y20^2</f>
        <v>25</v>
      </c>
      <c r="AD20" s="11">
        <f>AB20^2</f>
        <v>625</v>
      </c>
      <c r="AE20" s="11">
        <f>AA20^2</f>
        <v>7.5415798294412761</v>
      </c>
      <c r="AF20" s="11">
        <f>Y20*AA20</f>
        <v>13.730968492281669</v>
      </c>
      <c r="AG20" s="11">
        <f>AB20*AA20</f>
        <v>68.654842461408336</v>
      </c>
      <c r="AH20" s="12">
        <f>Y20^3</f>
        <v>125</v>
      </c>
    </row>
    <row r="21" spans="1:34" s="6" customFormat="1" ht="12.75" x14ac:dyDescent="0.2">
      <c r="A21" s="30"/>
      <c r="B21" s="112" t="s">
        <v>45</v>
      </c>
      <c r="C21" s="112"/>
      <c r="D21" s="112"/>
      <c r="E21" s="112"/>
      <c r="F21" s="98">
        <v>2</v>
      </c>
      <c r="G21" s="115" t="s">
        <v>46</v>
      </c>
      <c r="H21" s="112" t="s">
        <v>43</v>
      </c>
      <c r="I21" s="50"/>
      <c r="J21" s="50"/>
      <c r="K21" s="50"/>
      <c r="L21" s="50"/>
      <c r="M21" s="50"/>
      <c r="N21" s="50"/>
      <c r="O21" s="17"/>
      <c r="P21" s="17"/>
      <c r="Q21" s="17"/>
      <c r="R21" s="17"/>
      <c r="S21" s="17"/>
      <c r="T21" s="17"/>
      <c r="U21" s="46">
        <f>AD55*-1</f>
        <v>1.9998414041023427E-2</v>
      </c>
      <c r="V21" s="5"/>
      <c r="W21" s="2"/>
      <c r="X21" s="2"/>
      <c r="Y21" s="10">
        <f>Y20+0.5</f>
        <v>5.5</v>
      </c>
      <c r="Z21" s="11">
        <f t="shared" si="0"/>
        <v>3.0884749999999999</v>
      </c>
      <c r="AA21" s="11">
        <f t="shared" si="1"/>
        <v>2.9552441055191374</v>
      </c>
      <c r="AB21" s="11">
        <f>Y21^2</f>
        <v>30.25</v>
      </c>
      <c r="AC21" s="11">
        <f>Y21^2</f>
        <v>30.25</v>
      </c>
      <c r="AD21" s="11">
        <f>AB21^2</f>
        <v>915.0625</v>
      </c>
      <c r="AE21" s="11">
        <f>AA21^2</f>
        <v>8.7334677232056066</v>
      </c>
      <c r="AF21" s="11">
        <f>Y21*AA21</f>
        <v>16.253842580355254</v>
      </c>
      <c r="AG21" s="11">
        <f>AB21*AA21</f>
        <v>89.396134191953905</v>
      </c>
      <c r="AH21" s="12">
        <f>Y21^3</f>
        <v>166.375</v>
      </c>
    </row>
    <row r="22" spans="1:34" s="6" customFormat="1" ht="12.75" x14ac:dyDescent="0.2">
      <c r="A22" s="30"/>
      <c r="B22" s="42"/>
      <c r="C22" s="42"/>
      <c r="D22" s="42"/>
      <c r="E22" s="42"/>
      <c r="F22" s="76"/>
      <c r="G22" s="42"/>
      <c r="H22" s="42"/>
      <c r="I22" s="52"/>
      <c r="J22" s="52"/>
      <c r="K22" s="52"/>
      <c r="L22" s="52"/>
      <c r="M22" s="52"/>
      <c r="N22" s="52"/>
      <c r="O22" s="19"/>
      <c r="P22" s="19"/>
      <c r="Q22" s="19"/>
      <c r="R22" s="19"/>
      <c r="S22" s="19"/>
      <c r="T22" s="19"/>
      <c r="U22" s="19"/>
      <c r="V22" s="2"/>
      <c r="W22" s="2"/>
      <c r="X22" s="2"/>
      <c r="Y22" s="10">
        <f>Y21+0.5</f>
        <v>6</v>
      </c>
      <c r="Z22" s="11">
        <f t="shared" si="0"/>
        <v>3.2965</v>
      </c>
      <c r="AA22" s="11">
        <f t="shared" si="1"/>
        <v>3.1542953055614298</v>
      </c>
      <c r="AB22" s="11">
        <f>Y22^2</f>
        <v>36</v>
      </c>
      <c r="AC22" s="11">
        <f>Y22^2</f>
        <v>36</v>
      </c>
      <c r="AD22" s="11">
        <f>AB22^2</f>
        <v>1296</v>
      </c>
      <c r="AE22" s="11">
        <f>AA22^2</f>
        <v>9.949578874686873</v>
      </c>
      <c r="AF22" s="11">
        <f>Y22*AA22</f>
        <v>18.925771833368579</v>
      </c>
      <c r="AG22" s="11">
        <f>AB22*AA22</f>
        <v>113.55463100021147</v>
      </c>
      <c r="AH22" s="12">
        <f>Y22^3</f>
        <v>216</v>
      </c>
    </row>
    <row r="23" spans="1:34" s="6" customFormat="1" ht="12.75" x14ac:dyDescent="0.2">
      <c r="A23" s="35"/>
      <c r="B23" s="119" t="s">
        <v>48</v>
      </c>
      <c r="C23" s="119"/>
      <c r="D23" s="119"/>
      <c r="E23" s="119"/>
      <c r="F23" s="124">
        <f>((-1*U20)+SQRT(U20^2-(4*(-1*U21)*(U11-F21))))/(-2*U21)</f>
        <v>3.3796189380473214</v>
      </c>
      <c r="G23" s="119"/>
      <c r="H23" s="119" t="s">
        <v>43</v>
      </c>
      <c r="I23" s="54"/>
      <c r="J23" s="54"/>
      <c r="K23" s="54"/>
      <c r="L23" s="54"/>
      <c r="M23" s="54"/>
      <c r="N23" s="54"/>
      <c r="O23" s="20"/>
      <c r="P23" s="20"/>
      <c r="Q23" s="20"/>
      <c r="R23" s="20"/>
      <c r="S23" s="20"/>
      <c r="T23" s="20"/>
      <c r="U23" s="20"/>
      <c r="V23" s="2"/>
      <c r="W23" s="2"/>
      <c r="X23" s="2"/>
      <c r="Y23" s="10">
        <f t="shared" ref="Y23:Y40" si="10">Y22+0.5</f>
        <v>6.5</v>
      </c>
      <c r="Z23" s="11">
        <f t="shared" si="0"/>
        <v>3.4940749999999996</v>
      </c>
      <c r="AA23" s="11">
        <f t="shared" si="1"/>
        <v>3.3433472985832098</v>
      </c>
      <c r="AB23" s="11">
        <f t="shared" ref="AB23:AB40" si="11">Y23^2</f>
        <v>42.25</v>
      </c>
      <c r="AC23" s="11">
        <f t="shared" ref="AC23:AC40" si="12">Y23^2</f>
        <v>42.25</v>
      </c>
      <c r="AD23" s="11">
        <f t="shared" ref="AD23:AD40" si="13">AB23^2</f>
        <v>1785.0625</v>
      </c>
      <c r="AE23" s="11">
        <f t="shared" ref="AE23:AE40" si="14">AA23^2</f>
        <v>11.177971158943647</v>
      </c>
      <c r="AF23" s="11">
        <f t="shared" ref="AF23:AF40" si="15">Y23*AA23</f>
        <v>21.731757440790865</v>
      </c>
      <c r="AG23" s="11">
        <f t="shared" ref="AG23:AG40" si="16">AB23*AA23</f>
        <v>141.25642336514062</v>
      </c>
      <c r="AH23" s="12">
        <f t="shared" ref="AH23:AH40" si="17">Y23^3</f>
        <v>274.625</v>
      </c>
    </row>
    <row r="24" spans="1:34" s="6" customFormat="1" ht="12.75" x14ac:dyDescent="0.2">
      <c r="A24" s="35"/>
      <c r="B24" s="119" t="s">
        <v>47</v>
      </c>
      <c r="C24" s="119"/>
      <c r="D24" s="119"/>
      <c r="E24" s="119"/>
      <c r="F24" s="124">
        <f>F23/F21</f>
        <v>1.6898094690236607</v>
      </c>
      <c r="G24" s="125"/>
      <c r="H24" s="119" t="s">
        <v>49</v>
      </c>
      <c r="I24" s="55"/>
      <c r="J24" s="55"/>
      <c r="K24" s="55"/>
      <c r="L24" s="55"/>
      <c r="M24" s="55"/>
      <c r="N24" s="55"/>
      <c r="O24" s="21"/>
      <c r="P24" s="21"/>
      <c r="Q24" s="21"/>
      <c r="R24" s="21"/>
      <c r="S24" s="21"/>
      <c r="T24" s="21"/>
      <c r="U24" s="21"/>
      <c r="V24" s="2"/>
      <c r="W24" s="2"/>
      <c r="X24" s="2"/>
      <c r="Y24" s="10">
        <f t="shared" si="10"/>
        <v>7</v>
      </c>
      <c r="Z24" s="11">
        <f t="shared" si="0"/>
        <v>3.6812000000000005</v>
      </c>
      <c r="AA24" s="11">
        <f t="shared" si="1"/>
        <v>3.5224000845844792</v>
      </c>
      <c r="AB24" s="11">
        <f t="shared" si="11"/>
        <v>49</v>
      </c>
      <c r="AC24" s="11">
        <f t="shared" si="12"/>
        <v>49</v>
      </c>
      <c r="AD24" s="11">
        <f t="shared" si="13"/>
        <v>2401</v>
      </c>
      <c r="AE24" s="11">
        <f t="shared" si="14"/>
        <v>12.407302355880747</v>
      </c>
      <c r="AF24" s="11">
        <f t="shared" si="15"/>
        <v>24.656800592091354</v>
      </c>
      <c r="AG24" s="11">
        <f t="shared" si="16"/>
        <v>172.59760414463949</v>
      </c>
      <c r="AH24" s="12">
        <f t="shared" si="17"/>
        <v>343</v>
      </c>
    </row>
    <row r="25" spans="1:34" s="6" customFormat="1" ht="12.75" x14ac:dyDescent="0.2">
      <c r="A25" s="35"/>
      <c r="B25" s="50"/>
      <c r="C25" s="50"/>
      <c r="D25" s="50"/>
      <c r="E25" s="50"/>
      <c r="F25" s="96"/>
      <c r="G25" s="50"/>
      <c r="H25" s="14"/>
      <c r="I25" s="35"/>
      <c r="J25" s="35"/>
      <c r="K25" s="35"/>
      <c r="L25" s="35"/>
      <c r="M25" s="35"/>
      <c r="N25" s="35"/>
      <c r="O25" s="15"/>
      <c r="P25" s="15"/>
      <c r="Q25" s="15"/>
      <c r="R25" s="15"/>
      <c r="S25" s="15"/>
      <c r="T25" s="15"/>
      <c r="U25" s="15"/>
      <c r="V25" s="2"/>
      <c r="W25" s="2"/>
      <c r="X25" s="2"/>
      <c r="Y25" s="10">
        <f t="shared" si="10"/>
        <v>7.5</v>
      </c>
      <c r="Z25" s="11">
        <f t="shared" si="0"/>
        <v>3.8578749999999999</v>
      </c>
      <c r="AA25" s="11">
        <f t="shared" si="1"/>
        <v>3.6914536635652357</v>
      </c>
      <c r="AB25" s="11">
        <f t="shared" si="11"/>
        <v>56.25</v>
      </c>
      <c r="AC25" s="11">
        <f t="shared" si="12"/>
        <v>56.25</v>
      </c>
      <c r="AD25" s="11">
        <f t="shared" si="13"/>
        <v>3164.0625</v>
      </c>
      <c r="AE25" s="11">
        <f t="shared" si="14"/>
        <v>13.626830150249202</v>
      </c>
      <c r="AF25" s="11">
        <f t="shared" si="15"/>
        <v>27.685902476739269</v>
      </c>
      <c r="AG25" s="11">
        <f t="shared" si="16"/>
        <v>207.64426857554452</v>
      </c>
      <c r="AH25" s="12">
        <f t="shared" si="17"/>
        <v>421.875</v>
      </c>
    </row>
    <row r="26" spans="1:34" s="6" customFormat="1" ht="12.75" x14ac:dyDescent="0.2">
      <c r="A26" s="35"/>
      <c r="B26" s="51"/>
      <c r="C26" s="50"/>
      <c r="D26" s="50"/>
      <c r="E26" s="50"/>
      <c r="F26" s="96"/>
      <c r="G26" s="93"/>
      <c r="H26" s="14"/>
      <c r="I26" s="35"/>
      <c r="J26" s="35"/>
      <c r="K26" s="35"/>
      <c r="L26" s="35"/>
      <c r="M26" s="35"/>
      <c r="N26" s="35"/>
      <c r="O26" s="15"/>
      <c r="P26" s="15"/>
      <c r="Q26" s="15"/>
      <c r="R26" s="15"/>
      <c r="S26" s="15"/>
      <c r="T26" s="15"/>
      <c r="U26" s="15"/>
      <c r="V26" s="2"/>
      <c r="W26" s="2"/>
      <c r="X26" s="2"/>
      <c r="Y26" s="10">
        <f t="shared" si="10"/>
        <v>8</v>
      </c>
      <c r="Z26" s="11">
        <f t="shared" si="0"/>
        <v>4.0240999999999998</v>
      </c>
      <c r="AA26" s="11">
        <f t="shared" si="1"/>
        <v>3.8505080355254813</v>
      </c>
      <c r="AB26" s="11">
        <f t="shared" si="11"/>
        <v>64</v>
      </c>
      <c r="AC26" s="11">
        <f t="shared" si="12"/>
        <v>64</v>
      </c>
      <c r="AD26" s="11">
        <f t="shared" si="13"/>
        <v>4096</v>
      </c>
      <c r="AE26" s="11">
        <f t="shared" si="14"/>
        <v>14.8264121316463</v>
      </c>
      <c r="AF26" s="11">
        <f t="shared" si="15"/>
        <v>30.80406428420385</v>
      </c>
      <c r="AG26" s="11">
        <f t="shared" si="16"/>
        <v>246.4325142736308</v>
      </c>
      <c r="AH26" s="12">
        <f t="shared" si="17"/>
        <v>512</v>
      </c>
    </row>
    <row r="27" spans="1:34" s="6" customFormat="1" ht="12.75" x14ac:dyDescent="0.2">
      <c r="A27" s="35"/>
      <c r="B27" s="50"/>
      <c r="C27" s="50"/>
      <c r="D27" s="50"/>
      <c r="E27" s="50"/>
      <c r="F27" s="92"/>
      <c r="G27" s="93"/>
      <c r="H27" s="54"/>
      <c r="I27" s="35"/>
      <c r="J27" s="35"/>
      <c r="K27" s="35"/>
      <c r="L27" s="35"/>
      <c r="M27" s="35"/>
      <c r="N27" s="35"/>
      <c r="O27" s="15"/>
      <c r="P27" s="15"/>
      <c r="Q27" s="15"/>
      <c r="R27" s="15"/>
      <c r="S27" s="15"/>
      <c r="T27" s="15"/>
      <c r="U27" s="15"/>
      <c r="V27" s="2"/>
      <c r="W27" s="2"/>
      <c r="X27" s="2"/>
      <c r="Y27" s="10">
        <f t="shared" si="10"/>
        <v>8.5</v>
      </c>
      <c r="Z27" s="11">
        <f t="shared" si="0"/>
        <v>4.179875</v>
      </c>
      <c r="AA27" s="11">
        <f t="shared" si="1"/>
        <v>3.9995632004652149</v>
      </c>
      <c r="AB27" s="11">
        <f t="shared" si="11"/>
        <v>72.25</v>
      </c>
      <c r="AC27" s="11">
        <f t="shared" si="12"/>
        <v>72.25</v>
      </c>
      <c r="AD27" s="11">
        <f t="shared" si="13"/>
        <v>5220.0625</v>
      </c>
      <c r="AE27" s="11">
        <f t="shared" si="14"/>
        <v>15.996505794515553</v>
      </c>
      <c r="AF27" s="11">
        <f t="shared" si="15"/>
        <v>33.996287203954324</v>
      </c>
      <c r="AG27" s="11">
        <f t="shared" si="16"/>
        <v>288.96844123361177</v>
      </c>
      <c r="AH27" s="12">
        <f t="shared" si="17"/>
        <v>614.125</v>
      </c>
    </row>
    <row r="28" spans="1:34" s="6" customFormat="1" ht="12.75" x14ac:dyDescent="0.2">
      <c r="A28" s="35"/>
      <c r="B28" s="51"/>
      <c r="C28" s="50"/>
      <c r="D28" s="50"/>
      <c r="E28" s="50"/>
      <c r="F28" s="96"/>
      <c r="G28" s="93"/>
      <c r="H28" s="14"/>
      <c r="I28" s="35"/>
      <c r="J28" s="35"/>
      <c r="K28" s="35"/>
      <c r="L28" s="35"/>
      <c r="M28" s="35"/>
      <c r="N28" s="35"/>
      <c r="O28" s="15"/>
      <c r="P28" s="15"/>
      <c r="Q28" s="15"/>
      <c r="R28" s="15"/>
      <c r="S28" s="15"/>
      <c r="T28" s="15"/>
      <c r="U28" s="15"/>
      <c r="V28" s="2"/>
      <c r="W28" s="2"/>
      <c r="X28" s="2"/>
      <c r="Y28" s="10">
        <f t="shared" si="10"/>
        <v>9</v>
      </c>
      <c r="Z28" s="11">
        <f t="shared" si="0"/>
        <v>4.3251999999999997</v>
      </c>
      <c r="AA28" s="11">
        <f t="shared" si="1"/>
        <v>4.1386191583844365</v>
      </c>
      <c r="AB28" s="11">
        <f t="shared" si="11"/>
        <v>81</v>
      </c>
      <c r="AC28" s="11">
        <f t="shared" si="12"/>
        <v>81</v>
      </c>
      <c r="AD28" s="11">
        <f t="shared" si="13"/>
        <v>6561</v>
      </c>
      <c r="AE28" s="11">
        <f t="shared" si="14"/>
        <v>17.128168538146703</v>
      </c>
      <c r="AF28" s="11">
        <f t="shared" si="15"/>
        <v>37.247572425459929</v>
      </c>
      <c r="AG28" s="11">
        <f t="shared" si="16"/>
        <v>335.22815182913934</v>
      </c>
      <c r="AH28" s="12">
        <f t="shared" si="17"/>
        <v>729</v>
      </c>
    </row>
    <row r="29" spans="1:34" s="6" customFormat="1" ht="12.75" x14ac:dyDescent="0.2">
      <c r="A29" s="95"/>
      <c r="B29" s="50"/>
      <c r="C29" s="50"/>
      <c r="D29" s="50"/>
      <c r="E29" s="50"/>
      <c r="F29" s="94"/>
      <c r="G29" s="14"/>
      <c r="H29" s="54"/>
      <c r="I29" s="35"/>
      <c r="J29" s="35"/>
      <c r="K29" s="35"/>
      <c r="L29" s="35"/>
      <c r="M29" s="35"/>
      <c r="N29" s="35"/>
      <c r="O29" s="15"/>
      <c r="P29" s="15"/>
      <c r="Q29" s="15"/>
      <c r="R29" s="15"/>
      <c r="S29" s="15"/>
      <c r="T29" s="15"/>
      <c r="U29" s="15"/>
      <c r="V29" s="2"/>
      <c r="W29" s="2"/>
      <c r="X29" s="2"/>
      <c r="Y29" s="10">
        <f t="shared" si="10"/>
        <v>9.5</v>
      </c>
      <c r="Z29" s="11">
        <f t="shared" si="0"/>
        <v>4.4600750000000007</v>
      </c>
      <c r="AA29" s="11">
        <f t="shared" si="1"/>
        <v>4.2676759092831471</v>
      </c>
      <c r="AB29" s="11">
        <f t="shared" si="11"/>
        <v>90.25</v>
      </c>
      <c r="AC29" s="11">
        <f t="shared" si="12"/>
        <v>90.25</v>
      </c>
      <c r="AD29" s="11">
        <f t="shared" si="13"/>
        <v>8145.0625</v>
      </c>
      <c r="AE29" s="11">
        <f t="shared" si="14"/>
        <v>18.213057666675738</v>
      </c>
      <c r="AF29" s="11">
        <f t="shared" si="15"/>
        <v>40.542921138189897</v>
      </c>
      <c r="AG29" s="11">
        <f t="shared" si="16"/>
        <v>385.15775081280401</v>
      </c>
      <c r="AH29" s="12">
        <f t="shared" si="17"/>
        <v>857.375</v>
      </c>
    </row>
    <row r="30" spans="1:34" s="6" customFormat="1" ht="12.75" x14ac:dyDescent="0.2">
      <c r="A30" s="95"/>
      <c r="B30" s="14"/>
      <c r="C30" s="14"/>
      <c r="D30" s="14"/>
      <c r="E30" s="14"/>
      <c r="F30" s="96"/>
      <c r="G30" s="14"/>
      <c r="H30" s="14"/>
      <c r="I30" s="35"/>
      <c r="J30" s="35"/>
      <c r="K30" s="35"/>
      <c r="L30" s="35"/>
      <c r="M30" s="35"/>
      <c r="N30" s="35"/>
      <c r="O30" s="15"/>
      <c r="P30" s="15"/>
      <c r="Q30" s="15"/>
      <c r="R30" s="15"/>
      <c r="S30" s="15"/>
      <c r="T30" s="15"/>
      <c r="U30" s="15"/>
      <c r="V30" s="2"/>
      <c r="W30" s="2"/>
      <c r="X30" s="2"/>
      <c r="Y30" s="10">
        <f t="shared" si="10"/>
        <v>10</v>
      </c>
      <c r="Z30" s="11">
        <f t="shared" si="0"/>
        <v>4.5845000000000002</v>
      </c>
      <c r="AA30" s="11">
        <f t="shared" si="1"/>
        <v>4.3867334531613453</v>
      </c>
      <c r="AB30" s="11">
        <f t="shared" si="11"/>
        <v>100</v>
      </c>
      <c r="AC30" s="11">
        <f t="shared" si="12"/>
        <v>100</v>
      </c>
      <c r="AD30" s="13">
        <f t="shared" si="13"/>
        <v>10000</v>
      </c>
      <c r="AE30" s="11">
        <f t="shared" si="14"/>
        <v>19.24343038908486</v>
      </c>
      <c r="AF30" s="11">
        <f t="shared" si="15"/>
        <v>43.867334531613452</v>
      </c>
      <c r="AG30" s="11">
        <f t="shared" si="16"/>
        <v>438.67334531613454</v>
      </c>
      <c r="AH30" s="12">
        <f t="shared" si="17"/>
        <v>1000</v>
      </c>
    </row>
    <row r="31" spans="1:34" s="6" customFormat="1" ht="12.75" x14ac:dyDescent="0.2">
      <c r="A31" s="57"/>
      <c r="B31" s="95"/>
      <c r="C31" s="95"/>
      <c r="D31" s="95"/>
      <c r="E31" s="25"/>
      <c r="F31" s="96"/>
      <c r="G31" s="25"/>
      <c r="H31" s="25"/>
      <c r="I31" s="40"/>
      <c r="J31" s="35"/>
      <c r="K31" s="35"/>
      <c r="L31" s="35"/>
      <c r="M31" s="35"/>
      <c r="N31" s="35"/>
      <c r="O31" s="15"/>
      <c r="P31" s="15"/>
      <c r="Q31" s="15"/>
      <c r="R31" s="15"/>
      <c r="S31" s="15"/>
      <c r="T31" s="15"/>
      <c r="U31" s="15"/>
      <c r="V31" s="2"/>
      <c r="W31" s="2"/>
      <c r="X31" s="2"/>
      <c r="Y31" s="10">
        <f t="shared" si="10"/>
        <v>10.5</v>
      </c>
      <c r="Z31" s="11">
        <f t="shared" si="0"/>
        <v>4.6984750000000002</v>
      </c>
      <c r="AA31" s="11">
        <f t="shared" si="1"/>
        <v>4.4957917900190321</v>
      </c>
      <c r="AB31" s="11">
        <f t="shared" si="11"/>
        <v>110.25</v>
      </c>
      <c r="AC31" s="11">
        <f t="shared" si="12"/>
        <v>110.25</v>
      </c>
      <c r="AD31" s="13">
        <f t="shared" si="13"/>
        <v>12155.0625</v>
      </c>
      <c r="AE31" s="11">
        <f t="shared" si="14"/>
        <v>20.212143819202531</v>
      </c>
      <c r="AF31" s="11">
        <f t="shared" si="15"/>
        <v>47.205813795199838</v>
      </c>
      <c r="AG31" s="11">
        <f t="shared" si="16"/>
        <v>495.66104484959828</v>
      </c>
      <c r="AH31" s="12">
        <f t="shared" si="17"/>
        <v>1157.625</v>
      </c>
    </row>
    <row r="32" spans="1:34" s="6" customFormat="1" ht="12.75" x14ac:dyDescent="0.2">
      <c r="A32" s="57"/>
      <c r="B32" s="95"/>
      <c r="C32" s="95"/>
      <c r="D32" s="95"/>
      <c r="E32" s="25"/>
      <c r="F32" s="96"/>
      <c r="G32" s="25"/>
      <c r="H32" s="25"/>
      <c r="I32" s="40"/>
      <c r="J32" s="35"/>
      <c r="K32" s="35"/>
      <c r="L32" s="35"/>
      <c r="M32" s="35"/>
      <c r="N32" s="35"/>
      <c r="O32" s="15"/>
      <c r="P32" s="15"/>
      <c r="Q32" s="15"/>
      <c r="R32" s="15"/>
      <c r="S32" s="15"/>
      <c r="T32" s="15"/>
      <c r="U32" s="15"/>
      <c r="V32" s="2"/>
      <c r="W32" s="2"/>
      <c r="X32" s="2"/>
      <c r="Y32" s="10">
        <f t="shared" si="10"/>
        <v>11</v>
      </c>
      <c r="Z32" s="11">
        <f t="shared" si="0"/>
        <v>4.8019999999999996</v>
      </c>
      <c r="AA32" s="11">
        <f t="shared" si="1"/>
        <v>4.5948509198562064</v>
      </c>
      <c r="AB32" s="11">
        <f t="shared" si="11"/>
        <v>121</v>
      </c>
      <c r="AC32" s="11">
        <f t="shared" si="12"/>
        <v>121</v>
      </c>
      <c r="AD32" s="13">
        <f t="shared" si="13"/>
        <v>14641</v>
      </c>
      <c r="AE32" s="11">
        <f t="shared" si="14"/>
        <v>21.112654975703425</v>
      </c>
      <c r="AF32" s="11">
        <f t="shared" si="15"/>
        <v>50.543360118418271</v>
      </c>
      <c r="AG32" s="11">
        <f t="shared" si="16"/>
        <v>555.97696130260101</v>
      </c>
      <c r="AH32" s="12">
        <f t="shared" si="17"/>
        <v>1331</v>
      </c>
    </row>
    <row r="33" spans="1:34" s="6" customFormat="1" ht="12.75" x14ac:dyDescent="0.2">
      <c r="A33" s="57"/>
      <c r="B33" s="57"/>
      <c r="C33" s="57"/>
      <c r="D33" s="57"/>
      <c r="E33" s="58"/>
      <c r="F33" s="86"/>
      <c r="G33" s="58"/>
      <c r="H33" s="58"/>
      <c r="I33" s="40"/>
      <c r="J33" s="35"/>
      <c r="K33" s="35"/>
      <c r="L33" s="35"/>
      <c r="M33" s="35"/>
      <c r="N33" s="35"/>
      <c r="O33" s="15"/>
      <c r="P33" s="15"/>
      <c r="Q33" s="15"/>
      <c r="R33" s="15"/>
      <c r="S33" s="15"/>
      <c r="T33" s="15"/>
      <c r="U33" s="15"/>
      <c r="V33" s="2"/>
      <c r="W33" s="2"/>
      <c r="X33" s="2"/>
      <c r="Y33" s="10">
        <f t="shared" si="10"/>
        <v>11.5</v>
      </c>
      <c r="Z33" s="11">
        <f t="shared" si="0"/>
        <v>4.8950750000000003</v>
      </c>
      <c r="AA33" s="11">
        <f t="shared" si="1"/>
        <v>4.6839108426728702</v>
      </c>
      <c r="AB33" s="11">
        <f t="shared" si="11"/>
        <v>132.25</v>
      </c>
      <c r="AC33" s="11">
        <f t="shared" si="12"/>
        <v>132.25</v>
      </c>
      <c r="AD33" s="13">
        <f t="shared" si="13"/>
        <v>17490.0625</v>
      </c>
      <c r="AE33" s="11">
        <f t="shared" si="14"/>
        <v>21.939020782108475</v>
      </c>
      <c r="AF33" s="11">
        <f t="shared" si="15"/>
        <v>53.864974690738009</v>
      </c>
      <c r="AG33" s="11">
        <f t="shared" si="16"/>
        <v>619.44720894348711</v>
      </c>
      <c r="AH33" s="12">
        <f t="shared" si="17"/>
        <v>1520.875</v>
      </c>
    </row>
    <row r="34" spans="1:34" s="6" customFormat="1" ht="12.75" x14ac:dyDescent="0.2">
      <c r="A34" s="57"/>
      <c r="B34" s="57"/>
      <c r="C34" s="57"/>
      <c r="D34" s="57"/>
      <c r="E34" s="58"/>
      <c r="F34" s="86"/>
      <c r="G34" s="58"/>
      <c r="H34" s="58"/>
      <c r="I34" s="40"/>
      <c r="J34" s="35"/>
      <c r="K34" s="35"/>
      <c r="L34" s="35"/>
      <c r="M34" s="35"/>
      <c r="N34" s="35"/>
      <c r="O34" s="15"/>
      <c r="P34" s="15"/>
      <c r="Q34" s="15"/>
      <c r="R34" s="15"/>
      <c r="S34" s="15"/>
      <c r="T34" s="15"/>
      <c r="U34" s="15"/>
      <c r="V34" s="2"/>
      <c r="W34" s="2"/>
      <c r="X34" s="2"/>
      <c r="Y34" s="10">
        <f t="shared" si="10"/>
        <v>12</v>
      </c>
      <c r="Z34" s="11">
        <f t="shared" si="0"/>
        <v>4.9776999999999996</v>
      </c>
      <c r="AA34" s="11">
        <f t="shared" si="1"/>
        <v>4.7629715584690206</v>
      </c>
      <c r="AB34" s="11">
        <f t="shared" si="11"/>
        <v>144</v>
      </c>
      <c r="AC34" s="11">
        <f t="shared" si="12"/>
        <v>144</v>
      </c>
      <c r="AD34" s="13">
        <f t="shared" si="13"/>
        <v>20736</v>
      </c>
      <c r="AE34" s="11">
        <f t="shared" si="14"/>
        <v>22.685898066784812</v>
      </c>
      <c r="AF34" s="11">
        <f t="shared" si="15"/>
        <v>57.155658701628248</v>
      </c>
      <c r="AG34" s="11">
        <f t="shared" si="16"/>
        <v>685.86790441953895</v>
      </c>
      <c r="AH34" s="12">
        <f t="shared" si="17"/>
        <v>1728</v>
      </c>
    </row>
    <row r="35" spans="1:34" s="6" customFormat="1" ht="12.75" x14ac:dyDescent="0.2">
      <c r="A35" s="57"/>
      <c r="B35" s="57"/>
      <c r="C35" s="57"/>
      <c r="D35" s="57"/>
      <c r="E35" s="58"/>
      <c r="F35" s="86"/>
      <c r="G35" s="58"/>
      <c r="H35" s="58"/>
      <c r="I35" s="40"/>
      <c r="J35" s="35"/>
      <c r="K35" s="35"/>
      <c r="L35" s="35"/>
      <c r="M35" s="35"/>
      <c r="N35" s="35"/>
      <c r="O35" s="15"/>
      <c r="P35" s="15"/>
      <c r="Q35" s="15"/>
      <c r="R35" s="15"/>
      <c r="S35" s="15"/>
      <c r="T35" s="15"/>
      <c r="U35" s="15"/>
      <c r="V35" s="2"/>
      <c r="W35" s="2"/>
      <c r="X35" s="2"/>
      <c r="Y35" s="13">
        <f t="shared" si="10"/>
        <v>12.5</v>
      </c>
      <c r="Z35" s="11">
        <f t="shared" si="0"/>
        <v>5.0498750000000001</v>
      </c>
      <c r="AA35" s="11">
        <f t="shared" si="1"/>
        <v>4.8320330672446614</v>
      </c>
      <c r="AB35" s="11">
        <f t="shared" si="11"/>
        <v>156.25</v>
      </c>
      <c r="AC35" s="11">
        <f t="shared" si="12"/>
        <v>156.25</v>
      </c>
      <c r="AD35" s="13">
        <f t="shared" si="13"/>
        <v>24414.0625</v>
      </c>
      <c r="AE35" s="11">
        <f t="shared" si="14"/>
        <v>23.348543562945849</v>
      </c>
      <c r="AF35" s="11">
        <f t="shared" si="15"/>
        <v>60.400413340558266</v>
      </c>
      <c r="AG35" s="11">
        <f t="shared" si="16"/>
        <v>755.00516675697838</v>
      </c>
      <c r="AH35" s="12">
        <f t="shared" si="17"/>
        <v>1953.125</v>
      </c>
    </row>
    <row r="36" spans="1:34" s="6" customFormat="1" ht="12.75" x14ac:dyDescent="0.2">
      <c r="A36" s="57"/>
      <c r="B36" s="57"/>
      <c r="C36" s="57"/>
      <c r="D36" s="57"/>
      <c r="E36" s="58"/>
      <c r="F36" s="86"/>
      <c r="G36" s="58"/>
      <c r="H36" s="58"/>
      <c r="I36" s="40"/>
      <c r="J36" s="35"/>
      <c r="K36" s="35"/>
      <c r="L36" s="35"/>
      <c r="M36" s="35"/>
      <c r="N36" s="35"/>
      <c r="O36" s="15"/>
      <c r="P36" s="15"/>
      <c r="Q36" s="15"/>
      <c r="R36" s="15"/>
      <c r="S36" s="15"/>
      <c r="T36" s="15"/>
      <c r="U36" s="15"/>
      <c r="V36" s="2"/>
      <c r="W36" s="2"/>
      <c r="X36" s="2"/>
      <c r="Y36" s="13">
        <f t="shared" si="10"/>
        <v>13</v>
      </c>
      <c r="Z36" s="11">
        <f t="shared" si="0"/>
        <v>5.1115999999999993</v>
      </c>
      <c r="AA36" s="11">
        <f t="shared" si="1"/>
        <v>4.891095368999788</v>
      </c>
      <c r="AB36" s="11">
        <f t="shared" si="11"/>
        <v>169</v>
      </c>
      <c r="AC36" s="11">
        <f t="shared" si="12"/>
        <v>169</v>
      </c>
      <c r="AD36" s="13">
        <f t="shared" si="13"/>
        <v>28561</v>
      </c>
      <c r="AE36" s="11">
        <f t="shared" si="14"/>
        <v>23.922813908651172</v>
      </c>
      <c r="AF36" s="11">
        <f t="shared" si="15"/>
        <v>63.584239796997245</v>
      </c>
      <c r="AG36" s="11">
        <f t="shared" si="16"/>
        <v>826.5951173609642</v>
      </c>
      <c r="AH36" s="12">
        <f t="shared" si="17"/>
        <v>2197</v>
      </c>
    </row>
    <row r="37" spans="1:34" s="6" customFormat="1" ht="12.75" x14ac:dyDescent="0.2">
      <c r="A37" s="57"/>
      <c r="B37" s="57"/>
      <c r="C37" s="57"/>
      <c r="D37" s="57"/>
      <c r="E37" s="58"/>
      <c r="F37" s="86"/>
      <c r="G37" s="58"/>
      <c r="H37" s="58"/>
      <c r="I37" s="40"/>
      <c r="J37" s="35"/>
      <c r="K37" s="35"/>
      <c r="L37" s="35"/>
      <c r="M37" s="35"/>
      <c r="N37" s="35"/>
      <c r="O37" s="15"/>
      <c r="P37" s="15"/>
      <c r="Q37" s="15"/>
      <c r="R37" s="15"/>
      <c r="S37" s="15"/>
      <c r="T37" s="15"/>
      <c r="U37" s="15"/>
      <c r="V37" s="2"/>
      <c r="W37" s="2"/>
      <c r="X37" s="2"/>
      <c r="Y37" s="13">
        <f t="shared" si="10"/>
        <v>13.5</v>
      </c>
      <c r="Z37" s="11">
        <f t="shared" si="0"/>
        <v>5.1628750000000005</v>
      </c>
      <c r="AA37" s="11">
        <f t="shared" si="1"/>
        <v>4.9401584637344058</v>
      </c>
      <c r="AB37" s="11">
        <f t="shared" si="11"/>
        <v>182.25</v>
      </c>
      <c r="AC37" s="11">
        <f t="shared" si="12"/>
        <v>182.25</v>
      </c>
      <c r="AD37" s="13">
        <f t="shared" si="13"/>
        <v>33215.0625</v>
      </c>
      <c r="AE37" s="11">
        <f t="shared" si="14"/>
        <v>24.405165646806683</v>
      </c>
      <c r="AF37" s="11">
        <f t="shared" si="15"/>
        <v>66.692139260414478</v>
      </c>
      <c r="AG37" s="11">
        <f t="shared" si="16"/>
        <v>900.34388001559546</v>
      </c>
      <c r="AH37" s="12">
        <f t="shared" si="17"/>
        <v>2460.375</v>
      </c>
    </row>
    <row r="38" spans="1:34" s="6" customFormat="1" ht="12.75" x14ac:dyDescent="0.2">
      <c r="A38" s="57"/>
      <c r="B38" s="57"/>
      <c r="C38" s="57"/>
      <c r="D38" s="57"/>
      <c r="E38" s="58"/>
      <c r="F38" s="86"/>
      <c r="G38" s="58"/>
      <c r="H38" s="58"/>
      <c r="I38" s="40"/>
      <c r="J38" s="35"/>
      <c r="K38" s="35"/>
      <c r="L38" s="35"/>
      <c r="M38" s="35"/>
      <c r="N38" s="35"/>
      <c r="O38" s="15"/>
      <c r="P38" s="15"/>
      <c r="Q38" s="15"/>
      <c r="R38" s="15"/>
      <c r="S38" s="15"/>
      <c r="T38" s="15"/>
      <c r="U38" s="15"/>
      <c r="V38" s="2"/>
      <c r="W38" s="2"/>
      <c r="X38" s="2"/>
      <c r="Y38" s="13">
        <f t="shared" si="10"/>
        <v>14</v>
      </c>
      <c r="Z38" s="11">
        <f t="shared" si="0"/>
        <v>5.2037000000000013</v>
      </c>
      <c r="AA38" s="11">
        <f t="shared" si="1"/>
        <v>4.9792223514485112</v>
      </c>
      <c r="AB38" s="11">
        <f t="shared" si="11"/>
        <v>196</v>
      </c>
      <c r="AC38" s="11">
        <f t="shared" si="12"/>
        <v>196</v>
      </c>
      <c r="AD38" s="13">
        <f t="shared" si="13"/>
        <v>38416</v>
      </c>
      <c r="AE38" s="11">
        <f t="shared" si="14"/>
        <v>24.792655225164442</v>
      </c>
      <c r="AF38" s="11">
        <f t="shared" si="15"/>
        <v>69.709112920279154</v>
      </c>
      <c r="AG38" s="11">
        <f t="shared" si="16"/>
        <v>975.92758088390815</v>
      </c>
      <c r="AH38" s="12">
        <f t="shared" si="17"/>
        <v>2744</v>
      </c>
    </row>
    <row r="39" spans="1:34" s="6" customFormat="1" ht="12.75" x14ac:dyDescent="0.2">
      <c r="A39" s="57"/>
      <c r="B39" s="57"/>
      <c r="C39" s="57"/>
      <c r="D39" s="57"/>
      <c r="E39" s="58"/>
      <c r="F39" s="86"/>
      <c r="G39" s="58"/>
      <c r="H39" s="58"/>
      <c r="I39" s="40"/>
      <c r="J39" s="35"/>
      <c r="K39" s="35"/>
      <c r="L39" s="35"/>
      <c r="M39" s="35"/>
      <c r="N39" s="35"/>
      <c r="O39" s="15"/>
      <c r="P39" s="15"/>
      <c r="Q39" s="15"/>
      <c r="R39" s="15"/>
      <c r="S39" s="15"/>
      <c r="T39" s="15"/>
      <c r="U39" s="15"/>
      <c r="V39" s="2"/>
      <c r="W39" s="2"/>
      <c r="X39" s="2"/>
      <c r="Y39" s="13">
        <f t="shared" si="10"/>
        <v>14.5</v>
      </c>
      <c r="Z39" s="11">
        <f t="shared" si="0"/>
        <v>5.2340749999999998</v>
      </c>
      <c r="AA39" s="11">
        <f t="shared" si="1"/>
        <v>5.0082870321421025</v>
      </c>
      <c r="AB39" s="11">
        <f t="shared" si="11"/>
        <v>210.25</v>
      </c>
      <c r="AC39" s="11">
        <f t="shared" si="12"/>
        <v>210.25</v>
      </c>
      <c r="AD39" s="13">
        <f t="shared" si="13"/>
        <v>44205.0625</v>
      </c>
      <c r="AE39" s="11">
        <f t="shared" si="14"/>
        <v>25.082938996322749</v>
      </c>
      <c r="AF39" s="11">
        <f t="shared" si="15"/>
        <v>72.620161966060479</v>
      </c>
      <c r="AG39" s="11">
        <f t="shared" si="16"/>
        <v>1052.9923485078771</v>
      </c>
      <c r="AH39" s="12">
        <f t="shared" si="17"/>
        <v>3048.625</v>
      </c>
    </row>
    <row r="40" spans="1:34" s="6" customFormat="1" ht="12.75" x14ac:dyDescent="0.2">
      <c r="A40" s="57"/>
      <c r="B40" s="57"/>
      <c r="C40" s="57"/>
      <c r="D40" s="57"/>
      <c r="E40" s="58"/>
      <c r="F40" s="86"/>
      <c r="G40" s="58"/>
      <c r="H40" s="58"/>
      <c r="I40" s="40"/>
      <c r="J40" s="35"/>
      <c r="K40" s="35"/>
      <c r="L40" s="35"/>
      <c r="M40" s="35"/>
      <c r="N40" s="35"/>
      <c r="O40" s="15"/>
      <c r="P40" s="15"/>
      <c r="Q40" s="15"/>
      <c r="R40" s="15"/>
      <c r="S40" s="15"/>
      <c r="T40" s="15"/>
      <c r="U40" s="15"/>
      <c r="V40" s="2"/>
      <c r="W40" s="2"/>
      <c r="X40" s="2"/>
      <c r="Y40" s="13">
        <f t="shared" si="10"/>
        <v>15</v>
      </c>
      <c r="Z40" s="11">
        <f t="shared" si="0"/>
        <v>5.2540000000000004</v>
      </c>
      <c r="AA40" s="11">
        <f t="shared" si="1"/>
        <v>5.027352505815184</v>
      </c>
      <c r="AB40" s="11">
        <f t="shared" si="11"/>
        <v>225</v>
      </c>
      <c r="AC40" s="11">
        <f t="shared" si="12"/>
        <v>225</v>
      </c>
      <c r="AD40" s="13">
        <f t="shared" si="13"/>
        <v>50625</v>
      </c>
      <c r="AE40" s="11">
        <f t="shared" si="14"/>
        <v>25.274273217726211</v>
      </c>
      <c r="AF40" s="11">
        <f t="shared" si="15"/>
        <v>75.410287587227756</v>
      </c>
      <c r="AG40" s="11">
        <f t="shared" si="16"/>
        <v>1131.1543138084164</v>
      </c>
      <c r="AH40" s="12">
        <f t="shared" si="17"/>
        <v>3375</v>
      </c>
    </row>
    <row r="41" spans="1:34" s="6" customFormat="1" ht="12.75" x14ac:dyDescent="0.2">
      <c r="A41" s="57"/>
      <c r="B41" s="57"/>
      <c r="C41" s="57"/>
      <c r="D41" s="57"/>
      <c r="E41" s="58"/>
      <c r="F41" s="86"/>
      <c r="G41" s="58"/>
      <c r="H41" s="58"/>
      <c r="I41" s="40"/>
      <c r="J41" s="35"/>
      <c r="K41" s="35"/>
      <c r="L41" s="35"/>
      <c r="M41" s="35"/>
      <c r="N41" s="35"/>
      <c r="O41" s="15"/>
      <c r="P41" s="15"/>
      <c r="Q41" s="15"/>
      <c r="R41" s="15"/>
      <c r="S41" s="15"/>
      <c r="T41" s="15"/>
      <c r="U41" s="15"/>
      <c r="V41" s="2"/>
      <c r="W41" s="2"/>
      <c r="X41" s="2"/>
    </row>
    <row r="42" spans="1:34" s="6" customFormat="1" ht="12.75" x14ac:dyDescent="0.2">
      <c r="A42" s="57"/>
      <c r="B42" s="57"/>
      <c r="C42" s="57"/>
      <c r="D42" s="57"/>
      <c r="E42" s="58"/>
      <c r="F42" s="86"/>
      <c r="G42" s="58"/>
      <c r="H42" s="58"/>
      <c r="I42" s="40"/>
      <c r="J42" s="35"/>
      <c r="K42" s="35"/>
      <c r="L42" s="35"/>
      <c r="M42" s="35"/>
      <c r="N42" s="35"/>
      <c r="O42" s="15"/>
      <c r="P42" s="15"/>
      <c r="Q42" s="15"/>
      <c r="R42" s="15"/>
      <c r="S42" s="15"/>
      <c r="T42" s="15"/>
      <c r="U42" s="15"/>
      <c r="V42" s="2"/>
      <c r="W42" s="2"/>
      <c r="X42" s="2"/>
    </row>
    <row r="43" spans="1:34" s="6" customFormat="1" ht="12.75" x14ac:dyDescent="0.2">
      <c r="A43" s="57"/>
      <c r="B43" s="57"/>
      <c r="C43" s="57"/>
      <c r="D43" s="57"/>
      <c r="E43" s="58"/>
      <c r="F43" s="86"/>
      <c r="G43" s="58"/>
      <c r="H43" s="58"/>
      <c r="I43" s="40"/>
      <c r="J43" s="35"/>
      <c r="K43" s="35"/>
      <c r="L43" s="35"/>
      <c r="M43" s="35"/>
      <c r="N43" s="35"/>
      <c r="O43" s="15"/>
      <c r="P43" s="15"/>
      <c r="Q43" s="15"/>
      <c r="R43" s="15"/>
      <c r="S43" s="15"/>
      <c r="T43" s="15"/>
      <c r="U43" s="15"/>
      <c r="V43" s="2"/>
      <c r="W43" s="2"/>
      <c r="X43" s="2"/>
    </row>
    <row r="44" spans="1:34" s="6" customFormat="1" ht="12.75" x14ac:dyDescent="0.2">
      <c r="A44" s="57"/>
      <c r="B44" s="57"/>
      <c r="C44" s="57"/>
      <c r="D44" s="57"/>
      <c r="E44" s="58"/>
      <c r="F44" s="86"/>
      <c r="G44" s="58"/>
      <c r="H44" s="58"/>
      <c r="I44" s="40"/>
      <c r="J44" s="35"/>
      <c r="K44" s="35"/>
      <c r="L44" s="35"/>
      <c r="M44" s="35"/>
      <c r="N44" s="35"/>
      <c r="O44" s="15"/>
      <c r="P44" s="15"/>
      <c r="Q44" s="15"/>
      <c r="R44" s="15"/>
      <c r="S44" s="15"/>
      <c r="T44" s="15"/>
      <c r="U44" s="15"/>
      <c r="V44" s="2"/>
      <c r="W44" s="2"/>
      <c r="X44" s="2"/>
    </row>
    <row r="45" spans="1:34" s="6" customFormat="1" ht="12.75" x14ac:dyDescent="0.2">
      <c r="A45" s="57"/>
      <c r="B45" s="57"/>
      <c r="C45" s="57">
        <v>130</v>
      </c>
      <c r="D45" s="57">
        <v>110</v>
      </c>
      <c r="E45" s="58"/>
      <c r="F45" s="86"/>
      <c r="G45" s="58"/>
      <c r="H45" s="58"/>
      <c r="I45" s="40"/>
      <c r="J45" s="35"/>
      <c r="K45" s="35"/>
      <c r="L45" s="35"/>
      <c r="M45" s="35"/>
      <c r="N45" s="35"/>
      <c r="O45" s="15"/>
      <c r="P45" s="15"/>
      <c r="Q45" s="15"/>
      <c r="R45" s="15"/>
      <c r="S45" s="15"/>
      <c r="T45" s="15"/>
      <c r="U45" s="15"/>
      <c r="V45" s="2"/>
      <c r="W45" s="2"/>
      <c r="X45" s="2"/>
      <c r="Y45" s="12">
        <f t="shared" ref="Y45:AH45" si="18">SUM(Y10:Y40)</f>
        <v>232.5</v>
      </c>
      <c r="Z45" s="12">
        <f t="shared" si="18"/>
        <v>106.63612500000002</v>
      </c>
      <c r="AA45" s="12">
        <f t="shared" si="18"/>
        <v>102.03604686508778</v>
      </c>
      <c r="AB45" s="12">
        <f t="shared" si="18"/>
        <v>2363.75</v>
      </c>
      <c r="AC45" s="12">
        <f t="shared" si="18"/>
        <v>2363.75</v>
      </c>
      <c r="AD45" s="12">
        <f t="shared" si="18"/>
        <v>329624.9375</v>
      </c>
      <c r="AE45" s="12">
        <f t="shared" si="18"/>
        <v>406.55112248427309</v>
      </c>
      <c r="AF45" s="12">
        <f t="shared" si="18"/>
        <v>968.69728107157971</v>
      </c>
      <c r="AG45" s="12">
        <f t="shared" si="18"/>
        <v>10633.888200762583</v>
      </c>
      <c r="AH45" s="12">
        <f t="shared" si="18"/>
        <v>27028.125</v>
      </c>
    </row>
    <row r="46" spans="1:34" s="6" customFormat="1" ht="12.75" x14ac:dyDescent="0.2">
      <c r="A46" s="57"/>
      <c r="B46" s="57"/>
      <c r="C46" s="57">
        <v>20</v>
      </c>
      <c r="D46" s="57">
        <v>20</v>
      </c>
      <c r="E46" s="58"/>
      <c r="F46" s="86"/>
      <c r="G46" s="58"/>
      <c r="H46" s="58"/>
      <c r="I46" s="40"/>
      <c r="J46" s="35"/>
      <c r="K46" s="35"/>
      <c r="L46" s="35"/>
      <c r="M46" s="35"/>
      <c r="N46" s="35"/>
      <c r="O46" s="15"/>
      <c r="P46" s="15"/>
      <c r="Q46" s="15"/>
      <c r="R46" s="15"/>
      <c r="S46" s="15"/>
      <c r="T46" s="15"/>
      <c r="U46" s="15"/>
      <c r="V46" s="2"/>
      <c r="W46" s="2"/>
      <c r="X46" s="2"/>
    </row>
    <row r="47" spans="1:34" s="6" customFormat="1" ht="12.75" x14ac:dyDescent="0.2">
      <c r="A47" s="57"/>
      <c r="B47" s="57"/>
      <c r="C47" s="57">
        <f>C45*C46</f>
        <v>2600</v>
      </c>
      <c r="D47" s="57">
        <f>D45*D46</f>
        <v>2200</v>
      </c>
      <c r="E47" s="58"/>
      <c r="F47" s="86"/>
      <c r="G47" s="58"/>
      <c r="H47" s="58"/>
      <c r="I47" s="40"/>
      <c r="J47" s="35"/>
      <c r="K47" s="35"/>
      <c r="L47" s="35"/>
      <c r="M47" s="35"/>
      <c r="N47" s="35"/>
      <c r="O47" s="15"/>
      <c r="P47" s="15"/>
      <c r="Q47" s="15"/>
      <c r="R47" s="15"/>
      <c r="S47" s="15"/>
      <c r="T47" s="15"/>
      <c r="U47" s="15"/>
      <c r="V47" s="2"/>
      <c r="W47" s="2"/>
      <c r="X47" s="2"/>
      <c r="Y47" s="12">
        <f>COUNTA(Y10:Y40)</f>
        <v>31</v>
      </c>
      <c r="Z47" s="12">
        <f>Y45</f>
        <v>232.5</v>
      </c>
      <c r="AA47" s="12">
        <f>AB45</f>
        <v>2363.75</v>
      </c>
      <c r="AC47" s="12">
        <f>AA45</f>
        <v>102.03604686508778</v>
      </c>
      <c r="AE47" s="12">
        <f>AE45</f>
        <v>406.55112248427309</v>
      </c>
    </row>
    <row r="48" spans="1:34" s="6" customFormat="1" ht="12.75" x14ac:dyDescent="0.2">
      <c r="A48" s="57"/>
      <c r="B48" s="57"/>
      <c r="C48" s="57"/>
      <c r="D48" s="57"/>
      <c r="E48" s="58"/>
      <c r="F48" s="86"/>
      <c r="G48" s="58"/>
      <c r="H48" s="58"/>
      <c r="I48" s="40"/>
      <c r="J48" s="35"/>
      <c r="K48" s="35"/>
      <c r="L48" s="35"/>
      <c r="M48" s="35"/>
      <c r="N48" s="35"/>
      <c r="O48" s="15"/>
      <c r="P48" s="15"/>
      <c r="Q48" s="15"/>
      <c r="R48" s="15"/>
      <c r="S48" s="15"/>
      <c r="T48" s="15"/>
      <c r="U48" s="15"/>
      <c r="V48" s="2"/>
      <c r="W48" s="2"/>
      <c r="X48" s="2"/>
      <c r="Y48" s="12">
        <f>Y45</f>
        <v>232.5</v>
      </c>
      <c r="Z48" s="12">
        <f>AC45</f>
        <v>2363.75</v>
      </c>
      <c r="AA48" s="12">
        <f>AH45</f>
        <v>27028.125</v>
      </c>
      <c r="AC48" s="12">
        <f>AF45</f>
        <v>968.69728107157971</v>
      </c>
    </row>
    <row r="49" spans="1:36" s="6" customFormat="1" ht="12.75" x14ac:dyDescent="0.2">
      <c r="A49" s="57"/>
      <c r="B49" s="57"/>
      <c r="C49" s="57"/>
      <c r="D49" s="57"/>
      <c r="E49" s="58"/>
      <c r="F49" s="86"/>
      <c r="G49" s="58"/>
      <c r="H49" s="58"/>
      <c r="I49" s="40"/>
      <c r="J49" s="35"/>
      <c r="K49" s="35"/>
      <c r="L49" s="35"/>
      <c r="M49" s="35"/>
      <c r="N49" s="35"/>
      <c r="O49" s="15"/>
      <c r="P49" s="15"/>
      <c r="Q49" s="15"/>
      <c r="R49" s="15"/>
      <c r="S49" s="15"/>
      <c r="T49" s="15"/>
      <c r="U49" s="15"/>
      <c r="V49" s="2"/>
      <c r="W49" s="2"/>
      <c r="X49" s="2"/>
      <c r="Y49" s="12">
        <f>AB45</f>
        <v>2363.75</v>
      </c>
      <c r="Z49" s="12">
        <f>AH45</f>
        <v>27028.125</v>
      </c>
      <c r="AA49" s="12">
        <f>AD45</f>
        <v>329624.9375</v>
      </c>
      <c r="AC49" s="12">
        <f>AG45</f>
        <v>10633.888200762583</v>
      </c>
    </row>
    <row r="50" spans="1:36" s="6" customFormat="1" ht="12.75" x14ac:dyDescent="0.2">
      <c r="A50" s="57"/>
      <c r="B50" s="57"/>
      <c r="C50" s="57"/>
      <c r="D50" s="57"/>
      <c r="E50" s="58"/>
      <c r="F50" s="86"/>
      <c r="G50" s="58"/>
      <c r="H50" s="58"/>
      <c r="I50" s="40"/>
      <c r="J50" s="35"/>
      <c r="K50" s="35"/>
      <c r="L50" s="35"/>
      <c r="M50" s="35"/>
      <c r="N50" s="35"/>
      <c r="O50" s="15"/>
      <c r="P50" s="15"/>
      <c r="Q50" s="15"/>
      <c r="R50" s="15"/>
      <c r="S50" s="15"/>
      <c r="T50" s="15"/>
      <c r="U50" s="15"/>
      <c r="V50" s="2"/>
      <c r="W50" s="2"/>
      <c r="X50" s="2"/>
    </row>
    <row r="51" spans="1:36" s="6" customFormat="1" ht="12.75" x14ac:dyDescent="0.2">
      <c r="A51" s="57"/>
      <c r="B51" s="57"/>
      <c r="C51" s="57"/>
      <c r="D51" s="57"/>
      <c r="E51" s="58"/>
      <c r="F51" s="86"/>
      <c r="G51" s="58"/>
      <c r="H51" s="58"/>
      <c r="I51" s="40"/>
      <c r="J51" s="35"/>
      <c r="K51" s="35"/>
      <c r="L51" s="35"/>
      <c r="M51" s="35"/>
      <c r="N51" s="35"/>
      <c r="O51" s="15"/>
      <c r="P51" s="15"/>
      <c r="Q51" s="15"/>
      <c r="R51" s="15"/>
      <c r="S51" s="15"/>
      <c r="T51" s="15"/>
      <c r="U51" s="15"/>
      <c r="V51" s="2"/>
      <c r="W51" s="2"/>
      <c r="X51" s="2"/>
      <c r="Y51" s="12">
        <f>(Y47*((Z48*AA49)-(AA48*Z49)))-(Z47*((Y48*AA49)-(AA48*Y49)))+(AA47*((Y48*Z49)-(Z48*Y49)))</f>
        <v>190066580</v>
      </c>
    </row>
    <row r="52" spans="1:36" s="6" customFormat="1" ht="12.75" x14ac:dyDescent="0.2">
      <c r="A52" s="57"/>
      <c r="B52" s="57"/>
      <c r="C52" s="57"/>
      <c r="D52" s="57"/>
      <c r="E52" s="58"/>
      <c r="F52" s="86"/>
      <c r="G52" s="58"/>
      <c r="H52" s="58"/>
      <c r="I52" s="40"/>
      <c r="J52" s="35"/>
      <c r="K52" s="35"/>
      <c r="L52" s="35"/>
      <c r="M52" s="35"/>
      <c r="N52" s="35"/>
      <c r="O52" s="15"/>
      <c r="P52" s="15"/>
      <c r="Q52" s="15"/>
      <c r="R52" s="15"/>
      <c r="S52" s="15"/>
      <c r="T52" s="15"/>
      <c r="U52" s="15"/>
      <c r="V52" s="2"/>
      <c r="W52" s="2"/>
      <c r="X52" s="2"/>
    </row>
    <row r="53" spans="1:36" s="6" customFormat="1" ht="12.75" x14ac:dyDescent="0.2">
      <c r="A53" s="57"/>
      <c r="B53" s="57"/>
      <c r="C53" s="57"/>
      <c r="D53" s="57"/>
      <c r="E53" s="58"/>
      <c r="F53" s="86"/>
      <c r="G53" s="58"/>
      <c r="H53" s="58"/>
      <c r="I53" s="40"/>
      <c r="J53" s="35"/>
      <c r="K53" s="35"/>
      <c r="L53" s="35"/>
      <c r="M53" s="35"/>
      <c r="N53" s="35"/>
      <c r="O53" s="15"/>
      <c r="P53" s="15"/>
      <c r="Q53" s="15"/>
      <c r="R53" s="15"/>
      <c r="S53" s="15"/>
      <c r="T53" s="15"/>
      <c r="U53" s="15"/>
      <c r="V53" s="2"/>
      <c r="W53" s="2"/>
      <c r="X53" s="2"/>
      <c r="Y53" s="12">
        <f>((Z48*AA49)-(AA48*Z49))/Y51</f>
        <v>0.25586510263929618</v>
      </c>
      <c r="Z53" s="12">
        <f>-1*(((Z47*AA49)-(AA47*Z49))/Y51)</f>
        <v>-6.7082111436950143E-2</v>
      </c>
      <c r="AA53" s="12">
        <f>((Z47*AA48)-(AA47*Z48))/Y51</f>
        <v>3.6656891495601175E-3</v>
      </c>
      <c r="AC53" s="9" t="s">
        <v>34</v>
      </c>
      <c r="AD53" s="12">
        <f>(Y53*AC47)+(Z53*AC48)+(AA53*AC49)</f>
        <v>0.10573324170016463</v>
      </c>
    </row>
    <row r="54" spans="1:36" s="6" customFormat="1" ht="12.75" x14ac:dyDescent="0.2">
      <c r="A54" s="57"/>
      <c r="B54" s="57"/>
      <c r="C54" s="57"/>
      <c r="D54" s="57"/>
      <c r="E54" s="58"/>
      <c r="F54" s="86"/>
      <c r="G54" s="58"/>
      <c r="H54" s="58"/>
      <c r="I54" s="40"/>
      <c r="J54" s="35"/>
      <c r="K54" s="35"/>
      <c r="L54" s="35"/>
      <c r="M54" s="35"/>
      <c r="N54" s="35"/>
      <c r="O54" s="15"/>
      <c r="P54" s="15"/>
      <c r="Q54" s="15"/>
      <c r="R54" s="15"/>
      <c r="S54" s="15"/>
      <c r="T54" s="15"/>
      <c r="U54" s="15"/>
      <c r="V54" s="2"/>
      <c r="W54" s="2"/>
      <c r="X54" s="2"/>
      <c r="Y54" s="12">
        <f>Z53</f>
        <v>-6.7082111436950143E-2</v>
      </c>
      <c r="Z54" s="12">
        <f>((Y47*AA49)-(AA47*Y49))/Y51</f>
        <v>2.4365456567903732E-2</v>
      </c>
      <c r="AA54" s="12">
        <f>-1*(((Y47*AA48)-(AA47*Y48))/Y51)</f>
        <v>-1.516836889473152E-3</v>
      </c>
      <c r="AC54" s="9" t="s">
        <v>35</v>
      </c>
      <c r="AD54" s="12">
        <f>(Y54*AC47)+(Z54*AC48)+(AA54*AC49)</f>
        <v>0.62808416155635527</v>
      </c>
    </row>
    <row r="55" spans="1:36" s="6" customFormat="1" ht="12.75" x14ac:dyDescent="0.2">
      <c r="A55" s="57"/>
      <c r="B55" s="57"/>
      <c r="C55" s="57"/>
      <c r="D55" s="57"/>
      <c r="E55" s="58"/>
      <c r="F55" s="86"/>
      <c r="G55" s="58"/>
      <c r="H55" s="58"/>
      <c r="I55" s="40"/>
      <c r="J55" s="35"/>
      <c r="K55" s="35"/>
      <c r="L55" s="35"/>
      <c r="M55" s="35"/>
      <c r="N55" s="35"/>
      <c r="O55" s="15"/>
      <c r="P55" s="15"/>
      <c r="Q55" s="15"/>
      <c r="R55" s="15"/>
      <c r="S55" s="15"/>
      <c r="T55" s="15"/>
      <c r="U55" s="15"/>
      <c r="V55" s="2"/>
      <c r="W55" s="2"/>
      <c r="X55" s="2"/>
      <c r="Y55" s="12">
        <f>AA53</f>
        <v>3.6656891495601175E-3</v>
      </c>
      <c r="Z55" s="12">
        <f>AA54</f>
        <v>-1.516836889473152E-3</v>
      </c>
      <c r="AA55" s="12">
        <f>((Y47*Z48)-(Z47*Y48))/Y51</f>
        <v>1.0112245929821013E-4</v>
      </c>
      <c r="AC55" s="9" t="s">
        <v>36</v>
      </c>
      <c r="AD55" s="12">
        <f>(Y55*AC47)+(Z55*AC48)+(AA55*AC49)</f>
        <v>-1.9998414041023427E-2</v>
      </c>
    </row>
    <row r="56" spans="1:36" s="6" customFormat="1" ht="12.75" x14ac:dyDescent="0.2">
      <c r="A56" s="57"/>
      <c r="B56" s="57"/>
      <c r="C56" s="57"/>
      <c r="D56" s="57"/>
      <c r="E56" s="58"/>
      <c r="F56" s="86"/>
      <c r="G56" s="58"/>
      <c r="H56" s="58"/>
      <c r="I56" s="40"/>
      <c r="J56" s="35"/>
      <c r="K56" s="35"/>
      <c r="L56" s="35"/>
      <c r="M56" s="35"/>
      <c r="N56" s="35"/>
      <c r="O56" s="15"/>
      <c r="P56" s="15"/>
      <c r="Q56" s="15"/>
      <c r="R56" s="15"/>
      <c r="S56" s="15"/>
      <c r="T56" s="15"/>
      <c r="U56" s="15"/>
      <c r="V56" s="2"/>
      <c r="W56" s="2"/>
      <c r="X56" s="2"/>
      <c r="Y56"/>
      <c r="Z56"/>
      <c r="AA56"/>
      <c r="AB56"/>
      <c r="AC56"/>
      <c r="AD56"/>
      <c r="AE56"/>
      <c r="AF56"/>
      <c r="AG56"/>
      <c r="AH56"/>
      <c r="AI56"/>
    </row>
    <row r="57" spans="1:36" s="6" customFormat="1" ht="12.75" x14ac:dyDescent="0.2">
      <c r="A57" s="57"/>
      <c r="B57" s="59"/>
      <c r="C57" s="59"/>
      <c r="D57" s="57"/>
      <c r="E57" s="40"/>
      <c r="F57" s="82"/>
      <c r="G57" s="40"/>
      <c r="H57" s="40"/>
      <c r="I57" s="40"/>
      <c r="J57" s="35"/>
      <c r="K57" s="35"/>
      <c r="L57" s="35"/>
      <c r="M57" s="35"/>
      <c r="N57" s="35"/>
      <c r="O57" s="15"/>
      <c r="P57" s="15"/>
      <c r="Q57" s="15"/>
      <c r="R57" s="15"/>
      <c r="S57" s="15"/>
      <c r="T57" s="15"/>
      <c r="U57" s="15"/>
      <c r="V57" s="2"/>
      <c r="W57" s="2"/>
      <c r="X57" s="2"/>
      <c r="Y57"/>
      <c r="Z57"/>
      <c r="AA57"/>
      <c r="AB57"/>
      <c r="AC57"/>
      <c r="AD57"/>
      <c r="AE57"/>
      <c r="AF57"/>
      <c r="AG57"/>
      <c r="AH57"/>
      <c r="AI57"/>
    </row>
    <row r="58" spans="1:36" s="6" customFormat="1" ht="12.75" x14ac:dyDescent="0.2">
      <c r="A58" s="60" t="s">
        <v>29</v>
      </c>
      <c r="B58" s="59"/>
      <c r="C58" s="59"/>
      <c r="D58" s="57"/>
      <c r="E58" s="40"/>
      <c r="F58" s="82"/>
      <c r="G58" s="40"/>
      <c r="H58" s="40"/>
      <c r="I58" s="40"/>
      <c r="J58" s="35"/>
      <c r="K58" s="35"/>
      <c r="L58" s="35"/>
      <c r="M58" s="35"/>
      <c r="N58" s="35"/>
      <c r="O58" s="15"/>
      <c r="P58" s="15"/>
      <c r="Q58" s="15"/>
      <c r="R58" s="15"/>
      <c r="S58" s="15"/>
      <c r="T58" s="15"/>
      <c r="U58" s="15"/>
      <c r="V58" s="2"/>
      <c r="W58" s="2"/>
      <c r="X58" s="2"/>
      <c r="Y58"/>
      <c r="Z58"/>
      <c r="AA58"/>
      <c r="AB58"/>
      <c r="AC58"/>
      <c r="AD58"/>
      <c r="AE58"/>
      <c r="AF58"/>
      <c r="AG58"/>
      <c r="AH58"/>
      <c r="AI58"/>
    </row>
    <row r="59" spans="1:36" s="6" customFormat="1" ht="12.75" x14ac:dyDescent="0.2">
      <c r="A59" s="59"/>
      <c r="B59" s="59"/>
      <c r="C59" s="59"/>
      <c r="D59" s="57"/>
      <c r="E59" s="40"/>
      <c r="F59" s="82"/>
      <c r="G59" s="40"/>
      <c r="H59" s="40"/>
      <c r="I59" s="61"/>
      <c r="J59" s="65"/>
      <c r="K59" s="65"/>
      <c r="L59" s="65"/>
      <c r="M59" s="65"/>
      <c r="N59" s="65"/>
      <c r="O59" s="22"/>
      <c r="P59" s="22"/>
      <c r="Q59" s="22"/>
      <c r="R59" s="22"/>
      <c r="S59" s="22"/>
      <c r="T59" s="22"/>
      <c r="U59" s="22"/>
      <c r="V59" s="2"/>
      <c r="W59" s="2"/>
      <c r="X59" s="2"/>
      <c r="Y59"/>
      <c r="Z59"/>
      <c r="AA59"/>
      <c r="AB59"/>
      <c r="AC59"/>
      <c r="AD59"/>
      <c r="AE59"/>
      <c r="AF59"/>
      <c r="AG59"/>
      <c r="AH59"/>
      <c r="AI59"/>
    </row>
    <row r="60" spans="1:36" s="6" customFormat="1" ht="12.75" x14ac:dyDescent="0.2">
      <c r="A60" s="66">
        <v>9.3257999999999992</v>
      </c>
      <c r="B60" s="60" t="s">
        <v>30</v>
      </c>
      <c r="C60" s="61"/>
      <c r="D60" s="60" t="s">
        <v>31</v>
      </c>
      <c r="E60" s="60" t="s">
        <v>32</v>
      </c>
      <c r="F60" s="78" t="s">
        <v>33</v>
      </c>
      <c r="G60" s="40"/>
      <c r="H60" s="40"/>
      <c r="I60" s="61"/>
      <c r="J60" s="65"/>
      <c r="K60" s="65"/>
      <c r="L60" s="65"/>
      <c r="M60" s="65"/>
      <c r="N60" s="65"/>
      <c r="O60" s="22"/>
      <c r="P60" s="22"/>
      <c r="Q60" s="22"/>
      <c r="R60" s="22"/>
      <c r="S60" s="22"/>
      <c r="T60" s="22"/>
      <c r="U60" s="22"/>
      <c r="V60" s="2"/>
      <c r="W60" s="2"/>
      <c r="X60" s="2"/>
      <c r="Y60"/>
      <c r="Z60"/>
      <c r="AA60"/>
      <c r="AB60"/>
      <c r="AC60"/>
      <c r="AD60"/>
      <c r="AE60"/>
      <c r="AF60"/>
      <c r="AG60"/>
      <c r="AH60"/>
      <c r="AI60"/>
    </row>
    <row r="61" spans="1:36" s="6" customFormat="1" ht="12.75" x14ac:dyDescent="0.2">
      <c r="A61" s="66">
        <v>9.0851199999999999</v>
      </c>
      <c r="B61" s="62"/>
      <c r="C61" s="61"/>
      <c r="D61" s="63"/>
      <c r="E61" s="63"/>
      <c r="F61" s="87"/>
      <c r="G61" s="64"/>
      <c r="H61" s="64"/>
      <c r="I61" s="61"/>
      <c r="J61" s="65"/>
      <c r="K61" s="65"/>
      <c r="L61" s="65"/>
      <c r="M61" s="65"/>
      <c r="N61" s="65"/>
      <c r="O61" s="22"/>
      <c r="P61" s="22"/>
      <c r="Q61" s="22"/>
      <c r="R61" s="22"/>
      <c r="S61" s="22"/>
      <c r="T61" s="22"/>
      <c r="U61" s="22"/>
      <c r="V61" s="2"/>
      <c r="W61" s="2"/>
      <c r="X61" s="2"/>
      <c r="Y61"/>
      <c r="Z61"/>
      <c r="AA61"/>
      <c r="AB61"/>
      <c r="AC61"/>
      <c r="AD61"/>
      <c r="AE61"/>
      <c r="AF61"/>
      <c r="AG61"/>
      <c r="AH61"/>
      <c r="AI61"/>
    </row>
    <row r="62" spans="1:36" s="6" customFormat="1" ht="12.75" x14ac:dyDescent="0.2">
      <c r="A62" s="66">
        <v>9.3727999999999998</v>
      </c>
      <c r="B62" s="67">
        <f t="shared" ref="B62:B68" si="19">A60*0.454</f>
        <v>4.2339131999999999</v>
      </c>
      <c r="C62" s="68"/>
      <c r="D62" s="69">
        <v>4.71</v>
      </c>
      <c r="E62" s="69">
        <v>1.98</v>
      </c>
      <c r="F62" s="88">
        <f>E62*D62</f>
        <v>9.3257999999999992</v>
      </c>
      <c r="G62" s="64"/>
      <c r="H62" s="64"/>
      <c r="I62" s="58"/>
      <c r="J62" s="25"/>
      <c r="K62" s="25"/>
      <c r="L62" s="25"/>
      <c r="M62" s="25"/>
      <c r="N62" s="25"/>
      <c r="O62" s="14"/>
      <c r="P62" s="14"/>
      <c r="Q62" s="14"/>
      <c r="R62" s="14"/>
      <c r="S62" s="14"/>
      <c r="T62" s="14"/>
      <c r="U62" s="14"/>
      <c r="V62" s="2"/>
      <c r="W62" s="2"/>
      <c r="X62" s="2"/>
      <c r="Y62"/>
      <c r="Z62"/>
      <c r="AA62"/>
      <c r="AB62"/>
      <c r="AC62"/>
      <c r="AD62"/>
      <c r="AE62"/>
      <c r="AF62"/>
      <c r="AG62"/>
      <c r="AH62"/>
      <c r="AI62"/>
    </row>
    <row r="63" spans="1:36" s="6" customFormat="1" ht="12.75" x14ac:dyDescent="0.2">
      <c r="A63" s="66">
        <v>11.55472</v>
      </c>
      <c r="B63" s="67">
        <f t="shared" si="19"/>
        <v>4.1246444799999997</v>
      </c>
      <c r="C63" s="68"/>
      <c r="D63" s="69">
        <v>4.6399999999999997</v>
      </c>
      <c r="E63" s="69">
        <v>1.958</v>
      </c>
      <c r="F63" s="88">
        <f t="shared" ref="F63:F68" si="20">E63*D63</f>
        <v>9.0851199999999999</v>
      </c>
      <c r="G63" s="64"/>
      <c r="H63" s="64"/>
      <c r="I63" s="58"/>
      <c r="J63" s="25"/>
      <c r="K63" s="25"/>
      <c r="L63" s="25"/>
      <c r="M63" s="25"/>
      <c r="N63" s="25"/>
      <c r="O63" s="14"/>
      <c r="P63" s="14"/>
      <c r="Q63" s="14"/>
      <c r="R63" s="14"/>
      <c r="S63" s="14"/>
      <c r="T63" s="14"/>
      <c r="U63" s="14"/>
      <c r="V63" s="2"/>
      <c r="W63" s="2"/>
      <c r="X63" s="2"/>
      <c r="Y63"/>
      <c r="Z63"/>
      <c r="AA63"/>
      <c r="AB63"/>
      <c r="AC63"/>
      <c r="AD63"/>
      <c r="AE63"/>
      <c r="AF63"/>
      <c r="AG63"/>
      <c r="AH63"/>
      <c r="AI63"/>
    </row>
    <row r="64" spans="1:36" s="6" customFormat="1" ht="12.75" x14ac:dyDescent="0.2">
      <c r="A64" s="66">
        <v>7.6896399999999989</v>
      </c>
      <c r="B64" s="67">
        <f t="shared" si="19"/>
        <v>4.2552512</v>
      </c>
      <c r="C64" s="68"/>
      <c r="D64" s="70">
        <v>4.6399999999999997</v>
      </c>
      <c r="E64" s="70">
        <v>2.02</v>
      </c>
      <c r="F64" s="88">
        <f t="shared" si="20"/>
        <v>9.3727999999999998</v>
      </c>
      <c r="G64" s="58"/>
      <c r="H64" s="58"/>
      <c r="I64" s="58"/>
      <c r="J64" s="25"/>
      <c r="K64" s="25"/>
      <c r="L64" s="25"/>
      <c r="M64" s="25"/>
      <c r="N64" s="25"/>
      <c r="O64" s="14"/>
      <c r="P64" s="14"/>
      <c r="Q64" s="14"/>
      <c r="R64" s="14"/>
      <c r="S64" s="14"/>
      <c r="T64" s="14"/>
      <c r="U64" s="14"/>
      <c r="V64" s="2"/>
      <c r="W64" s="2"/>
      <c r="X64" s="2"/>
      <c r="Y64"/>
      <c r="Z64"/>
      <c r="AA64"/>
      <c r="AB64"/>
      <c r="AC64"/>
      <c r="AD64"/>
      <c r="AE64"/>
      <c r="AF64"/>
      <c r="AG64"/>
      <c r="AH64"/>
      <c r="AI64"/>
      <c r="AJ64"/>
    </row>
    <row r="65" spans="1:36" s="6" customFormat="1" ht="12.75" x14ac:dyDescent="0.2">
      <c r="A65" s="66">
        <v>4.04</v>
      </c>
      <c r="B65" s="67">
        <f t="shared" si="19"/>
        <v>5.2458428799999997</v>
      </c>
      <c r="C65" s="68"/>
      <c r="D65" s="70">
        <v>5.62</v>
      </c>
      <c r="E65" s="70">
        <v>2.056</v>
      </c>
      <c r="F65" s="88">
        <f t="shared" si="20"/>
        <v>11.55472</v>
      </c>
      <c r="G65" s="58"/>
      <c r="H65" s="58"/>
      <c r="I65" s="58"/>
      <c r="J65" s="25"/>
      <c r="K65" s="25"/>
      <c r="L65" s="25"/>
      <c r="M65" s="25"/>
      <c r="N65" s="25"/>
      <c r="O65" s="14"/>
      <c r="P65" s="14"/>
      <c r="Q65" s="14"/>
      <c r="R65" s="14"/>
      <c r="S65" s="14"/>
      <c r="T65" s="14"/>
      <c r="U65" s="14"/>
      <c r="V65" s="2"/>
      <c r="W65" s="2"/>
      <c r="X65" s="2"/>
      <c r="Y65"/>
      <c r="Z65"/>
      <c r="AA65"/>
      <c r="AB65"/>
      <c r="AC65"/>
      <c r="AD65"/>
      <c r="AE65"/>
      <c r="AF65"/>
      <c r="AG65"/>
      <c r="AH65"/>
      <c r="AI65"/>
      <c r="AJ65"/>
    </row>
    <row r="66" spans="1:36" s="6" customFormat="1" ht="12.75" x14ac:dyDescent="0.2">
      <c r="A66" s="66">
        <v>4.04</v>
      </c>
      <c r="B66" s="67">
        <f t="shared" si="19"/>
        <v>3.4910965599999995</v>
      </c>
      <c r="C66" s="68"/>
      <c r="D66" s="70">
        <v>4.0599999999999996</v>
      </c>
      <c r="E66" s="70">
        <v>1.8939999999999999</v>
      </c>
      <c r="F66" s="88">
        <f t="shared" si="20"/>
        <v>7.6896399999999989</v>
      </c>
      <c r="G66" s="58"/>
      <c r="H66" s="58"/>
      <c r="I66" s="58"/>
      <c r="J66" s="25"/>
      <c r="K66" s="25"/>
      <c r="L66" s="25"/>
      <c r="M66" s="25"/>
      <c r="N66" s="25"/>
      <c r="O66" s="14"/>
      <c r="P66" s="14"/>
      <c r="Q66" s="14"/>
      <c r="R66" s="14"/>
      <c r="S66" s="14"/>
      <c r="T66" s="14"/>
      <c r="U66" s="14"/>
      <c r="V66" s="2"/>
      <c r="W66" s="2"/>
      <c r="X66" s="2"/>
      <c r="Y66"/>
      <c r="Z66"/>
      <c r="AA66"/>
      <c r="AB66"/>
      <c r="AC66"/>
      <c r="AD66"/>
      <c r="AE66"/>
      <c r="AF66"/>
      <c r="AG66"/>
      <c r="AH66"/>
      <c r="AI66"/>
      <c r="AJ66"/>
    </row>
    <row r="67" spans="1:36" s="6" customFormat="1" ht="12.75" x14ac:dyDescent="0.2">
      <c r="A67" s="58"/>
      <c r="B67" s="67">
        <f t="shared" si="19"/>
        <v>1.83416</v>
      </c>
      <c r="C67" s="68"/>
      <c r="D67" s="70">
        <v>4.75</v>
      </c>
      <c r="E67" s="70">
        <v>1.9590000000000001</v>
      </c>
      <c r="F67" s="88">
        <f t="shared" si="20"/>
        <v>9.3052500000000009</v>
      </c>
      <c r="G67" s="58"/>
      <c r="H67" s="58"/>
      <c r="I67" s="58"/>
      <c r="J67" s="25"/>
      <c r="K67" s="25"/>
      <c r="L67" s="25"/>
      <c r="M67" s="25"/>
      <c r="N67" s="25"/>
      <c r="O67" s="14"/>
      <c r="P67" s="14"/>
      <c r="Q67" s="14"/>
      <c r="R67" s="14"/>
      <c r="S67" s="14"/>
      <c r="T67" s="14"/>
      <c r="U67" s="14"/>
      <c r="V67" s="2"/>
      <c r="W67" s="2"/>
      <c r="X67" s="2"/>
      <c r="Y67"/>
      <c r="Z67"/>
      <c r="AA67"/>
      <c r="AB67"/>
      <c r="AC67"/>
      <c r="AD67"/>
      <c r="AE67"/>
      <c r="AF67"/>
      <c r="AG67"/>
      <c r="AH67"/>
      <c r="AI67"/>
      <c r="AJ67"/>
    </row>
    <row r="68" spans="1:36" s="6" customFormat="1" ht="13.5" thickBot="1" x14ac:dyDescent="0.25">
      <c r="A68" s="58"/>
      <c r="B68" s="67">
        <f t="shared" si="19"/>
        <v>1.83416</v>
      </c>
      <c r="C68" s="68"/>
      <c r="D68" s="70">
        <v>4.75</v>
      </c>
      <c r="E68" s="70">
        <v>1.9590000000000001</v>
      </c>
      <c r="F68" s="88">
        <f t="shared" si="20"/>
        <v>9.3052500000000009</v>
      </c>
      <c r="G68" s="58"/>
      <c r="H68" s="58"/>
      <c r="I68" s="58"/>
      <c r="J68" s="25"/>
      <c r="K68" s="25"/>
      <c r="L68" s="25"/>
      <c r="M68" s="25"/>
      <c r="N68" s="25"/>
      <c r="O68" s="14"/>
      <c r="P68" s="14"/>
      <c r="Q68" s="14"/>
      <c r="R68" s="14"/>
      <c r="S68" s="14"/>
      <c r="T68" s="14"/>
      <c r="U68" s="14"/>
      <c r="V68" s="2"/>
      <c r="W68" s="2"/>
      <c r="X68" s="2"/>
      <c r="Y68"/>
      <c r="Z68"/>
      <c r="AA68"/>
      <c r="AB68"/>
      <c r="AC68"/>
      <c r="AD68"/>
      <c r="AE68"/>
      <c r="AF68"/>
      <c r="AG68"/>
      <c r="AH68"/>
      <c r="AI68"/>
      <c r="AJ68"/>
    </row>
    <row r="69" spans="1:36" s="6" customFormat="1" ht="13.5" thickBot="1" x14ac:dyDescent="0.2">
      <c r="A69" s="71">
        <v>1</v>
      </c>
      <c r="B69" s="58"/>
      <c r="C69" s="58"/>
      <c r="D69" s="58"/>
      <c r="E69" s="58"/>
      <c r="F69" s="86"/>
      <c r="G69" s="58"/>
      <c r="H69" s="58"/>
      <c r="I69" s="72">
        <v>19</v>
      </c>
      <c r="J69" s="72">
        <v>0.14000000000000001</v>
      </c>
      <c r="K69" s="64"/>
      <c r="L69" s="72">
        <v>1.05</v>
      </c>
      <c r="M69" s="25"/>
      <c r="N69" s="25"/>
      <c r="O69" s="14"/>
      <c r="P69" s="14"/>
      <c r="Q69" s="14"/>
      <c r="R69" s="14"/>
      <c r="S69" s="14"/>
      <c r="T69" s="14"/>
      <c r="U69" s="14"/>
      <c r="V69" s="2"/>
      <c r="W69" s="2"/>
      <c r="X69" s="2"/>
      <c r="Y69"/>
      <c r="Z69"/>
      <c r="AA69"/>
      <c r="AB69"/>
      <c r="AC69"/>
      <c r="AD69"/>
      <c r="AE69"/>
      <c r="AF69"/>
      <c r="AG69"/>
      <c r="AH69"/>
      <c r="AI69"/>
      <c r="AJ69"/>
    </row>
    <row r="70" spans="1:36" s="6" customFormat="1" ht="13.5" thickBot="1" x14ac:dyDescent="0.2">
      <c r="A70" s="73">
        <v>2</v>
      </c>
      <c r="B70" s="58"/>
      <c r="C70" s="58"/>
      <c r="D70" s="58"/>
      <c r="E70" s="58"/>
      <c r="F70" s="86"/>
      <c r="G70" s="58"/>
      <c r="H70" s="58"/>
      <c r="I70" s="74">
        <v>21</v>
      </c>
      <c r="J70" s="74">
        <v>0.2</v>
      </c>
      <c r="K70" s="64"/>
      <c r="L70" s="74">
        <v>1.1399999999999999</v>
      </c>
      <c r="M70" s="65"/>
      <c r="N70" s="65"/>
      <c r="O70" s="22"/>
      <c r="P70" s="22"/>
      <c r="Q70" s="22"/>
      <c r="R70" s="22"/>
      <c r="S70" s="22"/>
      <c r="T70" s="22"/>
      <c r="U70" s="22"/>
      <c r="Y70"/>
      <c r="Z70"/>
      <c r="AA70"/>
      <c r="AB70"/>
      <c r="AC70"/>
      <c r="AD70"/>
      <c r="AE70"/>
      <c r="AF70"/>
      <c r="AG70"/>
      <c r="AH70"/>
      <c r="AI70"/>
      <c r="AJ70"/>
    </row>
    <row r="71" spans="1:36" s="6" customFormat="1" ht="13.5" thickBot="1" x14ac:dyDescent="0.25">
      <c r="A71" s="73">
        <v>3</v>
      </c>
      <c r="B71" s="72">
        <v>0.28999999999999998</v>
      </c>
      <c r="C71" s="72">
        <v>4.2000000000000003E-2</v>
      </c>
      <c r="D71" s="72">
        <v>0.31</v>
      </c>
      <c r="E71" s="72">
        <v>0.31</v>
      </c>
      <c r="F71" s="89">
        <v>1.05</v>
      </c>
      <c r="G71" s="72">
        <v>1</v>
      </c>
      <c r="H71" s="64"/>
      <c r="I71" s="74">
        <v>30</v>
      </c>
      <c r="J71" s="74">
        <v>0.42</v>
      </c>
      <c r="K71" s="64"/>
      <c r="L71" s="74">
        <v>1.23</v>
      </c>
      <c r="M71" s="65"/>
      <c r="N71" s="65"/>
      <c r="O71" s="22"/>
      <c r="P71" s="22"/>
      <c r="Q71" s="22"/>
      <c r="R71" s="22"/>
      <c r="S71" s="22"/>
      <c r="T71" s="22"/>
      <c r="U71" s="22"/>
      <c r="Y71"/>
      <c r="Z71"/>
      <c r="AA71"/>
      <c r="AB71"/>
      <c r="AC71"/>
      <c r="AD71"/>
      <c r="AE71"/>
      <c r="AF71"/>
      <c r="AG71"/>
      <c r="AH71"/>
      <c r="AI71"/>
      <c r="AJ71"/>
    </row>
    <row r="72" spans="1:36" s="6" customFormat="1" ht="13.5" thickBot="1" x14ac:dyDescent="0.25">
      <c r="A72" s="73">
        <v>4</v>
      </c>
      <c r="B72" s="74">
        <v>0.66</v>
      </c>
      <c r="C72" s="74">
        <v>4.7E-2</v>
      </c>
      <c r="D72" s="74">
        <v>0.45</v>
      </c>
      <c r="E72" s="74">
        <v>0.76</v>
      </c>
      <c r="F72" s="90">
        <v>1.1399999999999999</v>
      </c>
      <c r="G72" s="74">
        <v>2</v>
      </c>
      <c r="H72" s="64"/>
      <c r="I72" s="74">
        <v>37</v>
      </c>
      <c r="J72" s="74">
        <v>0.56999999999999995</v>
      </c>
      <c r="K72" s="64"/>
      <c r="L72" s="74">
        <v>1.3</v>
      </c>
      <c r="M72" s="65"/>
      <c r="N72" s="65"/>
      <c r="O72" s="22"/>
      <c r="P72" s="22"/>
      <c r="Q72" s="22"/>
      <c r="R72" s="22"/>
      <c r="S72" s="22"/>
      <c r="T72" s="22"/>
      <c r="U72" s="22"/>
      <c r="Y72"/>
      <c r="Z72"/>
      <c r="AA72"/>
      <c r="AB72"/>
      <c r="AC72"/>
      <c r="AD72"/>
      <c r="AE72"/>
      <c r="AF72"/>
      <c r="AG72"/>
      <c r="AH72"/>
      <c r="AI72"/>
      <c r="AJ72"/>
    </row>
    <row r="73" spans="1:36" s="6" customFormat="1" ht="13.5" thickBot="1" x14ac:dyDescent="0.25">
      <c r="A73" s="73">
        <v>5</v>
      </c>
      <c r="B73" s="74">
        <v>1.37</v>
      </c>
      <c r="C73" s="74">
        <v>6.5000000000000002E-2</v>
      </c>
      <c r="D73" s="74">
        <v>0.93</v>
      </c>
      <c r="E73" s="74">
        <v>1.69</v>
      </c>
      <c r="F73" s="90">
        <v>1.23</v>
      </c>
      <c r="G73" s="74">
        <v>3</v>
      </c>
      <c r="H73" s="64"/>
      <c r="I73" s="74">
        <v>43</v>
      </c>
      <c r="J73" s="74">
        <v>0.76</v>
      </c>
      <c r="K73" s="64"/>
      <c r="L73" s="74">
        <v>1.4</v>
      </c>
      <c r="M73" s="65"/>
      <c r="N73" s="65"/>
      <c r="O73" s="22"/>
      <c r="P73" s="22"/>
      <c r="Q73" s="22"/>
      <c r="R73" s="22"/>
      <c r="S73" s="22"/>
      <c r="T73" s="22"/>
      <c r="U73" s="22"/>
      <c r="Y73"/>
      <c r="Z73"/>
      <c r="AA73"/>
      <c r="AB73"/>
      <c r="AC73"/>
      <c r="AD73"/>
      <c r="AE73"/>
      <c r="AF73"/>
      <c r="AG73"/>
      <c r="AH73"/>
      <c r="AI73"/>
      <c r="AJ73"/>
    </row>
    <row r="74" spans="1:36" s="6" customFormat="1" ht="13.5" thickBot="1" x14ac:dyDescent="0.25">
      <c r="A74" s="73">
        <v>6</v>
      </c>
      <c r="B74" s="74">
        <v>2.27</v>
      </c>
      <c r="C74" s="74">
        <v>8.1000000000000003E-2</v>
      </c>
      <c r="D74" s="74">
        <v>1.27</v>
      </c>
      <c r="E74" s="74">
        <v>2.95</v>
      </c>
      <c r="F74" s="90">
        <v>1.3</v>
      </c>
      <c r="G74" s="74">
        <v>4</v>
      </c>
      <c r="H74" s="64"/>
      <c r="I74" s="74">
        <v>50</v>
      </c>
      <c r="J74" s="74">
        <v>1.02</v>
      </c>
      <c r="K74" s="64"/>
      <c r="L74" s="74">
        <v>1.49</v>
      </c>
      <c r="M74" s="65"/>
      <c r="N74" s="65"/>
      <c r="O74" s="22"/>
      <c r="P74" s="22"/>
      <c r="Q74" s="22"/>
      <c r="R74" s="22"/>
      <c r="S74" s="22"/>
      <c r="T74" s="22"/>
      <c r="U74" s="22"/>
      <c r="Y74"/>
      <c r="Z74"/>
      <c r="AA74"/>
      <c r="AB74"/>
      <c r="AC74"/>
      <c r="AD74"/>
      <c r="AE74"/>
      <c r="AF74"/>
      <c r="AG74"/>
      <c r="AH74"/>
      <c r="AI74"/>
      <c r="AJ74"/>
    </row>
    <row r="75" spans="1:36" s="6" customFormat="1" ht="13.5" thickBot="1" x14ac:dyDescent="0.25">
      <c r="A75" s="73">
        <v>7</v>
      </c>
      <c r="B75" s="74">
        <v>3.3</v>
      </c>
      <c r="C75" s="74">
        <v>9.4E-2</v>
      </c>
      <c r="D75" s="74">
        <v>1.67</v>
      </c>
      <c r="E75" s="74">
        <v>4.62</v>
      </c>
      <c r="F75" s="90">
        <v>1.4</v>
      </c>
      <c r="G75" s="74">
        <v>5</v>
      </c>
      <c r="H75" s="64"/>
      <c r="I75" s="74">
        <v>56</v>
      </c>
      <c r="J75" s="74">
        <v>1.25</v>
      </c>
      <c r="K75" s="64"/>
      <c r="L75" s="74">
        <v>1.58</v>
      </c>
      <c r="M75" s="65"/>
      <c r="N75" s="65"/>
      <c r="O75" s="22"/>
      <c r="P75" s="22"/>
      <c r="Q75" s="22"/>
      <c r="R75" s="22"/>
      <c r="S75" s="22"/>
      <c r="T75" s="22"/>
      <c r="U75" s="22"/>
      <c r="Y75"/>
      <c r="Z75"/>
      <c r="AA75"/>
      <c r="AB75"/>
      <c r="AC75"/>
      <c r="AD75"/>
      <c r="AE75"/>
      <c r="AF75"/>
      <c r="AG75"/>
      <c r="AH75"/>
      <c r="AI75"/>
      <c r="AJ75"/>
    </row>
    <row r="76" spans="1:36" s="6" customFormat="1" ht="13.5" thickBot="1" x14ac:dyDescent="0.25">
      <c r="A76" s="73">
        <v>8</v>
      </c>
      <c r="B76" s="74">
        <v>4.62</v>
      </c>
      <c r="C76" s="74">
        <v>0.11</v>
      </c>
      <c r="D76" s="74">
        <v>2.2599999999999998</v>
      </c>
      <c r="E76" s="74">
        <v>6.88</v>
      </c>
      <c r="F76" s="90">
        <v>1.49</v>
      </c>
      <c r="G76" s="74">
        <v>6</v>
      </c>
      <c r="H76" s="64"/>
      <c r="I76" s="74">
        <v>63</v>
      </c>
      <c r="J76" s="74">
        <v>1.42</v>
      </c>
      <c r="K76" s="64"/>
      <c r="L76" s="74">
        <v>1.65</v>
      </c>
      <c r="M76" s="65"/>
      <c r="N76" s="65"/>
      <c r="O76" s="22"/>
      <c r="P76" s="22"/>
      <c r="Q76" s="22"/>
      <c r="R76" s="22"/>
      <c r="S76" s="22"/>
      <c r="T76" s="22"/>
      <c r="U76" s="22"/>
      <c r="Y76"/>
      <c r="Z76"/>
      <c r="AA76"/>
      <c r="AB76"/>
      <c r="AC76"/>
      <c r="AD76"/>
      <c r="AE76"/>
      <c r="AF76"/>
      <c r="AG76"/>
      <c r="AH76"/>
      <c r="AI76"/>
      <c r="AJ76"/>
    </row>
    <row r="77" spans="1:36" s="6" customFormat="1" ht="13.5" thickBot="1" x14ac:dyDescent="0.25">
      <c r="A77" s="73">
        <v>9</v>
      </c>
      <c r="B77" s="74">
        <v>6.1</v>
      </c>
      <c r="C77" s="74">
        <v>0.125</v>
      </c>
      <c r="D77" s="74">
        <v>2.76</v>
      </c>
      <c r="E77" s="74">
        <v>9.64</v>
      </c>
      <c r="F77" s="90">
        <v>1.58</v>
      </c>
      <c r="G77" s="74">
        <v>7</v>
      </c>
      <c r="H77" s="64"/>
      <c r="I77" s="74">
        <v>68</v>
      </c>
      <c r="J77" s="74">
        <v>1.62</v>
      </c>
      <c r="K77" s="64"/>
      <c r="L77" s="74">
        <v>1.72</v>
      </c>
      <c r="M77" s="65"/>
      <c r="N77" s="65"/>
      <c r="O77" s="22"/>
      <c r="P77" s="22"/>
      <c r="Q77" s="22"/>
      <c r="R77" s="22"/>
      <c r="S77" s="22"/>
      <c r="T77" s="22"/>
      <c r="U77" s="22"/>
      <c r="Y77"/>
      <c r="Z77"/>
      <c r="AA77"/>
      <c r="AB77"/>
      <c r="AC77"/>
      <c r="AD77"/>
      <c r="AE77"/>
      <c r="AF77"/>
      <c r="AG77"/>
      <c r="AH77"/>
      <c r="AI77"/>
      <c r="AJ77"/>
    </row>
    <row r="78" spans="1:36" s="6" customFormat="1" ht="13.5" thickBot="1" x14ac:dyDescent="0.25">
      <c r="A78" s="73">
        <v>10</v>
      </c>
      <c r="B78" s="74">
        <v>7.74</v>
      </c>
      <c r="C78" s="74">
        <v>0.13800000000000001</v>
      </c>
      <c r="D78" s="74">
        <v>3.13</v>
      </c>
      <c r="E78" s="74">
        <v>12.77</v>
      </c>
      <c r="F78" s="90">
        <v>1.65</v>
      </c>
      <c r="G78" s="74">
        <v>8</v>
      </c>
      <c r="H78" s="64"/>
      <c r="I78" s="74">
        <v>74</v>
      </c>
      <c r="J78" s="74">
        <v>1.81</v>
      </c>
      <c r="K78" s="64"/>
      <c r="L78" s="74">
        <v>1.79</v>
      </c>
      <c r="M78" s="65"/>
      <c r="N78" s="65"/>
      <c r="O78" s="22"/>
      <c r="P78" s="22"/>
      <c r="Q78" s="22"/>
      <c r="R78" s="22"/>
      <c r="S78" s="22"/>
      <c r="T78" s="22"/>
      <c r="U78" s="22"/>
      <c r="Y78"/>
      <c r="Z78"/>
      <c r="AA78"/>
      <c r="AB78"/>
      <c r="AC78"/>
      <c r="AD78"/>
      <c r="AE78"/>
      <c r="AF78"/>
      <c r="AG78"/>
      <c r="AH78"/>
      <c r="AI78"/>
      <c r="AJ78"/>
    </row>
    <row r="79" spans="1:36" s="6" customFormat="1" ht="13.5" thickBot="1" x14ac:dyDescent="0.25">
      <c r="A79" s="73">
        <v>11</v>
      </c>
      <c r="B79" s="74">
        <v>9.5</v>
      </c>
      <c r="C79" s="74">
        <v>0.151</v>
      </c>
      <c r="D79" s="74">
        <v>3.57</v>
      </c>
      <c r="E79" s="74">
        <v>16.329999999999998</v>
      </c>
      <c r="F79" s="90">
        <v>1.72</v>
      </c>
      <c r="G79" s="74">
        <v>9</v>
      </c>
      <c r="H79" s="64"/>
      <c r="I79" s="74">
        <v>77</v>
      </c>
      <c r="J79" s="74">
        <v>1.9</v>
      </c>
      <c r="K79" s="64"/>
      <c r="L79" s="74">
        <v>1.88</v>
      </c>
      <c r="M79" s="65"/>
      <c r="N79" s="65"/>
      <c r="O79" s="22"/>
      <c r="P79" s="22"/>
      <c r="Q79" s="22"/>
      <c r="R79" s="22"/>
      <c r="S79" s="22"/>
      <c r="T79" s="22"/>
      <c r="U79" s="22"/>
      <c r="Y79"/>
      <c r="Z79"/>
      <c r="AA79"/>
      <c r="AB79"/>
      <c r="AC79"/>
      <c r="AD79"/>
      <c r="AE79"/>
      <c r="AF79"/>
      <c r="AG79"/>
      <c r="AH79"/>
      <c r="AI79"/>
      <c r="AJ79"/>
    </row>
    <row r="80" spans="1:36" s="6" customFormat="1" ht="13.5" thickBot="1" x14ac:dyDescent="0.25">
      <c r="A80" s="73">
        <v>12</v>
      </c>
      <c r="B80" s="74">
        <v>11.35</v>
      </c>
      <c r="C80" s="74">
        <v>0.16200000000000001</v>
      </c>
      <c r="D80" s="74">
        <v>3.98</v>
      </c>
      <c r="E80" s="74">
        <v>20.32</v>
      </c>
      <c r="F80" s="90">
        <v>1.79</v>
      </c>
      <c r="G80" s="74">
        <v>10</v>
      </c>
      <c r="H80" s="64"/>
      <c r="I80" s="74">
        <v>79</v>
      </c>
      <c r="J80" s="74">
        <v>1.9</v>
      </c>
      <c r="K80" s="64"/>
      <c r="L80" s="74">
        <v>1.96</v>
      </c>
      <c r="M80" s="65"/>
      <c r="N80" s="65"/>
      <c r="O80" s="22"/>
      <c r="P80" s="22"/>
      <c r="Q80" s="22"/>
      <c r="R80" s="22"/>
      <c r="S80" s="22"/>
      <c r="T80" s="22"/>
      <c r="U80" s="22"/>
      <c r="Y80"/>
      <c r="Z80"/>
      <c r="AA80"/>
      <c r="AB80"/>
      <c r="AC80"/>
      <c r="AD80"/>
      <c r="AE80"/>
      <c r="AF80"/>
      <c r="AG80"/>
      <c r="AH80"/>
      <c r="AI80"/>
      <c r="AJ80"/>
    </row>
    <row r="81" spans="1:36" s="6" customFormat="1" ht="13.5" thickBot="1" x14ac:dyDescent="0.25">
      <c r="A81" s="64"/>
      <c r="B81" s="74">
        <v>13.03</v>
      </c>
      <c r="C81" s="74">
        <v>0.16900000000000001</v>
      </c>
      <c r="D81" s="74">
        <v>4.18</v>
      </c>
      <c r="E81" s="74">
        <v>24.5</v>
      </c>
      <c r="F81" s="90">
        <v>1.88</v>
      </c>
      <c r="G81" s="74">
        <v>11</v>
      </c>
      <c r="H81" s="64"/>
      <c r="I81" s="64"/>
      <c r="J81" s="65"/>
      <c r="K81" s="65"/>
      <c r="L81" s="65"/>
      <c r="M81" s="65"/>
      <c r="N81" s="65"/>
      <c r="O81" s="22"/>
      <c r="P81" s="22"/>
      <c r="Q81" s="22"/>
      <c r="R81" s="22"/>
      <c r="S81" s="22"/>
      <c r="T81" s="22"/>
      <c r="U81" s="22"/>
      <c r="Y81"/>
      <c r="Z81"/>
      <c r="AA81"/>
      <c r="AB81"/>
      <c r="AC81"/>
      <c r="AD81"/>
      <c r="AE81"/>
      <c r="AF81"/>
      <c r="AG81"/>
      <c r="AH81"/>
      <c r="AI81"/>
      <c r="AJ81"/>
    </row>
    <row r="82" spans="1:36" s="6" customFormat="1" ht="13.5" thickBot="1" x14ac:dyDescent="0.25">
      <c r="A82" s="64"/>
      <c r="B82" s="74">
        <v>14.63</v>
      </c>
      <c r="C82" s="74">
        <v>0.17399999999999999</v>
      </c>
      <c r="D82" s="74">
        <v>4.18</v>
      </c>
      <c r="E82" s="74">
        <v>28.67</v>
      </c>
      <c r="F82" s="90">
        <v>1.96</v>
      </c>
      <c r="G82" s="74">
        <v>12</v>
      </c>
      <c r="H82" s="64"/>
      <c r="I82" s="64"/>
      <c r="J82" s="65"/>
      <c r="K82" s="65"/>
      <c r="L82" s="65"/>
      <c r="M82" s="65"/>
      <c r="N82" s="65"/>
      <c r="O82" s="22"/>
      <c r="P82" s="22"/>
      <c r="Q82" s="22"/>
      <c r="R82" s="22"/>
      <c r="S82" s="22"/>
      <c r="T82" s="22"/>
      <c r="U82" s="22"/>
      <c r="Y82"/>
      <c r="Z82"/>
      <c r="AA82"/>
      <c r="AB82"/>
      <c r="AC82"/>
      <c r="AD82"/>
      <c r="AE82"/>
      <c r="AF82"/>
      <c r="AG82"/>
      <c r="AH82"/>
      <c r="AI82"/>
      <c r="AJ82"/>
    </row>
    <row r="83" spans="1:36" s="6" customFormat="1" ht="12.75" x14ac:dyDescent="0.15">
      <c r="A83" s="64"/>
      <c r="B83" s="64"/>
      <c r="C83" s="64"/>
      <c r="D83" s="64"/>
      <c r="E83" s="64"/>
      <c r="F83" s="75"/>
      <c r="G83" s="64"/>
      <c r="H83" s="64"/>
      <c r="I83" s="24">
        <v>0.14000000000000001</v>
      </c>
      <c r="J83" s="24">
        <v>0.13</v>
      </c>
      <c r="K83" s="65"/>
      <c r="L83" s="65"/>
      <c r="M83" s="65"/>
      <c r="N83" s="65"/>
      <c r="O83" s="22"/>
      <c r="P83" s="22"/>
      <c r="Q83" s="22"/>
      <c r="R83" s="22"/>
      <c r="S83" s="22"/>
      <c r="T83" s="22"/>
      <c r="U83" s="22"/>
      <c r="Y83"/>
      <c r="Z83"/>
      <c r="AA83"/>
      <c r="AB83"/>
      <c r="AC83"/>
      <c r="AD83"/>
      <c r="AE83"/>
      <c r="AF83"/>
      <c r="AG83"/>
      <c r="AH83"/>
      <c r="AI83"/>
      <c r="AJ83"/>
    </row>
    <row r="84" spans="1:36" s="6" customFormat="1" ht="12.75" x14ac:dyDescent="0.15">
      <c r="A84" s="64"/>
      <c r="B84" s="64"/>
      <c r="C84" s="64"/>
      <c r="D84" s="64"/>
      <c r="E84" s="64"/>
      <c r="F84" s="75"/>
      <c r="G84" s="64"/>
      <c r="H84" s="64"/>
      <c r="I84" s="24">
        <v>0.34</v>
      </c>
      <c r="J84" s="24">
        <v>0.3</v>
      </c>
      <c r="K84" s="65"/>
      <c r="L84" s="65"/>
      <c r="M84" s="65"/>
      <c r="N84" s="65"/>
      <c r="O84" s="22"/>
      <c r="P84" s="22"/>
      <c r="Q84" s="22"/>
      <c r="R84" s="22"/>
      <c r="S84" s="22"/>
      <c r="T84" s="22"/>
      <c r="U84" s="22"/>
      <c r="Y84"/>
      <c r="Z84"/>
      <c r="AA84"/>
      <c r="AB84"/>
      <c r="AC84"/>
      <c r="AD84"/>
      <c r="AE84"/>
      <c r="AF84"/>
      <c r="AG84"/>
      <c r="AH84"/>
      <c r="AI84"/>
      <c r="AJ84"/>
    </row>
    <row r="85" spans="1:36" s="6" customFormat="1" ht="12.75" x14ac:dyDescent="0.15">
      <c r="A85" s="64"/>
      <c r="B85" s="64"/>
      <c r="C85" s="64"/>
      <c r="D85" s="64"/>
      <c r="E85" s="64"/>
      <c r="F85" s="75"/>
      <c r="G85" s="64"/>
      <c r="I85" s="24">
        <v>0.77</v>
      </c>
      <c r="J85" s="24">
        <v>0.62</v>
      </c>
      <c r="K85" s="65"/>
      <c r="L85" s="65"/>
      <c r="M85" s="65"/>
      <c r="N85" s="65"/>
      <c r="O85" s="22"/>
      <c r="P85" s="22"/>
      <c r="Q85" s="22"/>
      <c r="R85" s="22"/>
      <c r="S85" s="22"/>
      <c r="T85" s="22"/>
      <c r="U85" s="22"/>
      <c r="Y85"/>
      <c r="Z85"/>
      <c r="AA85"/>
      <c r="AB85"/>
      <c r="AC85"/>
      <c r="AD85"/>
      <c r="AE85"/>
      <c r="AF85"/>
      <c r="AG85"/>
      <c r="AH85"/>
      <c r="AI85"/>
      <c r="AJ85"/>
    </row>
    <row r="86" spans="1:36" s="6" customFormat="1" ht="12.75" x14ac:dyDescent="0.15">
      <c r="A86" s="64"/>
      <c r="B86" s="64"/>
      <c r="C86" s="64"/>
      <c r="D86" s="64"/>
      <c r="E86" s="64"/>
      <c r="F86" s="75"/>
      <c r="G86" s="64"/>
      <c r="I86" s="24">
        <v>1.34</v>
      </c>
      <c r="J86" s="24">
        <v>1.03</v>
      </c>
      <c r="K86" s="65"/>
      <c r="L86" s="65"/>
      <c r="M86" s="65"/>
      <c r="N86" s="65"/>
      <c r="O86" s="22"/>
      <c r="P86" s="22"/>
      <c r="Q86" s="22"/>
      <c r="R86" s="22"/>
      <c r="S86" s="22"/>
      <c r="T86" s="22"/>
      <c r="U86" s="22"/>
      <c r="Y86"/>
      <c r="Z86"/>
      <c r="AA86"/>
      <c r="AB86"/>
      <c r="AC86"/>
      <c r="AD86"/>
      <c r="AE86"/>
      <c r="AF86"/>
      <c r="AG86"/>
      <c r="AH86"/>
      <c r="AI86"/>
      <c r="AJ86"/>
    </row>
    <row r="87" spans="1:36" s="6" customFormat="1" ht="12.75" x14ac:dyDescent="0.15">
      <c r="A87" s="64"/>
      <c r="B87" s="64"/>
      <c r="C87" s="64"/>
      <c r="D87" s="64"/>
      <c r="E87" s="64"/>
      <c r="F87" s="75"/>
      <c r="G87" s="64"/>
      <c r="I87" s="24">
        <v>2.1</v>
      </c>
      <c r="J87" s="24">
        <v>1.5</v>
      </c>
      <c r="K87" s="65"/>
      <c r="L87" s="65"/>
      <c r="M87" s="65"/>
      <c r="N87" s="65"/>
      <c r="O87" s="22"/>
      <c r="P87" s="22"/>
      <c r="Q87" s="22"/>
      <c r="R87" s="22"/>
      <c r="S87" s="22"/>
      <c r="T87" s="22"/>
      <c r="U87" s="22"/>
      <c r="Y87"/>
      <c r="Z87"/>
      <c r="AA87"/>
      <c r="AB87"/>
      <c r="AC87"/>
      <c r="AD87"/>
      <c r="AE87"/>
      <c r="AF87"/>
      <c r="AG87"/>
      <c r="AH87"/>
      <c r="AI87"/>
      <c r="AJ87"/>
    </row>
    <row r="88" spans="1:36" s="6" customFormat="1" ht="12.75" x14ac:dyDescent="0.15">
      <c r="A88" s="64"/>
      <c r="B88" s="64"/>
      <c r="C88" s="64"/>
      <c r="D88" s="64"/>
      <c r="E88" s="64"/>
      <c r="F88" s="75"/>
      <c r="G88" s="64"/>
      <c r="I88" s="24">
        <v>3.12</v>
      </c>
      <c r="J88" s="24">
        <v>2.09</v>
      </c>
      <c r="K88" s="65"/>
      <c r="L88" s="65"/>
      <c r="M88" s="65"/>
      <c r="N88" s="65"/>
      <c r="O88" s="22"/>
      <c r="P88" s="22"/>
      <c r="Q88" s="22"/>
      <c r="R88" s="22"/>
      <c r="S88" s="22"/>
      <c r="T88" s="22"/>
      <c r="U88" s="22"/>
      <c r="Y88"/>
      <c r="Z88"/>
      <c r="AA88"/>
      <c r="AB88"/>
      <c r="AC88"/>
      <c r="AD88"/>
      <c r="AE88"/>
      <c r="AF88"/>
      <c r="AG88"/>
      <c r="AH88"/>
      <c r="AI88"/>
      <c r="AJ88"/>
    </row>
    <row r="89" spans="1:36" s="6" customFormat="1" ht="12.75" x14ac:dyDescent="0.15">
      <c r="A89" s="64"/>
      <c r="B89" s="64"/>
      <c r="C89" s="64"/>
      <c r="D89" s="64"/>
      <c r="E89" s="64"/>
      <c r="F89" s="75"/>
      <c r="G89" s="64"/>
      <c r="I89" s="24">
        <v>4.37</v>
      </c>
      <c r="J89" s="24">
        <v>2.77</v>
      </c>
      <c r="K89" s="65"/>
      <c r="L89" s="65"/>
      <c r="M89" s="65"/>
      <c r="N89" s="65"/>
      <c r="O89" s="22"/>
      <c r="P89" s="22"/>
      <c r="Q89" s="22"/>
      <c r="R89" s="22"/>
      <c r="S89" s="22"/>
      <c r="T89" s="22"/>
      <c r="U89" s="22"/>
      <c r="Y89"/>
      <c r="Z89"/>
      <c r="AA89"/>
      <c r="AB89"/>
      <c r="AC89"/>
      <c r="AD89"/>
      <c r="AE89"/>
      <c r="AF89"/>
      <c r="AG89"/>
      <c r="AH89"/>
      <c r="AI89"/>
      <c r="AJ89"/>
    </row>
    <row r="90" spans="1:36" s="6" customFormat="1" ht="12.75" x14ac:dyDescent="0.15">
      <c r="A90" s="64"/>
      <c r="B90" s="64"/>
      <c r="C90" s="64"/>
      <c r="D90" s="64"/>
      <c r="E90" s="64"/>
      <c r="F90" s="75"/>
      <c r="G90" s="64"/>
      <c r="I90" s="24">
        <v>5.79</v>
      </c>
      <c r="J90" s="24">
        <v>3.51</v>
      </c>
      <c r="K90" s="65"/>
      <c r="L90" s="65"/>
      <c r="M90" s="65"/>
      <c r="N90" s="65"/>
      <c r="O90" s="22"/>
      <c r="P90" s="22"/>
      <c r="Q90" s="22"/>
      <c r="R90" s="22"/>
      <c r="S90" s="22"/>
      <c r="T90" s="22"/>
      <c r="U90" s="22"/>
      <c r="Y90"/>
      <c r="Z90"/>
      <c r="AA90"/>
      <c r="AB90"/>
      <c r="AC90"/>
      <c r="AD90"/>
      <c r="AE90"/>
      <c r="AF90"/>
      <c r="AG90"/>
      <c r="AH90"/>
      <c r="AI90"/>
      <c r="AJ90"/>
    </row>
    <row r="91" spans="1:36" ht="12.75" x14ac:dyDescent="0.15">
      <c r="C91" s="64"/>
      <c r="D91" s="64"/>
      <c r="E91" s="64"/>
      <c r="F91" s="75"/>
      <c r="G91" s="64"/>
      <c r="H91" s="6"/>
      <c r="I91" s="24">
        <v>7.41</v>
      </c>
      <c r="J91" s="24">
        <v>4.3099999999999996</v>
      </c>
    </row>
    <row r="92" spans="1:36" ht="12.75" x14ac:dyDescent="0.15">
      <c r="C92" s="64"/>
      <c r="D92" s="64"/>
      <c r="E92" s="64"/>
      <c r="F92" s="75"/>
      <c r="G92" s="64"/>
      <c r="H92" s="6"/>
      <c r="I92" s="24">
        <v>9.2200000000000006</v>
      </c>
      <c r="J92" s="24">
        <v>5.15</v>
      </c>
    </row>
    <row r="93" spans="1:36" ht="12.75" x14ac:dyDescent="0.15">
      <c r="I93" s="24">
        <v>11.11</v>
      </c>
      <c r="J93" s="24">
        <v>5.91</v>
      </c>
    </row>
    <row r="94" spans="1:36" ht="12.75" x14ac:dyDescent="0.15">
      <c r="I94" s="24">
        <v>13.01</v>
      </c>
      <c r="J94" s="24">
        <v>6.64</v>
      </c>
    </row>
  </sheetData>
  <mergeCells count="3">
    <mergeCell ref="F9:H9"/>
    <mergeCell ref="C12:D13"/>
    <mergeCell ref="B5:H7"/>
  </mergeCells>
  <pageMargins left="0.75" right="0.75" top="1" bottom="1" header="0.5" footer="0.5"/>
  <pageSetup orientation="portrait" horizontalDpi="360" verticalDpi="360" copies="0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AJ94"/>
  <sheetViews>
    <sheetView showGridLines="0" zoomScale="187" zoomScaleNormal="187" workbookViewId="0">
      <selection activeCell="E27" sqref="E27"/>
    </sheetView>
  </sheetViews>
  <sheetFormatPr defaultColWidth="9.625" defaultRowHeight="12" x14ac:dyDescent="0.15"/>
  <cols>
    <col min="1" max="1" width="8.125" style="64" customWidth="1"/>
    <col min="2" max="2" width="4.125" style="64" customWidth="1"/>
    <col min="3" max="3" width="19" style="61" customWidth="1"/>
    <col min="4" max="5" width="9.625" style="61"/>
    <col min="6" max="6" width="9.625" style="91"/>
    <col min="7" max="7" width="3.125" style="61" customWidth="1"/>
    <col min="8" max="9" width="9.625" style="61"/>
    <col min="10" max="14" width="9.625" style="65"/>
    <col min="15" max="21" width="9.625" style="22"/>
  </cols>
  <sheetData>
    <row r="1" spans="1:34" s="1" customFormat="1" ht="12.75" x14ac:dyDescent="0.15">
      <c r="A1" s="26"/>
      <c r="B1" s="27" t="s">
        <v>5</v>
      </c>
      <c r="C1" s="28"/>
      <c r="D1" s="28"/>
      <c r="E1" s="28"/>
      <c r="F1" s="79"/>
      <c r="G1" s="28"/>
      <c r="H1" s="28"/>
      <c r="I1" s="29"/>
      <c r="J1" s="25"/>
      <c r="K1" s="25"/>
      <c r="L1" s="25"/>
      <c r="M1" s="25"/>
      <c r="N1" s="25"/>
      <c r="O1" s="14"/>
      <c r="P1" s="14"/>
      <c r="Q1" s="14"/>
      <c r="R1" s="14"/>
      <c r="S1" s="14"/>
      <c r="T1" s="14"/>
      <c r="U1" s="14"/>
    </row>
    <row r="2" spans="1:34" s="1" customFormat="1" ht="12.75" x14ac:dyDescent="0.15">
      <c r="A2" s="26"/>
      <c r="B2" s="104" t="s">
        <v>6</v>
      </c>
      <c r="C2" s="105"/>
      <c r="D2" s="105"/>
      <c r="E2" s="105"/>
      <c r="F2" s="106"/>
      <c r="G2" s="105"/>
      <c r="H2" s="105"/>
      <c r="I2" s="29"/>
      <c r="J2" s="25"/>
      <c r="K2" s="25"/>
      <c r="L2" s="25"/>
      <c r="M2" s="25"/>
      <c r="N2" s="25"/>
      <c r="O2" s="14"/>
      <c r="P2" s="14"/>
      <c r="Q2" s="14"/>
      <c r="R2" s="14"/>
      <c r="S2" s="14"/>
      <c r="T2" s="14"/>
      <c r="U2" s="14"/>
    </row>
    <row r="3" spans="1:34" s="6" customFormat="1" ht="12.75" x14ac:dyDescent="0.2">
      <c r="A3" s="30"/>
      <c r="B3" s="108" t="s">
        <v>7</v>
      </c>
      <c r="C3" s="109"/>
      <c r="D3" s="110"/>
      <c r="E3" s="110"/>
      <c r="F3" s="111"/>
      <c r="G3" s="110"/>
      <c r="H3" s="110"/>
      <c r="I3" s="34"/>
      <c r="J3" s="35"/>
      <c r="K3" s="35"/>
      <c r="L3" s="35"/>
      <c r="M3" s="35"/>
      <c r="N3" s="35"/>
      <c r="O3" s="15"/>
      <c r="P3" s="15"/>
      <c r="Q3" s="15"/>
      <c r="R3" s="15"/>
      <c r="S3" s="15"/>
      <c r="T3" s="15"/>
      <c r="U3" s="15"/>
      <c r="V3" s="2"/>
      <c r="W3" s="2"/>
      <c r="X3" s="2"/>
      <c r="Y3" s="2"/>
    </row>
    <row r="4" spans="1:34" s="6" customFormat="1" ht="13.5" thickBot="1" x14ac:dyDescent="0.25">
      <c r="A4" s="30"/>
      <c r="B4" s="116" t="s">
        <v>8</v>
      </c>
      <c r="C4" s="117"/>
      <c r="D4" s="117"/>
      <c r="E4" s="117"/>
      <c r="F4" s="118"/>
      <c r="G4" s="117"/>
      <c r="H4" s="117"/>
      <c r="I4" s="34"/>
      <c r="J4" s="35"/>
      <c r="K4" s="35"/>
      <c r="L4" s="35"/>
      <c r="M4" s="35"/>
      <c r="N4" s="35"/>
      <c r="O4" s="15"/>
      <c r="P4" s="15"/>
      <c r="Q4" s="15"/>
      <c r="R4" s="15"/>
      <c r="S4" s="15"/>
      <c r="T4" s="15"/>
      <c r="U4" s="15"/>
      <c r="V4" s="3" t="s">
        <v>9</v>
      </c>
      <c r="W4" s="4">
        <f>$F$11+$F$12*R17-$F$13*R17*R17</f>
        <v>1.9875999999999998</v>
      </c>
      <c r="X4" s="2"/>
      <c r="Y4" s="2"/>
    </row>
    <row r="5" spans="1:34" s="6" customFormat="1" ht="6" customHeight="1" x14ac:dyDescent="0.2">
      <c r="A5" s="30"/>
      <c r="B5" s="163" t="s">
        <v>51</v>
      </c>
      <c r="C5" s="164"/>
      <c r="D5" s="164"/>
      <c r="E5" s="164"/>
      <c r="F5" s="164"/>
      <c r="G5" s="164"/>
      <c r="H5" s="165"/>
      <c r="I5" s="34"/>
      <c r="J5" s="35"/>
      <c r="K5" s="35"/>
      <c r="L5" s="35"/>
      <c r="M5" s="35"/>
      <c r="N5" s="35"/>
      <c r="O5" s="15"/>
      <c r="P5" s="15"/>
      <c r="Q5" s="15"/>
      <c r="R5" s="15"/>
      <c r="S5" s="15"/>
      <c r="T5" s="15"/>
      <c r="U5" s="15"/>
      <c r="V5" s="3" t="s">
        <v>10</v>
      </c>
      <c r="W5" s="4">
        <f>R16-W4</f>
        <v>-0.17759999999999976</v>
      </c>
      <c r="X5" s="2"/>
      <c r="Y5" s="2"/>
    </row>
    <row r="6" spans="1:34" s="6" customFormat="1" ht="12.75" x14ac:dyDescent="0.2">
      <c r="A6" s="30"/>
      <c r="B6" s="166"/>
      <c r="C6" s="167"/>
      <c r="D6" s="167"/>
      <c r="E6" s="167"/>
      <c r="F6" s="167"/>
      <c r="G6" s="167"/>
      <c r="H6" s="168"/>
      <c r="I6" s="34"/>
      <c r="J6" s="35"/>
      <c r="K6" s="35"/>
      <c r="L6" s="35"/>
      <c r="M6" s="35"/>
      <c r="N6" s="35"/>
      <c r="O6" s="15"/>
      <c r="P6" s="15"/>
      <c r="Q6" s="15"/>
      <c r="R6" s="15"/>
      <c r="S6" s="15"/>
      <c r="T6" s="15"/>
      <c r="U6" s="15"/>
      <c r="V6" s="3" t="s">
        <v>13</v>
      </c>
      <c r="W6" s="5">
        <f>F11+W4/R16*W5</f>
        <v>-8.9626386740331215E-2</v>
      </c>
      <c r="X6" s="2"/>
      <c r="Y6" s="2"/>
    </row>
    <row r="7" spans="1:34" s="6" customFormat="1" ht="6" customHeight="1" thickBot="1" x14ac:dyDescent="0.25">
      <c r="A7" s="30"/>
      <c r="B7" s="169"/>
      <c r="C7" s="170"/>
      <c r="D7" s="170"/>
      <c r="E7" s="170"/>
      <c r="F7" s="170"/>
      <c r="G7" s="170"/>
      <c r="H7" s="171"/>
      <c r="I7" s="34"/>
      <c r="J7" s="35"/>
      <c r="K7" s="35"/>
      <c r="L7" s="35"/>
      <c r="M7" s="35"/>
      <c r="N7" s="35"/>
      <c r="O7" s="15"/>
      <c r="P7" s="15"/>
      <c r="Q7" s="15"/>
      <c r="R7" s="15"/>
      <c r="S7" s="15"/>
      <c r="T7" s="15"/>
      <c r="U7" s="15"/>
      <c r="V7" s="2"/>
      <c r="W7" s="2"/>
      <c r="X7" s="2"/>
      <c r="Y7" s="2"/>
    </row>
    <row r="8" spans="1:34" s="6" customFormat="1" ht="5.25" customHeight="1" x14ac:dyDescent="0.2">
      <c r="A8" s="30"/>
      <c r="B8" s="38"/>
      <c r="C8" s="39"/>
      <c r="D8" s="40"/>
      <c r="E8" s="40"/>
      <c r="F8" s="82"/>
      <c r="G8" s="40"/>
      <c r="H8" s="40"/>
      <c r="I8" s="47"/>
      <c r="J8" s="48"/>
      <c r="K8" s="48"/>
      <c r="M8" s="48"/>
      <c r="N8" s="48"/>
      <c r="P8" s="16"/>
      <c r="Q8" s="16"/>
      <c r="R8" s="16"/>
      <c r="S8" s="16"/>
      <c r="T8" s="16"/>
      <c r="U8" s="16"/>
      <c r="V8" s="2"/>
      <c r="W8" s="2"/>
      <c r="X8" s="2"/>
      <c r="Y8" s="7" t="s">
        <v>15</v>
      </c>
      <c r="AA8" s="8" t="s">
        <v>16</v>
      </c>
      <c r="AB8" s="9" t="s">
        <v>17</v>
      </c>
      <c r="AC8" s="8" t="s">
        <v>18</v>
      </c>
      <c r="AD8" s="8" t="s">
        <v>19</v>
      </c>
      <c r="AE8" s="8" t="s">
        <v>20</v>
      </c>
      <c r="AF8" s="8" t="s">
        <v>21</v>
      </c>
      <c r="AG8" s="8" t="s">
        <v>22</v>
      </c>
      <c r="AH8" s="8" t="s">
        <v>23</v>
      </c>
    </row>
    <row r="9" spans="1:34" s="6" customFormat="1" ht="15" thickBot="1" x14ac:dyDescent="0.25">
      <c r="A9" s="30"/>
      <c r="B9" s="41" t="s">
        <v>11</v>
      </c>
      <c r="C9" s="38"/>
      <c r="D9" s="42"/>
      <c r="E9" s="42"/>
      <c r="F9" s="158"/>
      <c r="G9" s="158"/>
      <c r="H9" s="158"/>
      <c r="I9" s="47"/>
      <c r="J9" s="48"/>
      <c r="K9" s="48"/>
      <c r="L9" s="42"/>
      <c r="M9" s="48"/>
      <c r="N9" s="48"/>
      <c r="P9" s="16"/>
      <c r="Q9" s="16"/>
      <c r="R9" s="16"/>
      <c r="S9" s="16"/>
      <c r="T9" s="16"/>
      <c r="U9" s="43" t="s">
        <v>12</v>
      </c>
      <c r="V9" s="2"/>
      <c r="W9" s="2"/>
      <c r="X9" s="2"/>
      <c r="Y9" s="7" t="s">
        <v>25</v>
      </c>
      <c r="Z9" s="8" t="s">
        <v>26</v>
      </c>
      <c r="AA9" s="8" t="s">
        <v>27</v>
      </c>
    </row>
    <row r="10" spans="1:34" s="6" customFormat="1" ht="5.25" customHeight="1" x14ac:dyDescent="0.2">
      <c r="A10" s="30"/>
      <c r="B10" s="42"/>
      <c r="C10" s="42"/>
      <c r="D10" s="42"/>
      <c r="E10" s="42"/>
      <c r="F10" s="76"/>
      <c r="G10" s="42"/>
      <c r="I10" s="47"/>
      <c r="J10" s="48"/>
      <c r="K10" s="48"/>
      <c r="M10" s="48"/>
      <c r="N10" s="48"/>
      <c r="P10" s="16"/>
      <c r="Q10" s="16"/>
      <c r="R10" s="16"/>
      <c r="S10" s="16"/>
      <c r="T10" s="16"/>
      <c r="U10" s="16"/>
      <c r="V10" s="5"/>
      <c r="W10" s="2"/>
      <c r="X10" s="2"/>
      <c r="Y10" s="10">
        <v>1.4693679385278594E-39</v>
      </c>
      <c r="Z10" s="11">
        <f t="shared" ref="Z10:Z40" si="0">$F$11+$F$12*Y10-$F$13*Y10*Y10</f>
        <v>0.10539999999999999</v>
      </c>
      <c r="AA10" s="11">
        <f t="shared" ref="AA10:AA40" si="1">$F$11+$F$12*Y10-$F$13*Y10*Y10+(Z10/$W$4)*$W$5</f>
        <v>9.5982088951499303E-2</v>
      </c>
      <c r="AB10" s="11">
        <f t="shared" ref="AB10:AB19" si="2">Y10^2</f>
        <v>2.1590421387736112E-78</v>
      </c>
      <c r="AC10" s="11">
        <f t="shared" ref="AC10:AC19" si="3">Y10^2</f>
        <v>2.1590421387736112E-78</v>
      </c>
      <c r="AD10" s="11">
        <f t="shared" ref="AD10:AD19" si="4">AB10^2</f>
        <v>4.6614629570001292E-156</v>
      </c>
      <c r="AE10" s="11">
        <f t="shared" ref="AE10:AE19" si="5">AA10^2</f>
        <v>9.2125613994935244E-3</v>
      </c>
      <c r="AF10" s="11">
        <f t="shared" ref="AF10:AF19" si="6">Y10*AA10</f>
        <v>1.4103300417826216E-40</v>
      </c>
      <c r="AG10" s="11">
        <f t="shared" ref="AG10:AG19" si="7">AB10*AA10</f>
        <v>2.0722937461380405E-79</v>
      </c>
      <c r="AH10" s="12">
        <f t="shared" ref="AH10:AH19" si="8">Y10^3</f>
        <v>3.1724272966445615E-117</v>
      </c>
    </row>
    <row r="11" spans="1:34" s="6" customFormat="1" ht="15" thickBot="1" x14ac:dyDescent="0.25">
      <c r="A11" s="30"/>
      <c r="B11" s="41" t="s">
        <v>39</v>
      </c>
      <c r="C11" s="42"/>
      <c r="D11" s="42"/>
      <c r="E11" s="44" t="s">
        <v>14</v>
      </c>
      <c r="F11" s="83">
        <v>0.10539999999999999</v>
      </c>
      <c r="G11" s="45"/>
      <c r="I11" s="49"/>
      <c r="J11" s="50"/>
      <c r="K11" s="50"/>
      <c r="M11" s="50"/>
      <c r="N11" s="50"/>
      <c r="P11" s="17"/>
      <c r="Q11" s="17"/>
      <c r="R11" s="17"/>
      <c r="S11" s="17"/>
      <c r="T11" s="17"/>
      <c r="U11" s="46">
        <f>AD53</f>
        <v>9.5982088951522826E-2</v>
      </c>
      <c r="V11" s="5"/>
      <c r="W11" s="2"/>
      <c r="X11" s="2"/>
      <c r="Y11" s="10">
        <f t="shared" ref="Y11:Y19" si="9">Y10+0.5</f>
        <v>0.5</v>
      </c>
      <c r="Z11" s="11">
        <f t="shared" si="0"/>
        <v>0.434975</v>
      </c>
      <c r="AA11" s="11">
        <f t="shared" si="1"/>
        <v>0.39610824612598111</v>
      </c>
      <c r="AB11" s="11">
        <f t="shared" si="2"/>
        <v>0.25</v>
      </c>
      <c r="AC11" s="11">
        <f t="shared" si="3"/>
        <v>0.25</v>
      </c>
      <c r="AD11" s="11">
        <f t="shared" si="4"/>
        <v>6.25E-2</v>
      </c>
      <c r="AE11" s="11">
        <f t="shared" si="5"/>
        <v>0.15690174264900084</v>
      </c>
      <c r="AF11" s="11">
        <f t="shared" si="6"/>
        <v>0.19805412306299056</v>
      </c>
      <c r="AG11" s="11">
        <f t="shared" si="7"/>
        <v>9.9027061531495278E-2</v>
      </c>
      <c r="AH11" s="12">
        <f t="shared" si="8"/>
        <v>0.125</v>
      </c>
    </row>
    <row r="12" spans="1:34" s="6" customFormat="1" ht="14.25" x14ac:dyDescent="0.2">
      <c r="A12" s="30"/>
      <c r="C12" s="159" t="s">
        <v>40</v>
      </c>
      <c r="D12" s="160"/>
      <c r="E12" s="44" t="s">
        <v>24</v>
      </c>
      <c r="F12" s="83">
        <v>0.66549999999999998</v>
      </c>
      <c r="G12" s="45"/>
      <c r="I12" s="49"/>
      <c r="J12" s="50"/>
      <c r="K12" s="50"/>
      <c r="M12" s="50"/>
      <c r="N12" s="50"/>
      <c r="P12" s="17"/>
      <c r="Q12" s="17"/>
      <c r="R12" s="17"/>
      <c r="S12" s="17"/>
      <c r="T12" s="17"/>
      <c r="U12" s="46"/>
      <c r="V12" s="5"/>
      <c r="W12" s="2"/>
      <c r="X12" s="2"/>
      <c r="Y12" s="10">
        <f>Y11+0.5</f>
        <v>1</v>
      </c>
      <c r="Z12" s="11">
        <f t="shared" si="0"/>
        <v>0.75819999999999999</v>
      </c>
      <c r="AA12" s="11">
        <f t="shared" si="1"/>
        <v>0.69045180116723692</v>
      </c>
      <c r="AB12" s="11">
        <f t="shared" si="2"/>
        <v>1</v>
      </c>
      <c r="AC12" s="11">
        <f t="shared" si="3"/>
        <v>1</v>
      </c>
      <c r="AD12" s="11">
        <f t="shared" si="4"/>
        <v>1</v>
      </c>
      <c r="AE12" s="11">
        <f t="shared" si="5"/>
        <v>0.47672368973508167</v>
      </c>
      <c r="AF12" s="11">
        <f t="shared" si="6"/>
        <v>0.69045180116723692</v>
      </c>
      <c r="AG12" s="11">
        <f t="shared" si="7"/>
        <v>0.69045180116723692</v>
      </c>
      <c r="AH12" s="12">
        <f t="shared" si="8"/>
        <v>1</v>
      </c>
    </row>
    <row r="13" spans="1:34" s="6" customFormat="1" ht="15" thickBot="1" x14ac:dyDescent="0.25">
      <c r="A13" s="30"/>
      <c r="C13" s="161"/>
      <c r="D13" s="162"/>
      <c r="E13" s="44" t="s">
        <v>28</v>
      </c>
      <c r="F13" s="83">
        <v>1.2699999999999999E-2</v>
      </c>
      <c r="G13" s="45"/>
      <c r="I13" s="49"/>
      <c r="J13" s="50"/>
      <c r="K13" s="50"/>
      <c r="M13" s="50"/>
      <c r="N13" s="50"/>
      <c r="P13" s="17"/>
      <c r="Q13" s="17"/>
      <c r="R13" s="17"/>
      <c r="S13" s="17"/>
      <c r="T13" s="17"/>
      <c r="U13" s="46"/>
      <c r="V13" s="5"/>
      <c r="W13" s="2"/>
      <c r="X13" s="2"/>
      <c r="Y13" s="10">
        <f t="shared" si="9"/>
        <v>1.5</v>
      </c>
      <c r="Z13" s="11">
        <f t="shared" si="0"/>
        <v>1.075075</v>
      </c>
      <c r="AA13" s="11">
        <f t="shared" si="1"/>
        <v>0.97901275407526678</v>
      </c>
      <c r="AB13" s="11">
        <f t="shared" si="2"/>
        <v>2.25</v>
      </c>
      <c r="AC13" s="11">
        <f t="shared" si="3"/>
        <v>2.25</v>
      </c>
      <c r="AD13" s="11">
        <f t="shared" si="4"/>
        <v>5.0625</v>
      </c>
      <c r="AE13" s="11">
        <f t="shared" si="5"/>
        <v>0.95846597264203881</v>
      </c>
      <c r="AF13" s="11">
        <f t="shared" si="6"/>
        <v>1.4685191311129002</v>
      </c>
      <c r="AG13" s="11">
        <f t="shared" si="7"/>
        <v>2.2027786966693501</v>
      </c>
      <c r="AH13" s="12">
        <f t="shared" si="8"/>
        <v>3.375</v>
      </c>
    </row>
    <row r="14" spans="1:34" s="6" customFormat="1" ht="12.75" x14ac:dyDescent="0.2">
      <c r="A14" s="30"/>
      <c r="B14" s="42"/>
      <c r="C14" s="42"/>
      <c r="D14" s="42"/>
      <c r="E14" s="42"/>
      <c r="F14" s="76"/>
      <c r="G14" s="42"/>
      <c r="H14" s="42"/>
      <c r="I14" s="49"/>
      <c r="J14" s="50"/>
      <c r="K14" s="50"/>
      <c r="M14" s="50"/>
      <c r="N14" s="50"/>
      <c r="P14" s="17"/>
      <c r="Q14" s="17"/>
      <c r="R14" s="17"/>
      <c r="S14" s="17"/>
      <c r="T14" s="17"/>
      <c r="U14" s="46"/>
      <c r="V14" s="5"/>
      <c r="W14" s="2"/>
      <c r="X14" s="2"/>
      <c r="Y14" s="10">
        <f t="shared" si="9"/>
        <v>2</v>
      </c>
      <c r="Z14" s="11">
        <f t="shared" si="0"/>
        <v>1.3855999999999999</v>
      </c>
      <c r="AA14" s="11">
        <f t="shared" si="1"/>
        <v>1.2617911048500705</v>
      </c>
      <c r="AB14" s="11">
        <f t="shared" si="2"/>
        <v>4</v>
      </c>
      <c r="AC14" s="11">
        <f t="shared" si="3"/>
        <v>4</v>
      </c>
      <c r="AD14" s="11">
        <f t="shared" si="4"/>
        <v>16</v>
      </c>
      <c r="AE14" s="11">
        <f t="shared" si="5"/>
        <v>1.5921167922787616</v>
      </c>
      <c r="AF14" s="11">
        <f t="shared" si="6"/>
        <v>2.523582209700141</v>
      </c>
      <c r="AG14" s="11">
        <f t="shared" si="7"/>
        <v>5.047164419400282</v>
      </c>
      <c r="AH14" s="12">
        <f t="shared" si="8"/>
        <v>8</v>
      </c>
    </row>
    <row r="15" spans="1:34" s="6" customFormat="1" ht="12.75" x14ac:dyDescent="0.2">
      <c r="A15" s="30"/>
      <c r="B15" s="107" t="s">
        <v>41</v>
      </c>
      <c r="C15" s="107"/>
      <c r="D15" s="107"/>
      <c r="E15" s="107"/>
      <c r="F15" s="99">
        <f>'Inputs - Metric Units'!F15*2.2</f>
        <v>3.9820000000000007</v>
      </c>
      <c r="G15" s="127" t="s">
        <v>52</v>
      </c>
      <c r="H15" s="127"/>
      <c r="I15" s="49"/>
      <c r="J15" s="50"/>
      <c r="N15" s="50"/>
      <c r="P15" s="17"/>
      <c r="Q15" s="17"/>
      <c r="R15" s="50"/>
      <c r="T15" s="50"/>
      <c r="U15" s="46"/>
      <c r="V15" s="5"/>
      <c r="W15" s="2"/>
      <c r="X15" s="2"/>
      <c r="Y15" s="10">
        <f t="shared" si="9"/>
        <v>2.5</v>
      </c>
      <c r="Z15" s="11">
        <f t="shared" si="0"/>
        <v>1.6897749999999998</v>
      </c>
      <c r="AA15" s="11">
        <f t="shared" si="1"/>
        <v>1.5387868534916482</v>
      </c>
      <c r="AB15" s="11">
        <f t="shared" si="2"/>
        <v>6.25</v>
      </c>
      <c r="AC15" s="11">
        <f t="shared" si="3"/>
        <v>6.25</v>
      </c>
      <c r="AD15" s="11">
        <f t="shared" si="4"/>
        <v>39.0625</v>
      </c>
      <c r="AE15" s="11">
        <f t="shared" si="5"/>
        <v>2.3678649804787271</v>
      </c>
      <c r="AF15" s="11">
        <f t="shared" si="6"/>
        <v>3.8469671337291205</v>
      </c>
      <c r="AG15" s="11">
        <f t="shared" si="7"/>
        <v>9.6174178343228007</v>
      </c>
      <c r="AH15" s="12">
        <f t="shared" si="8"/>
        <v>15.625</v>
      </c>
    </row>
    <row r="16" spans="1:34" s="6" customFormat="1" ht="12.75" x14ac:dyDescent="0.2">
      <c r="B16" s="107" t="s">
        <v>42</v>
      </c>
      <c r="C16" s="107"/>
      <c r="D16" s="107"/>
      <c r="E16" s="107"/>
      <c r="F16" s="99">
        <f>'Inputs - Metric Units'!F16*2.2</f>
        <v>6.6000000000000005</v>
      </c>
      <c r="G16" s="127" t="s">
        <v>52</v>
      </c>
      <c r="H16" s="127"/>
      <c r="I16" s="49"/>
      <c r="J16" s="50"/>
      <c r="N16" s="50"/>
      <c r="P16" s="17"/>
      <c r="Q16" s="17"/>
      <c r="R16" s="98">
        <f>F15/2.2</f>
        <v>1.81</v>
      </c>
      <c r="S16" s="42"/>
      <c r="T16" s="42" t="s">
        <v>43</v>
      </c>
      <c r="U16" s="46"/>
      <c r="V16" s="5"/>
      <c r="W16" s="2"/>
      <c r="X16" s="2"/>
      <c r="Y16" s="10">
        <f t="shared" si="9"/>
        <v>3</v>
      </c>
      <c r="Z16" s="11">
        <f t="shared" si="0"/>
        <v>1.9875999999999998</v>
      </c>
      <c r="AA16" s="11">
        <f t="shared" si="1"/>
        <v>1.81</v>
      </c>
      <c r="AB16" s="11">
        <f t="shared" si="2"/>
        <v>9</v>
      </c>
      <c r="AC16" s="11">
        <f t="shared" si="3"/>
        <v>9</v>
      </c>
      <c r="AD16" s="11">
        <f t="shared" si="4"/>
        <v>81</v>
      </c>
      <c r="AE16" s="11">
        <f t="shared" si="5"/>
        <v>3.2761</v>
      </c>
      <c r="AF16" s="11">
        <f t="shared" si="6"/>
        <v>5.43</v>
      </c>
      <c r="AG16" s="11">
        <f t="shared" si="7"/>
        <v>16.29</v>
      </c>
      <c r="AH16" s="12">
        <f t="shared" si="8"/>
        <v>27</v>
      </c>
    </row>
    <row r="17" spans="1:34" s="6" customFormat="1" ht="12.75" x14ac:dyDescent="0.2">
      <c r="B17" s="41" t="s">
        <v>50</v>
      </c>
      <c r="C17" s="42"/>
      <c r="D17" s="42"/>
      <c r="E17" s="42"/>
      <c r="F17" s="100">
        <f>F16/F15</f>
        <v>1.6574585635359114</v>
      </c>
      <c r="G17" s="103" t="s">
        <v>53</v>
      </c>
      <c r="H17" s="103"/>
      <c r="I17" s="49"/>
      <c r="J17" s="50"/>
      <c r="N17" s="50"/>
      <c r="P17" s="17"/>
      <c r="Q17" s="17"/>
      <c r="R17" s="98">
        <f>F16/2.2</f>
        <v>3</v>
      </c>
      <c r="S17" s="42"/>
      <c r="T17" s="42" t="s">
        <v>43</v>
      </c>
      <c r="U17" s="46"/>
      <c r="V17" s="5"/>
      <c r="W17" s="2"/>
      <c r="X17" s="2"/>
      <c r="Y17" s="10">
        <f t="shared" si="9"/>
        <v>3.5</v>
      </c>
      <c r="Z17" s="11">
        <f t="shared" si="0"/>
        <v>2.2790750000000002</v>
      </c>
      <c r="AA17" s="11">
        <f t="shared" si="1"/>
        <v>2.0754305443751262</v>
      </c>
      <c r="AB17" s="11">
        <f t="shared" si="2"/>
        <v>12.25</v>
      </c>
      <c r="AC17" s="11">
        <f t="shared" si="3"/>
        <v>12.25</v>
      </c>
      <c r="AD17" s="11">
        <f t="shared" si="4"/>
        <v>150.0625</v>
      </c>
      <c r="AE17" s="11">
        <f t="shared" si="5"/>
        <v>4.3074119445252324</v>
      </c>
      <c r="AF17" s="11">
        <f t="shared" si="6"/>
        <v>7.2640069053129412</v>
      </c>
      <c r="AG17" s="11">
        <f t="shared" si="7"/>
        <v>25.424024168595295</v>
      </c>
      <c r="AH17" s="12">
        <f t="shared" si="8"/>
        <v>42.875</v>
      </c>
    </row>
    <row r="18" spans="1:34" s="6" customFormat="1" ht="12.75" x14ac:dyDescent="0.2">
      <c r="A18" s="30"/>
      <c r="F18" s="101"/>
      <c r="G18" s="103"/>
      <c r="H18" s="103"/>
      <c r="I18" s="49"/>
      <c r="J18" s="50"/>
      <c r="N18" s="50"/>
      <c r="P18" s="17"/>
      <c r="Q18" s="17"/>
      <c r="R18" s="77">
        <f>R17/R16</f>
        <v>1.6574585635359116</v>
      </c>
      <c r="S18" s="56"/>
      <c r="T18" s="42" t="s">
        <v>49</v>
      </c>
      <c r="U18" s="46"/>
      <c r="V18" s="5"/>
      <c r="W18" s="2"/>
      <c r="X18" s="2"/>
      <c r="Y18" s="10">
        <f>Y17+0.5</f>
        <v>4</v>
      </c>
      <c r="Z18" s="11">
        <f t="shared" si="0"/>
        <v>2.5642</v>
      </c>
      <c r="AA18" s="11">
        <f t="shared" si="1"/>
        <v>2.335078486617026</v>
      </c>
      <c r="AB18" s="11">
        <f t="shared" si="2"/>
        <v>16</v>
      </c>
      <c r="AC18" s="11">
        <f t="shared" si="3"/>
        <v>16</v>
      </c>
      <c r="AD18" s="11">
        <f t="shared" si="4"/>
        <v>256</v>
      </c>
      <c r="AE18" s="11">
        <f t="shared" si="5"/>
        <v>5.4525915386616601</v>
      </c>
      <c r="AF18" s="11">
        <f t="shared" si="6"/>
        <v>9.340313946468104</v>
      </c>
      <c r="AG18" s="11">
        <f t="shared" si="7"/>
        <v>37.361255785872416</v>
      </c>
      <c r="AH18" s="12">
        <f t="shared" si="8"/>
        <v>64</v>
      </c>
    </row>
    <row r="19" spans="1:34" s="6" customFormat="1" ht="12.75" x14ac:dyDescent="0.2">
      <c r="A19" s="30"/>
      <c r="F19" s="101"/>
      <c r="G19" s="103"/>
      <c r="H19" s="103"/>
      <c r="I19" s="49"/>
      <c r="J19" s="50"/>
      <c r="N19" s="50"/>
      <c r="P19" s="17"/>
      <c r="Q19" s="17"/>
      <c r="R19" s="75"/>
      <c r="U19" s="46"/>
      <c r="V19" s="5"/>
      <c r="W19" s="2"/>
      <c r="X19" s="2"/>
      <c r="Y19" s="10">
        <f t="shared" si="9"/>
        <v>4.5</v>
      </c>
      <c r="Z19" s="11">
        <f t="shared" si="0"/>
        <v>2.8429749999999996</v>
      </c>
      <c r="AA19" s="11">
        <f t="shared" si="1"/>
        <v>2.5889438267256994</v>
      </c>
      <c r="AB19" s="11">
        <f t="shared" si="2"/>
        <v>20.25</v>
      </c>
      <c r="AC19" s="11">
        <f t="shared" si="3"/>
        <v>20.25</v>
      </c>
      <c r="AD19" s="11">
        <f t="shared" si="4"/>
        <v>410.0625</v>
      </c>
      <c r="AE19" s="11">
        <f t="shared" si="5"/>
        <v>6.7026301379411084</v>
      </c>
      <c r="AF19" s="11">
        <f t="shared" si="6"/>
        <v>11.650247220265648</v>
      </c>
      <c r="AG19" s="11">
        <f t="shared" si="7"/>
        <v>52.426112491195411</v>
      </c>
      <c r="AH19" s="12">
        <f t="shared" si="8"/>
        <v>91.125</v>
      </c>
    </row>
    <row r="20" spans="1:34" s="6" customFormat="1" ht="12.75" x14ac:dyDescent="0.2">
      <c r="A20" s="30"/>
      <c r="B20" s="112" t="s">
        <v>44</v>
      </c>
      <c r="C20" s="112"/>
      <c r="D20" s="112"/>
      <c r="E20" s="112"/>
      <c r="F20" s="113"/>
      <c r="G20" s="114"/>
      <c r="H20" s="114"/>
      <c r="I20" s="51"/>
      <c r="J20" s="51"/>
      <c r="N20" s="51"/>
      <c r="P20" s="18"/>
      <c r="Q20" s="18"/>
      <c r="R20" s="75"/>
      <c r="U20" s="46">
        <f>AD54</f>
        <v>0.60603491648218366</v>
      </c>
      <c r="V20" s="5"/>
      <c r="W20" s="2"/>
      <c r="X20" s="2"/>
      <c r="Y20" s="10">
        <f>Y19+0.5</f>
        <v>5</v>
      </c>
      <c r="Z20" s="11">
        <f t="shared" si="0"/>
        <v>3.1153999999999997</v>
      </c>
      <c r="AA20" s="11">
        <f t="shared" si="1"/>
        <v>2.837026564701147</v>
      </c>
      <c r="AB20" s="11">
        <f>Y20^2</f>
        <v>25</v>
      </c>
      <c r="AC20" s="11">
        <f>Y20^2</f>
        <v>25</v>
      </c>
      <c r="AD20" s="11">
        <f>AB20^2</f>
        <v>625</v>
      </c>
      <c r="AE20" s="11">
        <f>AA20^2</f>
        <v>8.0487197288199912</v>
      </c>
      <c r="AF20" s="11">
        <f>Y20*AA20</f>
        <v>14.185132823505736</v>
      </c>
      <c r="AG20" s="11">
        <f>AB20*AA20</f>
        <v>70.925664117528669</v>
      </c>
      <c r="AH20" s="12">
        <f>Y20^3</f>
        <v>125</v>
      </c>
    </row>
    <row r="21" spans="1:34" s="6" customFormat="1" ht="12.75" x14ac:dyDescent="0.2">
      <c r="A21" s="30"/>
      <c r="B21" s="112" t="s">
        <v>45</v>
      </c>
      <c r="C21" s="112"/>
      <c r="D21" s="112"/>
      <c r="E21" s="112"/>
      <c r="F21" s="99">
        <f>'Inputs - Metric Units'!F21*2.2</f>
        <v>4.4000000000000004</v>
      </c>
      <c r="G21" s="114" t="s">
        <v>54</v>
      </c>
      <c r="H21" s="114"/>
      <c r="I21" s="50"/>
      <c r="J21" s="50"/>
      <c r="N21" s="50"/>
      <c r="O21" s="17"/>
      <c r="P21" s="17"/>
      <c r="Q21" s="17"/>
      <c r="R21" s="76"/>
      <c r="S21" s="42"/>
      <c r="T21" s="42"/>
      <c r="U21" s="46">
        <f>AD55*-1</f>
        <v>1.1565204266451801E-2</v>
      </c>
      <c r="V21" s="5"/>
      <c r="W21" s="2"/>
      <c r="X21" s="2"/>
      <c r="Y21" s="10">
        <f>Y20+0.5</f>
        <v>5.5</v>
      </c>
      <c r="Z21" s="11">
        <f t="shared" si="0"/>
        <v>3.381475</v>
      </c>
      <c r="AA21" s="11">
        <f t="shared" si="1"/>
        <v>3.0793267005433691</v>
      </c>
      <c r="AB21" s="11">
        <f>Y21^2</f>
        <v>30.25</v>
      </c>
      <c r="AC21" s="11">
        <f>Y21^2</f>
        <v>30.25</v>
      </c>
      <c r="AD21" s="11">
        <f>AB21^2</f>
        <v>915.0625</v>
      </c>
      <c r="AE21" s="11">
        <f>AA21^2</f>
        <v>9.482252928679312</v>
      </c>
      <c r="AF21" s="11">
        <f>Y21*AA21</f>
        <v>16.93629685298853</v>
      </c>
      <c r="AG21" s="11">
        <f>AB21*AA21</f>
        <v>93.149632691436921</v>
      </c>
      <c r="AH21" s="12">
        <f>Y21^3</f>
        <v>166.375</v>
      </c>
    </row>
    <row r="22" spans="1:34" s="6" customFormat="1" ht="12.75" x14ac:dyDescent="0.2">
      <c r="A22" s="30"/>
      <c r="B22" s="42"/>
      <c r="C22" s="42"/>
      <c r="D22" s="42"/>
      <c r="E22" s="42"/>
      <c r="F22" s="101"/>
      <c r="G22" s="103"/>
      <c r="H22" s="103"/>
      <c r="I22" s="52"/>
      <c r="J22" s="52"/>
      <c r="N22" s="52"/>
      <c r="O22" s="19"/>
      <c r="P22" s="19"/>
      <c r="Q22" s="19"/>
      <c r="R22" s="98">
        <f>F21/2.2</f>
        <v>2</v>
      </c>
      <c r="S22" s="76" t="s">
        <v>46</v>
      </c>
      <c r="T22" s="42" t="s">
        <v>43</v>
      </c>
      <c r="U22" s="19"/>
      <c r="V22" s="2"/>
      <c r="W22" s="2"/>
      <c r="X22" s="2"/>
      <c r="Y22" s="10">
        <f>Y21+0.5</f>
        <v>6</v>
      </c>
      <c r="Z22" s="11">
        <f t="shared" si="0"/>
        <v>3.6412</v>
      </c>
      <c r="AA22" s="11">
        <f t="shared" si="1"/>
        <v>3.3158442342523649</v>
      </c>
      <c r="AB22" s="11">
        <f>Y22^2</f>
        <v>36</v>
      </c>
      <c r="AC22" s="11">
        <f>Y22^2</f>
        <v>36</v>
      </c>
      <c r="AD22" s="11">
        <f>AB22^2</f>
        <v>1296</v>
      </c>
      <c r="AE22" s="11">
        <f>AA22^2</f>
        <v>10.994822985824651</v>
      </c>
      <c r="AF22" s="11">
        <f>Y22*AA22</f>
        <v>19.895065405514188</v>
      </c>
      <c r="AG22" s="11">
        <f>AB22*AA22</f>
        <v>119.37039243308513</v>
      </c>
      <c r="AH22" s="12">
        <f>Y22^3</f>
        <v>216</v>
      </c>
    </row>
    <row r="23" spans="1:34" s="6" customFormat="1" ht="12.75" x14ac:dyDescent="0.2">
      <c r="A23" s="35"/>
      <c r="B23" s="119" t="s">
        <v>48</v>
      </c>
      <c r="C23" s="119"/>
      <c r="D23" s="119"/>
      <c r="E23" s="119"/>
      <c r="F23" s="120">
        <f>R24*2.2</f>
        <v>7.3849510639590052</v>
      </c>
      <c r="G23" s="121" t="s">
        <v>55</v>
      </c>
      <c r="H23" s="121"/>
      <c r="I23" s="54"/>
      <c r="J23" s="54"/>
      <c r="N23" s="54"/>
      <c r="O23" s="20"/>
      <c r="P23" s="20"/>
      <c r="Q23" s="20"/>
      <c r="R23" s="76"/>
      <c r="S23" s="42"/>
      <c r="T23" s="42"/>
      <c r="U23" s="20"/>
      <c r="V23" s="2"/>
      <c r="W23" s="2"/>
      <c r="X23" s="2"/>
      <c r="Y23" s="10">
        <f t="shared" ref="Y23:Y40" si="10">Y22+0.5</f>
        <v>6.5</v>
      </c>
      <c r="Z23" s="11">
        <f t="shared" si="0"/>
        <v>3.8945750000000001</v>
      </c>
      <c r="AA23" s="11">
        <f t="shared" si="1"/>
        <v>3.5465791658281351</v>
      </c>
      <c r="AB23" s="11">
        <f t="shared" ref="AB23:AB40" si="11">Y23^2</f>
        <v>42.25</v>
      </c>
      <c r="AC23" s="11">
        <f t="shared" ref="AC23:AC40" si="12">Y23^2</f>
        <v>42.25</v>
      </c>
      <c r="AD23" s="11">
        <f t="shared" ref="AD23:AD40" si="13">AB23^2</f>
        <v>1785.0625</v>
      </c>
      <c r="AE23" s="11">
        <f t="shared" ref="AE23:AE40" si="14">AA23^2</f>
        <v>12.578223779486191</v>
      </c>
      <c r="AF23" s="11">
        <f t="shared" ref="AF23:AF40" si="15">Y23*AA23</f>
        <v>23.052764577882879</v>
      </c>
      <c r="AG23" s="11">
        <f t="shared" ref="AG23:AG40" si="16">AB23*AA23</f>
        <v>149.84296975623872</v>
      </c>
      <c r="AH23" s="12">
        <f t="shared" ref="AH23:AH40" si="17">Y23^3</f>
        <v>274.625</v>
      </c>
    </row>
    <row r="24" spans="1:34" s="6" customFormat="1" ht="12.75" x14ac:dyDescent="0.2">
      <c r="A24" s="35"/>
      <c r="B24" s="119" t="s">
        <v>47</v>
      </c>
      <c r="C24" s="119"/>
      <c r="D24" s="119"/>
      <c r="E24" s="119"/>
      <c r="F24" s="122">
        <f>F23/F21</f>
        <v>1.678397969081592</v>
      </c>
      <c r="G24" s="123" t="s">
        <v>53</v>
      </c>
      <c r="H24" s="123"/>
      <c r="I24" s="55"/>
      <c r="J24" s="55"/>
      <c r="N24" s="55"/>
      <c r="O24" s="21"/>
      <c r="P24" s="21"/>
      <c r="Q24" s="21"/>
      <c r="R24" s="84">
        <f>((-1*U20)+SQRT(U20^2-(4*(-1*U21)*(U11-R22))))/(-2*U21)</f>
        <v>3.356795938163184</v>
      </c>
      <c r="S24" s="42"/>
      <c r="T24" s="42" t="s">
        <v>43</v>
      </c>
      <c r="U24" s="21"/>
      <c r="V24" s="2"/>
      <c r="W24" s="2"/>
      <c r="X24" s="2"/>
      <c r="Y24" s="10">
        <f t="shared" si="10"/>
        <v>7</v>
      </c>
      <c r="Z24" s="11">
        <f t="shared" si="0"/>
        <v>4.1416000000000004</v>
      </c>
      <c r="AA24" s="11">
        <f t="shared" si="1"/>
        <v>3.7715314952706791</v>
      </c>
      <c r="AB24" s="11">
        <f t="shared" si="11"/>
        <v>49</v>
      </c>
      <c r="AC24" s="11">
        <f t="shared" si="12"/>
        <v>49</v>
      </c>
      <c r="AD24" s="11">
        <f t="shared" si="13"/>
        <v>2401</v>
      </c>
      <c r="AE24" s="11">
        <f t="shared" si="14"/>
        <v>14.224449819818684</v>
      </c>
      <c r="AF24" s="11">
        <f t="shared" si="15"/>
        <v>26.400720466894754</v>
      </c>
      <c r="AG24" s="11">
        <f t="shared" si="16"/>
        <v>184.80504326826326</v>
      </c>
      <c r="AH24" s="12">
        <f t="shared" si="17"/>
        <v>343</v>
      </c>
    </row>
    <row r="25" spans="1:34" s="6" customFormat="1" ht="12.75" x14ac:dyDescent="0.2">
      <c r="A25" s="35"/>
      <c r="B25" s="50"/>
      <c r="C25" s="50"/>
      <c r="D25" s="50"/>
      <c r="E25" s="50"/>
      <c r="F25" s="96"/>
      <c r="G25" s="50"/>
      <c r="H25" s="14"/>
      <c r="I25" s="102"/>
      <c r="J25" s="102"/>
      <c r="N25" s="35"/>
      <c r="O25" s="15"/>
      <c r="P25" s="15"/>
      <c r="Q25" s="15"/>
      <c r="R25" s="97">
        <f>R24/R22</f>
        <v>1.678397969081592</v>
      </c>
      <c r="S25" s="41"/>
      <c r="T25" s="42" t="s">
        <v>49</v>
      </c>
      <c r="U25" s="15"/>
      <c r="V25" s="2"/>
      <c r="W25" s="2"/>
      <c r="X25" s="2"/>
      <c r="Y25" s="10">
        <f t="shared" si="10"/>
        <v>7.5</v>
      </c>
      <c r="Z25" s="11">
        <f t="shared" si="0"/>
        <v>4.3822750000000008</v>
      </c>
      <c r="AA25" s="11">
        <f t="shared" si="1"/>
        <v>3.9907012225799972</v>
      </c>
      <c r="AB25" s="11">
        <f t="shared" si="11"/>
        <v>56.25</v>
      </c>
      <c r="AC25" s="11">
        <f t="shared" si="12"/>
        <v>56.25</v>
      </c>
      <c r="AD25" s="11">
        <f t="shared" si="13"/>
        <v>3164.0625</v>
      </c>
      <c r="AE25" s="11">
        <f t="shared" si="14"/>
        <v>15.925696247901485</v>
      </c>
      <c r="AF25" s="11">
        <f t="shared" si="15"/>
        <v>29.930259169349977</v>
      </c>
      <c r="AG25" s="11">
        <f t="shared" si="16"/>
        <v>224.47694377012485</v>
      </c>
      <c r="AH25" s="12">
        <f t="shared" si="17"/>
        <v>421.875</v>
      </c>
    </row>
    <row r="26" spans="1:34" s="6" customFormat="1" ht="12.75" x14ac:dyDescent="0.2">
      <c r="A26" s="35"/>
      <c r="B26" s="51"/>
      <c r="C26" s="50"/>
      <c r="D26" s="50"/>
      <c r="E26" s="50"/>
      <c r="F26" s="96"/>
      <c r="G26" s="93"/>
      <c r="H26" s="14"/>
      <c r="I26" s="35"/>
      <c r="J26" s="35"/>
      <c r="N26" s="35"/>
      <c r="O26" s="15"/>
      <c r="P26" s="15"/>
      <c r="Q26" s="15"/>
      <c r="R26" s="35"/>
      <c r="S26" s="35"/>
      <c r="T26" s="35"/>
      <c r="U26" s="15"/>
      <c r="V26" s="2"/>
      <c r="W26" s="2"/>
      <c r="X26" s="2"/>
      <c r="Y26" s="10">
        <f t="shared" si="10"/>
        <v>8</v>
      </c>
      <c r="Z26" s="11">
        <f t="shared" si="0"/>
        <v>4.6166</v>
      </c>
      <c r="AA26" s="11">
        <f t="shared" si="1"/>
        <v>4.2040883477560884</v>
      </c>
      <c r="AB26" s="11">
        <f t="shared" si="11"/>
        <v>64</v>
      </c>
      <c r="AC26" s="11">
        <f t="shared" si="12"/>
        <v>64</v>
      </c>
      <c r="AD26" s="11">
        <f t="shared" si="13"/>
        <v>4096</v>
      </c>
      <c r="AE26" s="11">
        <f t="shared" si="14"/>
        <v>17.674358835738516</v>
      </c>
      <c r="AF26" s="11">
        <f t="shared" si="15"/>
        <v>33.632706782048707</v>
      </c>
      <c r="AG26" s="11">
        <f t="shared" si="16"/>
        <v>269.06165425638966</v>
      </c>
      <c r="AH26" s="12">
        <f t="shared" si="17"/>
        <v>512</v>
      </c>
    </row>
    <row r="27" spans="1:34" s="6" customFormat="1" ht="12.75" x14ac:dyDescent="0.2">
      <c r="A27" s="35"/>
      <c r="B27" s="50"/>
      <c r="C27" s="50"/>
      <c r="D27" s="50"/>
      <c r="E27" s="50"/>
      <c r="F27" s="92"/>
      <c r="G27" s="93"/>
      <c r="H27" s="54"/>
      <c r="I27" s="35"/>
      <c r="J27" s="35"/>
      <c r="K27" s="35"/>
      <c r="L27" s="35"/>
      <c r="M27" s="35"/>
      <c r="N27" s="35"/>
      <c r="O27" s="15"/>
      <c r="P27" s="15"/>
      <c r="Q27" s="15"/>
      <c r="R27" s="15"/>
      <c r="S27" s="15"/>
      <c r="T27" s="15"/>
      <c r="U27" s="15"/>
      <c r="V27" s="2"/>
      <c r="W27" s="2"/>
      <c r="X27" s="2"/>
      <c r="Y27" s="10">
        <f t="shared" si="10"/>
        <v>8.5</v>
      </c>
      <c r="Z27" s="11">
        <f t="shared" si="0"/>
        <v>4.8445749999999999</v>
      </c>
      <c r="AA27" s="11">
        <f t="shared" si="1"/>
        <v>4.4116928707989542</v>
      </c>
      <c r="AB27" s="11">
        <f t="shared" si="11"/>
        <v>72.25</v>
      </c>
      <c r="AC27" s="11">
        <f t="shared" si="12"/>
        <v>72.25</v>
      </c>
      <c r="AD27" s="11">
        <f t="shared" si="13"/>
        <v>5220.0625</v>
      </c>
      <c r="AE27" s="11">
        <f t="shared" si="14"/>
        <v>19.463033986258317</v>
      </c>
      <c r="AF27" s="11">
        <f t="shared" si="15"/>
        <v>37.499389401791113</v>
      </c>
      <c r="AG27" s="11">
        <f t="shared" si="16"/>
        <v>318.74480991522444</v>
      </c>
      <c r="AH27" s="12">
        <f t="shared" si="17"/>
        <v>614.125</v>
      </c>
    </row>
    <row r="28" spans="1:34" s="6" customFormat="1" ht="12.75" x14ac:dyDescent="0.2">
      <c r="A28" s="35"/>
      <c r="B28" s="51"/>
      <c r="C28" s="50"/>
      <c r="D28" s="50"/>
      <c r="E28" s="50"/>
      <c r="F28" s="96"/>
      <c r="G28" s="93"/>
      <c r="H28" s="14"/>
      <c r="I28" s="35"/>
      <c r="J28" s="35"/>
      <c r="K28" s="35"/>
      <c r="L28" s="35"/>
      <c r="M28" s="35"/>
      <c r="N28" s="35"/>
      <c r="O28" s="15"/>
      <c r="P28" s="15"/>
      <c r="Q28" s="15"/>
      <c r="R28" s="15"/>
      <c r="S28" s="15"/>
      <c r="T28" s="15"/>
      <c r="U28" s="15"/>
      <c r="V28" s="2"/>
      <c r="W28" s="2"/>
      <c r="X28" s="2"/>
      <c r="Y28" s="10">
        <f t="shared" si="10"/>
        <v>9</v>
      </c>
      <c r="Z28" s="11">
        <f t="shared" si="0"/>
        <v>5.0662000000000003</v>
      </c>
      <c r="AA28" s="11">
        <f t="shared" si="1"/>
        <v>4.6135147917085941</v>
      </c>
      <c r="AB28" s="11">
        <f t="shared" si="11"/>
        <v>81</v>
      </c>
      <c r="AC28" s="11">
        <f t="shared" si="12"/>
        <v>81</v>
      </c>
      <c r="AD28" s="11">
        <f t="shared" si="13"/>
        <v>6561</v>
      </c>
      <c r="AE28" s="11">
        <f t="shared" si="14"/>
        <v>21.284518733313991</v>
      </c>
      <c r="AF28" s="11">
        <f t="shared" si="15"/>
        <v>41.521633125377349</v>
      </c>
      <c r="AG28" s="11">
        <f t="shared" si="16"/>
        <v>373.69469812839611</v>
      </c>
      <c r="AH28" s="12">
        <f t="shared" si="17"/>
        <v>729</v>
      </c>
    </row>
    <row r="29" spans="1:34" s="6" customFormat="1" ht="12.75" x14ac:dyDescent="0.2">
      <c r="A29" s="95"/>
      <c r="B29" s="50"/>
      <c r="C29" s="50"/>
      <c r="D29" s="50"/>
      <c r="E29" s="50"/>
      <c r="F29" s="94"/>
      <c r="G29" s="14"/>
      <c r="H29" s="54"/>
      <c r="I29" s="35"/>
      <c r="J29" s="35"/>
      <c r="K29" s="35"/>
      <c r="L29" s="35"/>
      <c r="M29" s="35"/>
      <c r="N29" s="35"/>
      <c r="O29" s="15"/>
      <c r="P29" s="15"/>
      <c r="Q29" s="15"/>
      <c r="R29" s="15"/>
      <c r="S29" s="15"/>
      <c r="T29" s="15"/>
      <c r="U29" s="15"/>
      <c r="V29" s="2"/>
      <c r="W29" s="2"/>
      <c r="X29" s="2"/>
      <c r="Y29" s="10">
        <f t="shared" si="10"/>
        <v>9.5</v>
      </c>
      <c r="Z29" s="11">
        <f t="shared" si="0"/>
        <v>5.2814749999999995</v>
      </c>
      <c r="AA29" s="11">
        <f t="shared" si="1"/>
        <v>4.8095541104850073</v>
      </c>
      <c r="AB29" s="11">
        <f t="shared" si="11"/>
        <v>90.25</v>
      </c>
      <c r="AC29" s="11">
        <f t="shared" si="12"/>
        <v>90.25</v>
      </c>
      <c r="AD29" s="11">
        <f t="shared" si="13"/>
        <v>8145.0625</v>
      </c>
      <c r="AE29" s="11">
        <f t="shared" si="14"/>
        <v>23.131810741683228</v>
      </c>
      <c r="AF29" s="11">
        <f t="shared" si="15"/>
        <v>45.690764049607566</v>
      </c>
      <c r="AG29" s="11">
        <f t="shared" si="16"/>
        <v>434.06225847127189</v>
      </c>
      <c r="AH29" s="12">
        <f t="shared" si="17"/>
        <v>857.375</v>
      </c>
    </row>
    <row r="30" spans="1:34" s="6" customFormat="1" ht="12.75" x14ac:dyDescent="0.2">
      <c r="A30" s="95"/>
      <c r="B30" s="14"/>
      <c r="C30" s="14"/>
      <c r="D30" s="14"/>
      <c r="E30" s="14"/>
      <c r="F30" s="96"/>
      <c r="G30" s="14"/>
      <c r="H30" s="14"/>
      <c r="I30" s="35"/>
      <c r="J30" s="35"/>
      <c r="K30" s="35"/>
      <c r="L30" s="35"/>
      <c r="M30" s="35"/>
      <c r="N30" s="35"/>
      <c r="O30" s="15"/>
      <c r="P30" s="15"/>
      <c r="Q30" s="15"/>
      <c r="R30" s="15"/>
      <c r="S30" s="15"/>
      <c r="T30" s="15"/>
      <c r="U30" s="15"/>
      <c r="V30" s="2"/>
      <c r="W30" s="2"/>
      <c r="X30" s="2"/>
      <c r="Y30" s="10">
        <f t="shared" si="10"/>
        <v>10</v>
      </c>
      <c r="Z30" s="11">
        <f t="shared" si="0"/>
        <v>5.4904000000000002</v>
      </c>
      <c r="AA30" s="11">
        <f t="shared" si="1"/>
        <v>4.9998108271281954</v>
      </c>
      <c r="AB30" s="11">
        <f t="shared" si="11"/>
        <v>100</v>
      </c>
      <c r="AC30" s="11">
        <f t="shared" si="12"/>
        <v>100</v>
      </c>
      <c r="AD30" s="13">
        <f t="shared" si="13"/>
        <v>10000</v>
      </c>
      <c r="AE30" s="11">
        <f t="shared" si="14"/>
        <v>24.998108307068328</v>
      </c>
      <c r="AF30" s="11">
        <f t="shared" si="15"/>
        <v>49.99810827128195</v>
      </c>
      <c r="AG30" s="11">
        <f t="shared" si="16"/>
        <v>499.98108271281956</v>
      </c>
      <c r="AH30" s="12">
        <f t="shared" si="17"/>
        <v>1000</v>
      </c>
    </row>
    <row r="31" spans="1:34" s="6" customFormat="1" ht="12.75" x14ac:dyDescent="0.2">
      <c r="A31" s="57"/>
      <c r="B31" s="95"/>
      <c r="C31" s="95"/>
      <c r="D31" s="95"/>
      <c r="E31" s="25"/>
      <c r="F31" s="96"/>
      <c r="G31" s="25"/>
      <c r="H31" s="25"/>
      <c r="I31" s="40"/>
      <c r="J31" s="35"/>
      <c r="K31" s="35"/>
      <c r="L31" s="35"/>
      <c r="M31" s="35"/>
      <c r="N31" s="35"/>
      <c r="O31" s="15"/>
      <c r="P31" s="15"/>
      <c r="Q31" s="15"/>
      <c r="R31" s="15"/>
      <c r="S31" s="15"/>
      <c r="T31" s="15"/>
      <c r="U31" s="15"/>
      <c r="V31" s="2"/>
      <c r="W31" s="2"/>
      <c r="X31" s="2"/>
      <c r="Y31" s="10">
        <f t="shared" si="10"/>
        <v>10.5</v>
      </c>
      <c r="Z31" s="11">
        <f t="shared" si="0"/>
        <v>5.6929750000000006</v>
      </c>
      <c r="AA31" s="11">
        <f t="shared" si="1"/>
        <v>5.1842849416381576</v>
      </c>
      <c r="AB31" s="11">
        <f t="shared" si="11"/>
        <v>110.25</v>
      </c>
      <c r="AC31" s="11">
        <f t="shared" si="12"/>
        <v>110.25</v>
      </c>
      <c r="AD31" s="13">
        <f t="shared" si="13"/>
        <v>12155.0625</v>
      </c>
      <c r="AE31" s="11">
        <f t="shared" si="14"/>
        <v>26.876810356096154</v>
      </c>
      <c r="AF31" s="11">
        <f t="shared" si="15"/>
        <v>54.434991887200653</v>
      </c>
      <c r="AG31" s="11">
        <f t="shared" si="16"/>
        <v>571.56741481560687</v>
      </c>
      <c r="AH31" s="12">
        <f t="shared" si="17"/>
        <v>1157.625</v>
      </c>
    </row>
    <row r="32" spans="1:34" s="6" customFormat="1" ht="12.75" x14ac:dyDescent="0.2">
      <c r="A32" s="57"/>
      <c r="B32" s="95"/>
      <c r="C32" s="95"/>
      <c r="D32" s="95"/>
      <c r="E32" s="25"/>
      <c r="F32" s="96"/>
      <c r="G32" s="25"/>
      <c r="H32" s="25"/>
      <c r="I32" s="40"/>
      <c r="J32" s="35"/>
      <c r="K32" s="35"/>
      <c r="L32" s="35"/>
      <c r="M32" s="35"/>
      <c r="N32" s="35"/>
      <c r="O32" s="15"/>
      <c r="P32" s="15"/>
      <c r="Q32" s="15"/>
      <c r="R32" s="15"/>
      <c r="S32" s="15"/>
      <c r="T32" s="15"/>
      <c r="U32" s="15"/>
      <c r="V32" s="2"/>
      <c r="W32" s="2"/>
      <c r="X32" s="2"/>
      <c r="Y32" s="10">
        <f t="shared" si="10"/>
        <v>11</v>
      </c>
      <c r="Z32" s="11">
        <f t="shared" si="0"/>
        <v>5.8892000000000007</v>
      </c>
      <c r="AA32" s="11">
        <f t="shared" si="1"/>
        <v>5.3629764540148939</v>
      </c>
      <c r="AB32" s="11">
        <f t="shared" si="11"/>
        <v>121</v>
      </c>
      <c r="AC32" s="11">
        <f t="shared" si="12"/>
        <v>121</v>
      </c>
      <c r="AD32" s="13">
        <f t="shared" si="13"/>
        <v>14641</v>
      </c>
      <c r="AE32" s="11">
        <f t="shared" si="14"/>
        <v>28.761516446318165</v>
      </c>
      <c r="AF32" s="11">
        <f t="shared" si="15"/>
        <v>58.992740994163832</v>
      </c>
      <c r="AG32" s="11">
        <f t="shared" si="16"/>
        <v>648.92015093580221</v>
      </c>
      <c r="AH32" s="12">
        <f t="shared" si="17"/>
        <v>1331</v>
      </c>
    </row>
    <row r="33" spans="1:34" s="6" customFormat="1" ht="12.75" x14ac:dyDescent="0.2">
      <c r="A33" s="57"/>
      <c r="B33" s="57"/>
      <c r="C33" s="57"/>
      <c r="D33" s="57"/>
      <c r="E33" s="58"/>
      <c r="F33" s="86"/>
      <c r="G33" s="58"/>
      <c r="H33" s="58"/>
      <c r="I33" s="40"/>
      <c r="J33" s="35"/>
      <c r="K33" s="35"/>
      <c r="L33" s="35"/>
      <c r="M33" s="35"/>
      <c r="N33" s="35"/>
      <c r="O33" s="15"/>
      <c r="P33" s="15"/>
      <c r="Q33" s="15"/>
      <c r="R33" s="15"/>
      <c r="S33" s="15"/>
      <c r="T33" s="15"/>
      <c r="U33" s="15"/>
      <c r="V33" s="2"/>
      <c r="W33" s="2"/>
      <c r="X33" s="2"/>
      <c r="Y33" s="10">
        <f t="shared" si="10"/>
        <v>11.5</v>
      </c>
      <c r="Z33" s="11">
        <f t="shared" si="0"/>
        <v>6.0790750000000005</v>
      </c>
      <c r="AA33" s="11">
        <f t="shared" si="1"/>
        <v>5.5358853642584034</v>
      </c>
      <c r="AB33" s="11">
        <f t="shared" si="11"/>
        <v>132.25</v>
      </c>
      <c r="AC33" s="11">
        <f t="shared" si="12"/>
        <v>132.25</v>
      </c>
      <c r="AD33" s="13">
        <f t="shared" si="13"/>
        <v>17490.0625</v>
      </c>
      <c r="AE33" s="11">
        <f t="shared" si="14"/>
        <v>30.646026766210394</v>
      </c>
      <c r="AF33" s="11">
        <f t="shared" si="15"/>
        <v>63.662681688971638</v>
      </c>
      <c r="AG33" s="11">
        <f t="shared" si="16"/>
        <v>732.12083942317383</v>
      </c>
      <c r="AH33" s="12">
        <f t="shared" si="17"/>
        <v>1520.875</v>
      </c>
    </row>
    <row r="34" spans="1:34" s="6" customFormat="1" ht="12.75" x14ac:dyDescent="0.2">
      <c r="A34" s="57"/>
      <c r="B34" s="57"/>
      <c r="C34" s="57"/>
      <c r="D34" s="57"/>
      <c r="E34" s="58"/>
      <c r="F34" s="86"/>
      <c r="G34" s="58"/>
      <c r="H34" s="58"/>
      <c r="I34" s="40"/>
      <c r="J34" s="35"/>
      <c r="K34" s="35"/>
      <c r="L34" s="35"/>
      <c r="M34" s="35"/>
      <c r="N34" s="35"/>
      <c r="O34" s="15"/>
      <c r="P34" s="15"/>
      <c r="Q34" s="15"/>
      <c r="R34" s="15"/>
      <c r="S34" s="15"/>
      <c r="T34" s="15"/>
      <c r="U34" s="15"/>
      <c r="V34" s="2"/>
      <c r="W34" s="2"/>
      <c r="X34" s="2"/>
      <c r="Y34" s="10">
        <f t="shared" si="10"/>
        <v>12</v>
      </c>
      <c r="Z34" s="11">
        <f t="shared" si="0"/>
        <v>6.2625999999999999</v>
      </c>
      <c r="AA34" s="11">
        <f t="shared" si="1"/>
        <v>5.7030116723686861</v>
      </c>
      <c r="AB34" s="11">
        <f t="shared" si="11"/>
        <v>144</v>
      </c>
      <c r="AC34" s="11">
        <f t="shared" si="12"/>
        <v>144</v>
      </c>
      <c r="AD34" s="13">
        <f t="shared" si="13"/>
        <v>20736</v>
      </c>
      <c r="AE34" s="11">
        <f t="shared" si="14"/>
        <v>32.524342135173477</v>
      </c>
      <c r="AF34" s="11">
        <f t="shared" si="15"/>
        <v>68.436140068424237</v>
      </c>
      <c r="AG34" s="11">
        <f t="shared" si="16"/>
        <v>821.23368082109084</v>
      </c>
      <c r="AH34" s="12">
        <f t="shared" si="17"/>
        <v>1728</v>
      </c>
    </row>
    <row r="35" spans="1:34" s="6" customFormat="1" ht="12.75" x14ac:dyDescent="0.2">
      <c r="A35" s="57"/>
      <c r="B35" s="57"/>
      <c r="C35" s="57"/>
      <c r="D35" s="57"/>
      <c r="E35" s="58"/>
      <c r="F35" s="86"/>
      <c r="G35" s="58"/>
      <c r="H35" s="58"/>
      <c r="I35" s="40"/>
      <c r="J35" s="35"/>
      <c r="K35" s="35"/>
      <c r="L35" s="35"/>
      <c r="M35" s="35"/>
      <c r="N35" s="35"/>
      <c r="O35" s="15"/>
      <c r="P35" s="15"/>
      <c r="Q35" s="15"/>
      <c r="R35" s="15"/>
      <c r="S35" s="15"/>
      <c r="T35" s="15"/>
      <c r="U35" s="15"/>
      <c r="V35" s="2"/>
      <c r="W35" s="2"/>
      <c r="X35" s="2"/>
      <c r="Y35" s="13">
        <f t="shared" si="10"/>
        <v>12.5</v>
      </c>
      <c r="Z35" s="11">
        <f t="shared" si="0"/>
        <v>6.439775</v>
      </c>
      <c r="AA35" s="11">
        <f t="shared" si="1"/>
        <v>5.8643553783457447</v>
      </c>
      <c r="AB35" s="11">
        <f t="shared" si="11"/>
        <v>156.25</v>
      </c>
      <c r="AC35" s="11">
        <f t="shared" si="12"/>
        <v>156.25</v>
      </c>
      <c r="AD35" s="13">
        <f t="shared" si="13"/>
        <v>24414.0625</v>
      </c>
      <c r="AE35" s="11">
        <f t="shared" si="14"/>
        <v>34.390664003532663</v>
      </c>
      <c r="AF35" s="11">
        <f t="shared" si="15"/>
        <v>73.304442229321808</v>
      </c>
      <c r="AG35" s="11">
        <f t="shared" si="16"/>
        <v>916.30552786652265</v>
      </c>
      <c r="AH35" s="12">
        <f t="shared" si="17"/>
        <v>1953.125</v>
      </c>
    </row>
    <row r="36" spans="1:34" s="6" customFormat="1" ht="12.75" x14ac:dyDescent="0.2">
      <c r="A36" s="57"/>
      <c r="B36" s="57"/>
      <c r="C36" s="57"/>
      <c r="D36" s="57"/>
      <c r="E36" s="58"/>
      <c r="F36" s="86"/>
      <c r="G36" s="58"/>
      <c r="H36" s="58"/>
      <c r="I36" s="40"/>
      <c r="J36" s="35"/>
      <c r="K36" s="35"/>
      <c r="L36" s="35"/>
      <c r="M36" s="35"/>
      <c r="N36" s="35"/>
      <c r="O36" s="15"/>
      <c r="P36" s="15"/>
      <c r="Q36" s="15"/>
      <c r="R36" s="15"/>
      <c r="S36" s="15"/>
      <c r="T36" s="15"/>
      <c r="U36" s="15"/>
      <c r="V36" s="2"/>
      <c r="W36" s="2"/>
      <c r="X36" s="2"/>
      <c r="Y36" s="13">
        <f t="shared" si="10"/>
        <v>13</v>
      </c>
      <c r="Z36" s="11">
        <f t="shared" si="0"/>
        <v>6.6106000000000007</v>
      </c>
      <c r="AA36" s="11">
        <f t="shared" si="1"/>
        <v>6.0199164821895765</v>
      </c>
      <c r="AB36" s="11">
        <f t="shared" si="11"/>
        <v>169</v>
      </c>
      <c r="AC36" s="11">
        <f t="shared" si="12"/>
        <v>169</v>
      </c>
      <c r="AD36" s="13">
        <f t="shared" si="13"/>
        <v>28561</v>
      </c>
      <c r="AE36" s="11">
        <f t="shared" si="14"/>
        <v>36.239394452537724</v>
      </c>
      <c r="AF36" s="11">
        <f t="shared" si="15"/>
        <v>78.258914268464494</v>
      </c>
      <c r="AG36" s="11">
        <f t="shared" si="16"/>
        <v>1017.3658854900384</v>
      </c>
      <c r="AH36" s="12">
        <f t="shared" si="17"/>
        <v>2197</v>
      </c>
    </row>
    <row r="37" spans="1:34" s="6" customFormat="1" ht="12.75" x14ac:dyDescent="0.2">
      <c r="A37" s="57"/>
      <c r="B37" s="57"/>
      <c r="C37" s="57"/>
      <c r="D37" s="57"/>
      <c r="E37" s="58"/>
      <c r="F37" s="86"/>
      <c r="G37" s="58"/>
      <c r="H37" s="58"/>
      <c r="I37" s="40"/>
      <c r="J37" s="35"/>
      <c r="K37" s="35"/>
      <c r="L37" s="35"/>
      <c r="M37" s="35"/>
      <c r="N37" s="35"/>
      <c r="O37" s="15"/>
      <c r="P37" s="15"/>
      <c r="Q37" s="15"/>
      <c r="R37" s="15"/>
      <c r="S37" s="15"/>
      <c r="T37" s="15"/>
      <c r="U37" s="15"/>
      <c r="V37" s="2"/>
      <c r="W37" s="2"/>
      <c r="X37" s="2"/>
      <c r="Y37" s="13">
        <f t="shared" si="10"/>
        <v>13.5</v>
      </c>
      <c r="Z37" s="11">
        <f t="shared" si="0"/>
        <v>6.7750750000000002</v>
      </c>
      <c r="AA37" s="11">
        <f t="shared" si="1"/>
        <v>6.1696949839001825</v>
      </c>
      <c r="AB37" s="11">
        <f t="shared" si="11"/>
        <v>182.25</v>
      </c>
      <c r="AC37" s="11">
        <f t="shared" si="12"/>
        <v>182.25</v>
      </c>
      <c r="AD37" s="13">
        <f t="shared" si="13"/>
        <v>33215.0625</v>
      </c>
      <c r="AE37" s="11">
        <f t="shared" si="14"/>
        <v>38.06513619436307</v>
      </c>
      <c r="AF37" s="11">
        <f t="shared" si="15"/>
        <v>83.290882282652461</v>
      </c>
      <c r="AG37" s="11">
        <f t="shared" si="16"/>
        <v>1124.4269108158082</v>
      </c>
      <c r="AH37" s="12">
        <f t="shared" si="17"/>
        <v>2460.375</v>
      </c>
    </row>
    <row r="38" spans="1:34" s="6" customFormat="1" ht="12.75" x14ac:dyDescent="0.2">
      <c r="A38" s="57"/>
      <c r="B38" s="57"/>
      <c r="C38" s="57"/>
      <c r="D38" s="57"/>
      <c r="E38" s="58"/>
      <c r="F38" s="86"/>
      <c r="G38" s="58"/>
      <c r="H38" s="58"/>
      <c r="I38" s="40"/>
      <c r="J38" s="35"/>
      <c r="K38" s="35"/>
      <c r="L38" s="35"/>
      <c r="M38" s="35"/>
      <c r="N38" s="35"/>
      <c r="O38" s="15"/>
      <c r="P38" s="15"/>
      <c r="Q38" s="15"/>
      <c r="R38" s="15"/>
      <c r="S38" s="15"/>
      <c r="T38" s="15"/>
      <c r="U38" s="15"/>
      <c r="V38" s="2"/>
      <c r="W38" s="2"/>
      <c r="X38" s="2"/>
      <c r="Y38" s="13">
        <f t="shared" si="10"/>
        <v>14</v>
      </c>
      <c r="Z38" s="11">
        <f t="shared" si="0"/>
        <v>6.9332000000000003</v>
      </c>
      <c r="AA38" s="11">
        <f t="shared" si="1"/>
        <v>6.3136908834775616</v>
      </c>
      <c r="AB38" s="11">
        <f t="shared" si="11"/>
        <v>196</v>
      </c>
      <c r="AC38" s="11">
        <f t="shared" si="12"/>
        <v>196</v>
      </c>
      <c r="AD38" s="13">
        <f t="shared" si="13"/>
        <v>38416</v>
      </c>
      <c r="AE38" s="11">
        <f t="shared" si="14"/>
        <v>39.862692572107669</v>
      </c>
      <c r="AF38" s="11">
        <f t="shared" si="15"/>
        <v>88.39167236868586</v>
      </c>
      <c r="AG38" s="11">
        <f t="shared" si="16"/>
        <v>1237.4834131616021</v>
      </c>
      <c r="AH38" s="12">
        <f t="shared" si="17"/>
        <v>2744</v>
      </c>
    </row>
    <row r="39" spans="1:34" s="6" customFormat="1" ht="12.75" x14ac:dyDescent="0.2">
      <c r="A39" s="57"/>
      <c r="B39" s="57"/>
      <c r="C39" s="57"/>
      <c r="D39" s="57"/>
      <c r="E39" s="58"/>
      <c r="F39" s="86"/>
      <c r="G39" s="58"/>
      <c r="H39" s="58"/>
      <c r="I39" s="40"/>
      <c r="J39" s="35"/>
      <c r="K39" s="35"/>
      <c r="L39" s="35"/>
      <c r="M39" s="35"/>
      <c r="N39" s="35"/>
      <c r="O39" s="15"/>
      <c r="P39" s="15"/>
      <c r="Q39" s="15"/>
      <c r="R39" s="15"/>
      <c r="S39" s="15"/>
      <c r="T39" s="15"/>
      <c r="U39" s="15"/>
      <c r="V39" s="2"/>
      <c r="W39" s="2"/>
      <c r="X39" s="2"/>
      <c r="Y39" s="13">
        <f t="shared" si="10"/>
        <v>14.5</v>
      </c>
      <c r="Z39" s="11">
        <f t="shared" si="0"/>
        <v>7.084975</v>
      </c>
      <c r="AA39" s="11">
        <f t="shared" si="1"/>
        <v>6.4519041809217157</v>
      </c>
      <c r="AB39" s="11">
        <f t="shared" si="11"/>
        <v>210.25</v>
      </c>
      <c r="AC39" s="11">
        <f t="shared" si="12"/>
        <v>210.25</v>
      </c>
      <c r="AD39" s="13">
        <f t="shared" si="13"/>
        <v>44205.0625</v>
      </c>
      <c r="AE39" s="11">
        <f t="shared" si="14"/>
        <v>41.627067559795115</v>
      </c>
      <c r="AF39" s="11">
        <f t="shared" si="15"/>
        <v>93.55261062336487</v>
      </c>
      <c r="AG39" s="11">
        <f t="shared" si="16"/>
        <v>1356.5128540387907</v>
      </c>
      <c r="AH39" s="12">
        <f t="shared" si="17"/>
        <v>3048.625</v>
      </c>
    </row>
    <row r="40" spans="1:34" s="6" customFormat="1" ht="12.75" x14ac:dyDescent="0.2">
      <c r="A40" s="57"/>
      <c r="B40" s="57"/>
      <c r="C40" s="57"/>
      <c r="D40" s="57"/>
      <c r="E40" s="58"/>
      <c r="F40" s="86"/>
      <c r="G40" s="58"/>
      <c r="H40" s="58"/>
      <c r="I40" s="40"/>
      <c r="J40" s="35"/>
      <c r="K40" s="35"/>
      <c r="L40" s="35"/>
      <c r="M40" s="35"/>
      <c r="N40" s="35"/>
      <c r="O40" s="15"/>
      <c r="P40" s="15"/>
      <c r="Q40" s="15"/>
      <c r="R40" s="15"/>
      <c r="S40" s="15"/>
      <c r="T40" s="15"/>
      <c r="U40" s="15"/>
      <c r="V40" s="2"/>
      <c r="W40" s="2"/>
      <c r="X40" s="2"/>
      <c r="Y40" s="13">
        <f t="shared" si="10"/>
        <v>15</v>
      </c>
      <c r="Z40" s="11">
        <f t="shared" si="0"/>
        <v>7.2304000000000004</v>
      </c>
      <c r="AA40" s="11">
        <f t="shared" si="1"/>
        <v>6.5843348762326439</v>
      </c>
      <c r="AB40" s="11">
        <f t="shared" si="11"/>
        <v>225</v>
      </c>
      <c r="AC40" s="11">
        <f t="shared" si="12"/>
        <v>225</v>
      </c>
      <c r="AD40" s="13">
        <f t="shared" si="13"/>
        <v>50625</v>
      </c>
      <c r="AE40" s="11">
        <f t="shared" si="14"/>
        <v>43.353465762373546</v>
      </c>
      <c r="AF40" s="11">
        <f t="shared" si="15"/>
        <v>98.765023143489657</v>
      </c>
      <c r="AG40" s="11">
        <f t="shared" si="16"/>
        <v>1481.475347152345</v>
      </c>
      <c r="AH40" s="12">
        <f t="shared" si="17"/>
        <v>3375</v>
      </c>
    </row>
    <row r="41" spans="1:34" s="6" customFormat="1" ht="12.75" x14ac:dyDescent="0.2">
      <c r="A41" s="57"/>
      <c r="B41" s="57"/>
      <c r="C41" s="57"/>
      <c r="D41" s="57"/>
      <c r="E41" s="58"/>
      <c r="F41" s="86"/>
      <c r="G41" s="58"/>
      <c r="H41" s="58"/>
      <c r="I41" s="40"/>
      <c r="J41" s="35"/>
      <c r="K41" s="35"/>
      <c r="L41" s="35"/>
      <c r="M41" s="35"/>
      <c r="N41" s="35"/>
      <c r="O41" s="15"/>
      <c r="P41" s="15"/>
      <c r="Q41" s="15"/>
      <c r="R41" s="15"/>
      <c r="S41" s="15"/>
      <c r="T41" s="15"/>
      <c r="U41" s="15"/>
      <c r="V41" s="2"/>
      <c r="W41" s="2"/>
      <c r="X41" s="2"/>
    </row>
    <row r="42" spans="1:34" s="6" customFormat="1" ht="12.75" x14ac:dyDescent="0.2">
      <c r="A42" s="57"/>
      <c r="B42" s="57"/>
      <c r="C42" s="57"/>
      <c r="D42" s="57"/>
      <c r="E42" s="58"/>
      <c r="F42" s="86"/>
      <c r="G42" s="58"/>
      <c r="H42" s="58"/>
      <c r="I42" s="40"/>
      <c r="J42" s="35"/>
      <c r="K42" s="35"/>
      <c r="L42" s="35"/>
      <c r="M42" s="35"/>
      <c r="N42" s="35"/>
      <c r="O42" s="15"/>
      <c r="P42" s="15"/>
      <c r="Q42" s="15"/>
      <c r="R42" s="15"/>
      <c r="S42" s="15"/>
      <c r="T42" s="15"/>
      <c r="U42" s="15"/>
      <c r="V42" s="2"/>
      <c r="W42" s="2"/>
      <c r="X42" s="2"/>
    </row>
    <row r="43" spans="1:34" s="6" customFormat="1" ht="12.75" x14ac:dyDescent="0.2">
      <c r="A43" s="57"/>
      <c r="B43" s="57"/>
      <c r="C43" s="57"/>
      <c r="D43" s="57"/>
      <c r="E43" s="58"/>
      <c r="F43" s="86"/>
      <c r="G43" s="58"/>
      <c r="H43" s="58"/>
      <c r="I43" s="40"/>
      <c r="J43" s="35"/>
      <c r="K43" s="35"/>
      <c r="L43" s="35"/>
      <c r="M43" s="35"/>
      <c r="N43" s="35"/>
      <c r="O43" s="15"/>
      <c r="P43" s="15"/>
      <c r="Q43" s="15"/>
      <c r="R43" s="15"/>
      <c r="S43" s="15"/>
      <c r="T43" s="15"/>
      <c r="U43" s="15"/>
      <c r="V43" s="2"/>
      <c r="W43" s="2"/>
      <c r="X43" s="2"/>
    </row>
    <row r="44" spans="1:34" s="6" customFormat="1" ht="12.75" x14ac:dyDescent="0.2">
      <c r="A44" s="57"/>
      <c r="B44" s="57"/>
      <c r="C44" s="57"/>
      <c r="D44" s="57"/>
      <c r="E44" s="58"/>
      <c r="F44" s="86"/>
      <c r="G44" s="58"/>
      <c r="H44" s="58"/>
      <c r="I44" s="40"/>
      <c r="J44" s="35"/>
      <c r="K44" s="35"/>
      <c r="L44" s="35"/>
      <c r="M44" s="35"/>
      <c r="N44" s="35"/>
      <c r="O44" s="15"/>
      <c r="P44" s="15"/>
      <c r="Q44" s="15"/>
      <c r="R44" s="15"/>
      <c r="S44" s="15"/>
      <c r="T44" s="15"/>
      <c r="U44" s="15"/>
      <c r="V44" s="2"/>
      <c r="W44" s="2"/>
      <c r="X44" s="2"/>
    </row>
    <row r="45" spans="1:34" s="6" customFormat="1" ht="12.75" x14ac:dyDescent="0.2">
      <c r="A45" s="57"/>
      <c r="B45" s="57"/>
      <c r="C45" s="57">
        <v>130</v>
      </c>
      <c r="D45" s="57">
        <v>110</v>
      </c>
      <c r="E45" s="58"/>
      <c r="F45" s="86"/>
      <c r="G45" s="58"/>
      <c r="H45" s="58"/>
      <c r="I45" s="40"/>
      <c r="J45" s="35"/>
      <c r="K45" s="35"/>
      <c r="L45" s="35"/>
      <c r="M45" s="35"/>
      <c r="N45" s="35"/>
      <c r="O45" s="15"/>
      <c r="P45" s="15"/>
      <c r="Q45" s="15"/>
      <c r="R45" s="15"/>
      <c r="S45" s="15"/>
      <c r="T45" s="15"/>
      <c r="U45" s="15"/>
      <c r="V45" s="2"/>
      <c r="W45" s="2"/>
      <c r="X45" s="2"/>
      <c r="Y45" s="12">
        <f t="shared" ref="Y45:AH45" si="18">SUM(Y10:Y40)</f>
        <v>232.5</v>
      </c>
      <c r="Z45" s="12">
        <f t="shared" si="18"/>
        <v>127.97652500000001</v>
      </c>
      <c r="AA45" s="12">
        <f t="shared" si="18"/>
        <v>116.54131125477967</v>
      </c>
      <c r="AB45" s="12">
        <f t="shared" si="18"/>
        <v>2363.75</v>
      </c>
      <c r="AC45" s="12">
        <f t="shared" si="18"/>
        <v>2363.75</v>
      </c>
      <c r="AD45" s="12">
        <f t="shared" si="18"/>
        <v>329624.9375</v>
      </c>
      <c r="AE45" s="12">
        <f t="shared" si="18"/>
        <v>555.45313170341171</v>
      </c>
      <c r="AF45" s="12">
        <f t="shared" si="18"/>
        <v>1142.2450829518011</v>
      </c>
      <c r="AG45" s="12">
        <f t="shared" si="18"/>
        <v>12794.685406300314</v>
      </c>
      <c r="AH45" s="12">
        <f t="shared" si="18"/>
        <v>27028.125</v>
      </c>
    </row>
    <row r="46" spans="1:34" s="6" customFormat="1" ht="12.75" x14ac:dyDescent="0.2">
      <c r="A46" s="57"/>
      <c r="B46" s="57"/>
      <c r="C46" s="57">
        <v>20</v>
      </c>
      <c r="D46" s="57">
        <v>20</v>
      </c>
      <c r="E46" s="58"/>
      <c r="F46" s="86"/>
      <c r="G46" s="58"/>
      <c r="H46" s="58"/>
      <c r="I46" s="40"/>
      <c r="J46" s="35"/>
      <c r="K46" s="35"/>
      <c r="L46" s="35"/>
      <c r="M46" s="35"/>
      <c r="N46" s="35"/>
      <c r="O46" s="15"/>
      <c r="P46" s="15"/>
      <c r="Q46" s="15"/>
      <c r="R46" s="15"/>
      <c r="S46" s="15"/>
      <c r="T46" s="15"/>
      <c r="U46" s="15"/>
      <c r="V46" s="2"/>
      <c r="W46" s="2"/>
      <c r="X46" s="2"/>
    </row>
    <row r="47" spans="1:34" s="6" customFormat="1" ht="12.75" x14ac:dyDescent="0.2">
      <c r="A47" s="57"/>
      <c r="B47" s="57"/>
      <c r="C47" s="57">
        <f>C45*C46</f>
        <v>2600</v>
      </c>
      <c r="D47" s="57">
        <f>D45*D46</f>
        <v>2200</v>
      </c>
      <c r="E47" s="58"/>
      <c r="F47" s="86"/>
      <c r="G47" s="58"/>
      <c r="H47" s="58"/>
      <c r="I47" s="40"/>
      <c r="J47" s="35"/>
      <c r="K47" s="35"/>
      <c r="L47" s="35"/>
      <c r="M47" s="35"/>
      <c r="N47" s="35"/>
      <c r="O47" s="15"/>
      <c r="P47" s="15"/>
      <c r="Q47" s="15"/>
      <c r="R47" s="15"/>
      <c r="S47" s="15"/>
      <c r="T47" s="15"/>
      <c r="U47" s="15"/>
      <c r="V47" s="2"/>
      <c r="W47" s="2"/>
      <c r="X47" s="2"/>
      <c r="Y47" s="12">
        <f>COUNTA(Y10:Y40)</f>
        <v>31</v>
      </c>
      <c r="Z47" s="12">
        <f>Y45</f>
        <v>232.5</v>
      </c>
      <c r="AA47" s="12">
        <f>AB45</f>
        <v>2363.75</v>
      </c>
      <c r="AC47" s="12">
        <f>AA45</f>
        <v>116.54131125477967</v>
      </c>
      <c r="AE47" s="12">
        <f>AE45</f>
        <v>555.45313170341171</v>
      </c>
    </row>
    <row r="48" spans="1:34" s="6" customFormat="1" ht="12.75" x14ac:dyDescent="0.2">
      <c r="A48" s="57"/>
      <c r="B48" s="57"/>
      <c r="C48" s="57"/>
      <c r="D48" s="57"/>
      <c r="E48" s="58"/>
      <c r="F48" s="86"/>
      <c r="G48" s="58"/>
      <c r="H48" s="58"/>
      <c r="I48" s="40"/>
      <c r="J48" s="35"/>
      <c r="K48" s="35"/>
      <c r="L48" s="35"/>
      <c r="M48" s="35"/>
      <c r="N48" s="35"/>
      <c r="O48" s="15"/>
      <c r="P48" s="15"/>
      <c r="Q48" s="15"/>
      <c r="R48" s="15"/>
      <c r="S48" s="15"/>
      <c r="T48" s="15"/>
      <c r="U48" s="15"/>
      <c r="V48" s="2"/>
      <c r="W48" s="2"/>
      <c r="X48" s="2"/>
      <c r="Y48" s="12">
        <f>Y45</f>
        <v>232.5</v>
      </c>
      <c r="Z48" s="12">
        <f>AC45</f>
        <v>2363.75</v>
      </c>
      <c r="AA48" s="12">
        <f>AH45</f>
        <v>27028.125</v>
      </c>
      <c r="AC48" s="12">
        <f>AF45</f>
        <v>1142.2450829518011</v>
      </c>
    </row>
    <row r="49" spans="1:36" s="6" customFormat="1" ht="12.75" x14ac:dyDescent="0.2">
      <c r="A49" s="57"/>
      <c r="B49" s="57"/>
      <c r="C49" s="57"/>
      <c r="D49" s="57"/>
      <c r="E49" s="58"/>
      <c r="F49" s="86"/>
      <c r="G49" s="58"/>
      <c r="H49" s="58"/>
      <c r="I49" s="40"/>
      <c r="J49" s="35"/>
      <c r="K49" s="35"/>
      <c r="L49" s="35"/>
      <c r="M49" s="35"/>
      <c r="N49" s="35"/>
      <c r="O49" s="15"/>
      <c r="P49" s="15"/>
      <c r="Q49" s="15"/>
      <c r="R49" s="15"/>
      <c r="S49" s="15"/>
      <c r="T49" s="15"/>
      <c r="U49" s="15"/>
      <c r="V49" s="2"/>
      <c r="W49" s="2"/>
      <c r="X49" s="2"/>
      <c r="Y49" s="12">
        <f>AB45</f>
        <v>2363.75</v>
      </c>
      <c r="Z49" s="12">
        <f>AH45</f>
        <v>27028.125</v>
      </c>
      <c r="AA49" s="12">
        <f>AD45</f>
        <v>329624.9375</v>
      </c>
      <c r="AC49" s="12">
        <f>AG45</f>
        <v>12794.685406300314</v>
      </c>
    </row>
    <row r="50" spans="1:36" s="6" customFormat="1" ht="12.75" x14ac:dyDescent="0.2">
      <c r="A50" s="57"/>
      <c r="B50" s="57"/>
      <c r="C50" s="57"/>
      <c r="D50" s="57"/>
      <c r="E50" s="58"/>
      <c r="F50" s="86"/>
      <c r="G50" s="58"/>
      <c r="H50" s="58"/>
      <c r="I50" s="40"/>
      <c r="J50" s="35"/>
      <c r="K50" s="35"/>
      <c r="L50" s="35"/>
      <c r="M50" s="35"/>
      <c r="N50" s="35"/>
      <c r="O50" s="15"/>
      <c r="P50" s="15"/>
      <c r="Q50" s="15"/>
      <c r="R50" s="15"/>
      <c r="S50" s="15"/>
      <c r="T50" s="15"/>
      <c r="U50" s="15"/>
      <c r="V50" s="2"/>
      <c r="W50" s="2"/>
      <c r="X50" s="2"/>
    </row>
    <row r="51" spans="1:36" s="6" customFormat="1" ht="12.75" x14ac:dyDescent="0.2">
      <c r="A51" s="57"/>
      <c r="B51" s="57"/>
      <c r="C51" s="57"/>
      <c r="D51" s="57"/>
      <c r="E51" s="58"/>
      <c r="F51" s="86"/>
      <c r="G51" s="58"/>
      <c r="H51" s="58"/>
      <c r="I51" s="40"/>
      <c r="J51" s="35"/>
      <c r="K51" s="35"/>
      <c r="L51" s="35"/>
      <c r="M51" s="35"/>
      <c r="N51" s="35"/>
      <c r="O51" s="15"/>
      <c r="P51" s="15"/>
      <c r="Q51" s="15"/>
      <c r="R51" s="15"/>
      <c r="S51" s="15"/>
      <c r="T51" s="15"/>
      <c r="U51" s="15"/>
      <c r="V51" s="2"/>
      <c r="W51" s="2"/>
      <c r="X51" s="2"/>
      <c r="Y51" s="12">
        <f>(Y47*((Z48*AA49)-(AA48*Z49)))-(Z47*((Y48*AA49)-(AA48*Y49)))+(AA47*((Y48*Z49)-(Z48*Y49)))</f>
        <v>190066580</v>
      </c>
    </row>
    <row r="52" spans="1:36" s="6" customFormat="1" ht="12.75" x14ac:dyDescent="0.2">
      <c r="A52" s="57"/>
      <c r="B52" s="57"/>
      <c r="C52" s="57"/>
      <c r="D52" s="57"/>
      <c r="E52" s="58"/>
      <c r="F52" s="86"/>
      <c r="G52" s="58"/>
      <c r="H52" s="58"/>
      <c r="I52" s="40"/>
      <c r="J52" s="35"/>
      <c r="K52" s="35"/>
      <c r="L52" s="35"/>
      <c r="M52" s="35"/>
      <c r="N52" s="35"/>
      <c r="O52" s="15"/>
      <c r="P52" s="15"/>
      <c r="Q52" s="15"/>
      <c r="R52" s="15"/>
      <c r="S52" s="15"/>
      <c r="T52" s="15"/>
      <c r="U52" s="15"/>
      <c r="V52" s="2"/>
      <c r="W52" s="2"/>
      <c r="X52" s="2"/>
    </row>
    <row r="53" spans="1:36" s="6" customFormat="1" ht="12.75" x14ac:dyDescent="0.2">
      <c r="A53" s="57"/>
      <c r="B53" s="57"/>
      <c r="C53" s="57"/>
      <c r="D53" s="57"/>
      <c r="E53" s="58"/>
      <c r="F53" s="86"/>
      <c r="G53" s="58"/>
      <c r="H53" s="58"/>
      <c r="I53" s="40"/>
      <c r="J53" s="35"/>
      <c r="K53" s="35"/>
      <c r="L53" s="35"/>
      <c r="M53" s="35"/>
      <c r="N53" s="35"/>
      <c r="O53" s="15"/>
      <c r="P53" s="15"/>
      <c r="Q53" s="15"/>
      <c r="R53" s="15"/>
      <c r="S53" s="15"/>
      <c r="T53" s="15"/>
      <c r="U53" s="15"/>
      <c r="V53" s="2"/>
      <c r="W53" s="2"/>
      <c r="X53" s="2"/>
      <c r="Y53" s="12">
        <f>((Z48*AA49)-(AA48*Z49))/Y51</f>
        <v>0.25586510263929618</v>
      </c>
      <c r="Z53" s="12">
        <f>-1*(((Z47*AA49)-(AA47*Z49))/Y51)</f>
        <v>-6.7082111436950143E-2</v>
      </c>
      <c r="AA53" s="12">
        <f>((Z47*AA48)-(AA47*Z48))/Y51</f>
        <v>3.6656891495601175E-3</v>
      </c>
      <c r="AC53" s="9" t="s">
        <v>34</v>
      </c>
      <c r="AD53" s="12">
        <f>(Y53*AC47)+(Z53*AC48)+(AA53*AC49)</f>
        <v>9.5982088951522826E-2</v>
      </c>
    </row>
    <row r="54" spans="1:36" s="6" customFormat="1" ht="12.75" x14ac:dyDescent="0.2">
      <c r="A54" s="57"/>
      <c r="B54" s="57"/>
      <c r="C54" s="57"/>
      <c r="D54" s="57"/>
      <c r="E54" s="58"/>
      <c r="F54" s="86"/>
      <c r="G54" s="58"/>
      <c r="H54" s="58"/>
      <c r="I54" s="40"/>
      <c r="J54" s="35"/>
      <c r="K54" s="35"/>
      <c r="L54" s="35"/>
      <c r="M54" s="35"/>
      <c r="N54" s="35"/>
      <c r="O54" s="15"/>
      <c r="P54" s="15"/>
      <c r="Q54" s="15"/>
      <c r="R54" s="15"/>
      <c r="S54" s="15"/>
      <c r="T54" s="15"/>
      <c r="U54" s="15"/>
      <c r="V54" s="2"/>
      <c r="W54" s="2"/>
      <c r="X54" s="2"/>
      <c r="Y54" s="12">
        <f>Z53</f>
        <v>-6.7082111436950143E-2</v>
      </c>
      <c r="Z54" s="12">
        <f>((Y47*AA49)-(AA47*Y49))/Y51</f>
        <v>2.4365456567903732E-2</v>
      </c>
      <c r="AA54" s="12">
        <f>-1*(((Y47*AA48)-(AA47*Y48))/Y51)</f>
        <v>-1.516836889473152E-3</v>
      </c>
      <c r="AC54" s="9" t="s">
        <v>35</v>
      </c>
      <c r="AD54" s="12">
        <f>(Y54*AC47)+(Z54*AC48)+(AA54*AC49)</f>
        <v>0.60603491648218366</v>
      </c>
    </row>
    <row r="55" spans="1:36" s="6" customFormat="1" ht="12.75" x14ac:dyDescent="0.2">
      <c r="A55" s="57"/>
      <c r="B55" s="57"/>
      <c r="C55" s="57"/>
      <c r="D55" s="57"/>
      <c r="E55" s="58"/>
      <c r="F55" s="86"/>
      <c r="G55" s="58"/>
      <c r="H55" s="58"/>
      <c r="I55" s="40"/>
      <c r="J55" s="35"/>
      <c r="K55" s="35"/>
      <c r="L55" s="35"/>
      <c r="M55" s="35"/>
      <c r="N55" s="35"/>
      <c r="O55" s="15"/>
      <c r="P55" s="15"/>
      <c r="Q55" s="15"/>
      <c r="R55" s="15"/>
      <c r="S55" s="15"/>
      <c r="T55" s="15"/>
      <c r="U55" s="15"/>
      <c r="V55" s="2"/>
      <c r="W55" s="2"/>
      <c r="X55" s="2"/>
      <c r="Y55" s="12">
        <f>AA53</f>
        <v>3.6656891495601175E-3</v>
      </c>
      <c r="Z55" s="12">
        <f>AA54</f>
        <v>-1.516836889473152E-3</v>
      </c>
      <c r="AA55" s="12">
        <f>((Y47*Z48)-(Z47*Y48))/Y51</f>
        <v>1.0112245929821013E-4</v>
      </c>
      <c r="AC55" s="9" t="s">
        <v>36</v>
      </c>
      <c r="AD55" s="12">
        <f>(Y55*AC47)+(Z55*AC48)+(AA55*AC49)</f>
        <v>-1.1565204266451801E-2</v>
      </c>
    </row>
    <row r="56" spans="1:36" s="6" customFormat="1" ht="12.75" x14ac:dyDescent="0.2">
      <c r="A56" s="57"/>
      <c r="B56" s="57"/>
      <c r="C56" s="57"/>
      <c r="D56" s="57"/>
      <c r="E56" s="58"/>
      <c r="F56" s="86"/>
      <c r="G56" s="58"/>
      <c r="H56" s="58"/>
      <c r="I56" s="40"/>
      <c r="J56" s="35"/>
      <c r="K56" s="35"/>
      <c r="L56" s="35"/>
      <c r="M56" s="35"/>
      <c r="N56" s="35"/>
      <c r="O56" s="15"/>
      <c r="P56" s="15"/>
      <c r="Q56" s="15"/>
      <c r="R56" s="15"/>
      <c r="S56" s="15"/>
      <c r="T56" s="15"/>
      <c r="U56" s="15"/>
      <c r="V56" s="2"/>
      <c r="W56" s="2"/>
      <c r="X56" s="2"/>
      <c r="Y56"/>
      <c r="Z56"/>
      <c r="AA56"/>
      <c r="AB56"/>
      <c r="AC56"/>
      <c r="AD56"/>
      <c r="AE56"/>
      <c r="AF56"/>
      <c r="AG56"/>
      <c r="AH56"/>
    </row>
    <row r="57" spans="1:36" s="6" customFormat="1" ht="12.75" x14ac:dyDescent="0.2">
      <c r="A57" s="57"/>
      <c r="B57" s="59"/>
      <c r="C57" s="59"/>
      <c r="D57" s="57"/>
      <c r="E57" s="40"/>
      <c r="F57" s="82"/>
      <c r="G57" s="40"/>
      <c r="H57" s="40"/>
      <c r="I57" s="40"/>
      <c r="J57" s="35"/>
      <c r="K57" s="35"/>
      <c r="L57" s="35"/>
      <c r="M57" s="35"/>
      <c r="N57" s="35"/>
      <c r="O57" s="15"/>
      <c r="P57" s="15"/>
      <c r="Q57" s="15"/>
      <c r="R57" s="15"/>
      <c r="S57" s="15"/>
      <c r="T57" s="15"/>
      <c r="U57" s="15"/>
      <c r="V57" s="2"/>
      <c r="W57" s="2"/>
      <c r="X57" s="2"/>
      <c r="Y57"/>
      <c r="Z57"/>
      <c r="AA57"/>
      <c r="AB57"/>
      <c r="AC57"/>
      <c r="AD57"/>
      <c r="AE57"/>
      <c r="AF57"/>
      <c r="AG57"/>
      <c r="AH57"/>
    </row>
    <row r="58" spans="1:36" s="6" customFormat="1" ht="12.75" x14ac:dyDescent="0.2">
      <c r="A58" s="60" t="s">
        <v>29</v>
      </c>
      <c r="B58" s="59"/>
      <c r="C58" s="59"/>
      <c r="D58" s="57"/>
      <c r="E58" s="40"/>
      <c r="F58" s="82"/>
      <c r="G58" s="40"/>
      <c r="H58" s="40"/>
      <c r="I58" s="40"/>
      <c r="J58" s="35"/>
      <c r="K58" s="35"/>
      <c r="L58" s="35"/>
      <c r="M58" s="35"/>
      <c r="N58" s="35"/>
      <c r="O58" s="15"/>
      <c r="P58" s="15"/>
      <c r="Q58" s="15"/>
      <c r="R58" s="15"/>
      <c r="S58" s="15"/>
      <c r="T58" s="15"/>
      <c r="U58" s="15"/>
      <c r="V58" s="2"/>
      <c r="W58" s="2"/>
      <c r="X58" s="2"/>
      <c r="Y58"/>
      <c r="Z58"/>
      <c r="AA58"/>
      <c r="AB58"/>
      <c r="AC58"/>
      <c r="AD58"/>
      <c r="AE58"/>
      <c r="AF58"/>
      <c r="AG58"/>
      <c r="AH58"/>
    </row>
    <row r="59" spans="1:36" s="6" customFormat="1" ht="12.75" x14ac:dyDescent="0.2">
      <c r="A59" s="59"/>
      <c r="B59" s="59"/>
      <c r="C59" s="59"/>
      <c r="D59" s="57"/>
      <c r="E59" s="40"/>
      <c r="F59" s="82"/>
      <c r="G59" s="40"/>
      <c r="H59" s="40"/>
      <c r="I59" s="61"/>
      <c r="J59" s="65"/>
      <c r="K59" s="65"/>
      <c r="L59" s="65"/>
      <c r="M59" s="65"/>
      <c r="N59" s="65"/>
      <c r="O59" s="22"/>
      <c r="P59" s="22"/>
      <c r="Q59" s="22"/>
      <c r="R59" s="22"/>
      <c r="S59" s="22"/>
      <c r="T59" s="22"/>
      <c r="U59" s="22"/>
      <c r="V59" s="2"/>
      <c r="W59" s="2"/>
      <c r="X59" s="2"/>
      <c r="Y59"/>
      <c r="Z59"/>
      <c r="AA59"/>
      <c r="AB59"/>
      <c r="AC59"/>
      <c r="AD59"/>
      <c r="AE59"/>
      <c r="AF59"/>
      <c r="AG59"/>
      <c r="AH59"/>
    </row>
    <row r="60" spans="1:36" s="6" customFormat="1" ht="12.75" x14ac:dyDescent="0.2">
      <c r="A60" s="66">
        <v>9.3257999999999992</v>
      </c>
      <c r="B60" s="60" t="s">
        <v>30</v>
      </c>
      <c r="C60" s="61"/>
      <c r="D60" s="60" t="s">
        <v>31</v>
      </c>
      <c r="E60" s="60" t="s">
        <v>32</v>
      </c>
      <c r="F60" s="78" t="s">
        <v>33</v>
      </c>
      <c r="G60" s="40"/>
      <c r="H60" s="40"/>
      <c r="I60" s="61"/>
      <c r="J60" s="65"/>
      <c r="K60" s="65"/>
      <c r="L60" s="65"/>
      <c r="M60" s="65"/>
      <c r="N60" s="65"/>
      <c r="O60" s="22"/>
      <c r="P60" s="22"/>
      <c r="Q60" s="22"/>
      <c r="R60" s="22"/>
      <c r="S60" s="22"/>
      <c r="T60" s="22"/>
      <c r="U60" s="22"/>
      <c r="V60" s="2"/>
      <c r="W60" s="2"/>
      <c r="X60" s="2"/>
      <c r="Y60"/>
      <c r="Z60"/>
      <c r="AA60"/>
      <c r="AB60"/>
      <c r="AC60"/>
      <c r="AD60"/>
      <c r="AE60"/>
      <c r="AF60"/>
      <c r="AG60"/>
      <c r="AH60"/>
    </row>
    <row r="61" spans="1:36" s="6" customFormat="1" ht="12.75" x14ac:dyDescent="0.2">
      <c r="A61" s="66">
        <v>9.0851199999999999</v>
      </c>
      <c r="B61" s="62"/>
      <c r="C61" s="61"/>
      <c r="D61" s="63"/>
      <c r="E61" s="63"/>
      <c r="F61" s="87"/>
      <c r="G61" s="64"/>
      <c r="H61" s="64"/>
      <c r="I61" s="61"/>
      <c r="J61" s="65"/>
      <c r="K61" s="65"/>
      <c r="L61" s="65"/>
      <c r="M61" s="65"/>
      <c r="N61" s="65"/>
      <c r="O61" s="22"/>
      <c r="P61" s="22"/>
      <c r="Q61" s="22"/>
      <c r="R61" s="22"/>
      <c r="S61" s="22"/>
      <c r="T61" s="22"/>
      <c r="U61" s="22"/>
      <c r="V61" s="2"/>
      <c r="W61" s="2"/>
      <c r="X61" s="2"/>
      <c r="Y61"/>
      <c r="Z61"/>
      <c r="AA61"/>
      <c r="AB61"/>
      <c r="AC61"/>
      <c r="AD61"/>
      <c r="AE61"/>
      <c r="AF61"/>
      <c r="AG61"/>
      <c r="AH61"/>
    </row>
    <row r="62" spans="1:36" s="6" customFormat="1" ht="12.75" x14ac:dyDescent="0.2">
      <c r="A62" s="66">
        <v>9.3727999999999998</v>
      </c>
      <c r="B62" s="67">
        <f t="shared" ref="B62:B68" si="19">A60*0.454</f>
        <v>4.2339131999999999</v>
      </c>
      <c r="C62" s="68"/>
      <c r="D62" s="69">
        <v>4.71</v>
      </c>
      <c r="E62" s="69">
        <v>1.98</v>
      </c>
      <c r="F62" s="88">
        <f>E62*D62</f>
        <v>9.3257999999999992</v>
      </c>
      <c r="G62" s="64"/>
      <c r="H62" s="64"/>
      <c r="I62" s="58"/>
      <c r="J62" s="25"/>
      <c r="K62" s="25"/>
      <c r="L62" s="25"/>
      <c r="M62" s="25"/>
      <c r="N62" s="25"/>
      <c r="O62" s="14"/>
      <c r="P62" s="14"/>
      <c r="Q62" s="14"/>
      <c r="R62" s="14"/>
      <c r="S62" s="14"/>
      <c r="T62" s="14"/>
      <c r="U62" s="14"/>
      <c r="V62" s="2"/>
      <c r="W62" s="2"/>
      <c r="X62" s="2"/>
      <c r="Y62"/>
      <c r="Z62"/>
      <c r="AA62"/>
      <c r="AB62"/>
      <c r="AC62"/>
      <c r="AD62"/>
      <c r="AE62"/>
      <c r="AF62"/>
      <c r="AG62"/>
      <c r="AH62"/>
    </row>
    <row r="63" spans="1:36" s="6" customFormat="1" ht="12.75" x14ac:dyDescent="0.2">
      <c r="A63" s="66">
        <v>11.55472</v>
      </c>
      <c r="B63" s="67">
        <f t="shared" si="19"/>
        <v>4.1246444799999997</v>
      </c>
      <c r="C63" s="68"/>
      <c r="D63" s="69">
        <v>4.6399999999999997</v>
      </c>
      <c r="E63" s="69">
        <v>1.958</v>
      </c>
      <c r="F63" s="88">
        <f t="shared" ref="F63:F68" si="20">E63*D63</f>
        <v>9.0851199999999999</v>
      </c>
      <c r="G63" s="64"/>
      <c r="H63" s="64"/>
      <c r="I63" s="58"/>
      <c r="J63" s="25"/>
      <c r="K63" s="25"/>
      <c r="L63" s="25"/>
      <c r="M63" s="25"/>
      <c r="N63" s="25"/>
      <c r="O63" s="14"/>
      <c r="P63" s="14"/>
      <c r="Q63" s="14"/>
      <c r="R63" s="14"/>
      <c r="S63" s="14"/>
      <c r="T63" s="14"/>
      <c r="U63" s="14"/>
      <c r="V63" s="2"/>
      <c r="W63" s="2"/>
      <c r="X63" s="2"/>
      <c r="Y63"/>
      <c r="Z63"/>
      <c r="AA63"/>
      <c r="AB63"/>
      <c r="AC63"/>
      <c r="AD63"/>
      <c r="AE63"/>
      <c r="AF63"/>
      <c r="AG63"/>
      <c r="AH63"/>
    </row>
    <row r="64" spans="1:36" s="6" customFormat="1" ht="12.75" x14ac:dyDescent="0.2">
      <c r="A64" s="66">
        <v>7.6896399999999989</v>
      </c>
      <c r="B64" s="67">
        <f t="shared" si="19"/>
        <v>4.2552512</v>
      </c>
      <c r="C64" s="68"/>
      <c r="D64" s="70">
        <v>4.6399999999999997</v>
      </c>
      <c r="E64" s="70">
        <v>2.02</v>
      </c>
      <c r="F64" s="88">
        <f t="shared" si="20"/>
        <v>9.3727999999999998</v>
      </c>
      <c r="G64" s="58"/>
      <c r="H64" s="58"/>
      <c r="I64" s="58"/>
      <c r="J64" s="25"/>
      <c r="K64" s="25"/>
      <c r="L64" s="25"/>
      <c r="M64" s="25"/>
      <c r="N64" s="25"/>
      <c r="O64" s="14"/>
      <c r="P64" s="14"/>
      <c r="Q64" s="14"/>
      <c r="R64" s="14"/>
      <c r="S64" s="14"/>
      <c r="T64" s="14"/>
      <c r="U64" s="14"/>
      <c r="V64" s="2"/>
      <c r="W64" s="2"/>
      <c r="X64" s="2"/>
      <c r="Y64"/>
      <c r="Z64"/>
      <c r="AA64"/>
      <c r="AB64"/>
      <c r="AC64"/>
      <c r="AD64"/>
      <c r="AE64"/>
      <c r="AF64"/>
      <c r="AG64"/>
      <c r="AH64"/>
      <c r="AI64"/>
      <c r="AJ64"/>
    </row>
    <row r="65" spans="1:36" s="6" customFormat="1" ht="12.75" x14ac:dyDescent="0.2">
      <c r="A65" s="66">
        <v>4.04</v>
      </c>
      <c r="B65" s="67">
        <f t="shared" si="19"/>
        <v>5.2458428799999997</v>
      </c>
      <c r="C65" s="68"/>
      <c r="D65" s="70">
        <v>5.62</v>
      </c>
      <c r="E65" s="70">
        <v>2.056</v>
      </c>
      <c r="F65" s="88">
        <f t="shared" si="20"/>
        <v>11.55472</v>
      </c>
      <c r="G65" s="58"/>
      <c r="H65" s="58"/>
      <c r="I65" s="58"/>
      <c r="J65" s="25"/>
      <c r="K65" s="25"/>
      <c r="L65" s="25"/>
      <c r="M65" s="25"/>
      <c r="N65" s="25"/>
      <c r="O65" s="14"/>
      <c r="P65" s="14"/>
      <c r="Q65" s="14"/>
      <c r="R65" s="14"/>
      <c r="S65" s="14"/>
      <c r="T65" s="14"/>
      <c r="U65" s="14"/>
      <c r="V65" s="2"/>
      <c r="W65" s="2"/>
      <c r="X65" s="2"/>
      <c r="Y65"/>
      <c r="Z65"/>
      <c r="AA65"/>
      <c r="AB65"/>
      <c r="AC65"/>
      <c r="AD65"/>
      <c r="AE65"/>
      <c r="AF65"/>
      <c r="AG65"/>
      <c r="AH65"/>
      <c r="AI65"/>
      <c r="AJ65"/>
    </row>
    <row r="66" spans="1:36" s="6" customFormat="1" ht="12.75" x14ac:dyDescent="0.2">
      <c r="A66" s="66">
        <v>4.04</v>
      </c>
      <c r="B66" s="67">
        <f t="shared" si="19"/>
        <v>3.4910965599999995</v>
      </c>
      <c r="C66" s="68"/>
      <c r="D66" s="70">
        <v>4.0599999999999996</v>
      </c>
      <c r="E66" s="70">
        <v>1.8939999999999999</v>
      </c>
      <c r="F66" s="88">
        <f t="shared" si="20"/>
        <v>7.6896399999999989</v>
      </c>
      <c r="G66" s="58"/>
      <c r="H66" s="58"/>
      <c r="I66" s="58"/>
      <c r="J66" s="25"/>
      <c r="K66" s="25"/>
      <c r="L66" s="25"/>
      <c r="M66" s="25"/>
      <c r="N66" s="25"/>
      <c r="O66" s="14"/>
      <c r="P66" s="14"/>
      <c r="Q66" s="14"/>
      <c r="R66" s="14"/>
      <c r="S66" s="14"/>
      <c r="T66" s="14"/>
      <c r="U66" s="14"/>
      <c r="V66" s="2"/>
      <c r="W66" s="2"/>
      <c r="X66" s="2"/>
      <c r="Y66"/>
      <c r="Z66"/>
      <c r="AA66"/>
      <c r="AB66"/>
      <c r="AC66"/>
      <c r="AD66"/>
      <c r="AE66"/>
      <c r="AF66"/>
      <c r="AG66"/>
      <c r="AH66"/>
      <c r="AI66"/>
      <c r="AJ66"/>
    </row>
    <row r="67" spans="1:36" s="6" customFormat="1" ht="12.75" x14ac:dyDescent="0.2">
      <c r="A67" s="58"/>
      <c r="B67" s="67">
        <f t="shared" si="19"/>
        <v>1.83416</v>
      </c>
      <c r="C67" s="68"/>
      <c r="D67" s="70">
        <v>4.75</v>
      </c>
      <c r="E67" s="70">
        <v>1.9590000000000001</v>
      </c>
      <c r="F67" s="88">
        <f t="shared" si="20"/>
        <v>9.3052500000000009</v>
      </c>
      <c r="G67" s="58"/>
      <c r="H67" s="58"/>
      <c r="I67" s="58"/>
      <c r="J67" s="25"/>
      <c r="K67" s="25"/>
      <c r="L67" s="25"/>
      <c r="M67" s="25"/>
      <c r="N67" s="25"/>
      <c r="O67" s="14"/>
      <c r="P67" s="14"/>
      <c r="Q67" s="14"/>
      <c r="R67" s="14"/>
      <c r="S67" s="14"/>
      <c r="T67" s="14"/>
      <c r="U67" s="14"/>
      <c r="V67" s="2"/>
      <c r="W67" s="2"/>
      <c r="X67" s="2"/>
      <c r="Y67"/>
      <c r="Z67"/>
      <c r="AA67"/>
      <c r="AB67"/>
      <c r="AC67"/>
      <c r="AD67"/>
      <c r="AE67"/>
      <c r="AF67"/>
      <c r="AG67"/>
      <c r="AH67"/>
      <c r="AI67"/>
      <c r="AJ67"/>
    </row>
    <row r="68" spans="1:36" s="6" customFormat="1" ht="13.5" thickBot="1" x14ac:dyDescent="0.25">
      <c r="A68" s="58"/>
      <c r="B68" s="67">
        <f t="shared" si="19"/>
        <v>1.83416</v>
      </c>
      <c r="C68" s="68"/>
      <c r="D68" s="70">
        <v>4.75</v>
      </c>
      <c r="E68" s="70">
        <v>1.9590000000000001</v>
      </c>
      <c r="F68" s="88">
        <f t="shared" si="20"/>
        <v>9.3052500000000009</v>
      </c>
      <c r="G68" s="58"/>
      <c r="H68" s="58"/>
      <c r="I68" s="58"/>
      <c r="J68" s="25"/>
      <c r="K68" s="25"/>
      <c r="L68" s="25"/>
      <c r="M68" s="25"/>
      <c r="N68" s="25"/>
      <c r="O68" s="14"/>
      <c r="P68" s="14"/>
      <c r="Q68" s="14"/>
      <c r="R68" s="14"/>
      <c r="S68" s="14"/>
      <c r="T68" s="14"/>
      <c r="U68" s="14"/>
      <c r="V68" s="2"/>
      <c r="W68" s="2"/>
      <c r="X68" s="2"/>
      <c r="Y68"/>
      <c r="Z68"/>
      <c r="AA68"/>
      <c r="AB68"/>
      <c r="AC68"/>
      <c r="AD68"/>
      <c r="AE68"/>
      <c r="AF68"/>
      <c r="AG68"/>
      <c r="AH68"/>
      <c r="AI68"/>
      <c r="AJ68"/>
    </row>
    <row r="69" spans="1:36" s="6" customFormat="1" ht="13.5" thickBot="1" x14ac:dyDescent="0.2">
      <c r="A69" s="71">
        <v>1</v>
      </c>
      <c r="B69" s="58"/>
      <c r="C69" s="58"/>
      <c r="D69" s="58"/>
      <c r="E69" s="58"/>
      <c r="F69" s="86"/>
      <c r="G69" s="58"/>
      <c r="H69" s="58"/>
      <c r="I69" s="72">
        <v>19</v>
      </c>
      <c r="J69" s="72">
        <v>0.14000000000000001</v>
      </c>
      <c r="K69" s="64"/>
      <c r="L69" s="72">
        <v>1.05</v>
      </c>
      <c r="M69" s="25"/>
      <c r="N69" s="25"/>
      <c r="O69" s="14"/>
      <c r="P69" s="14"/>
      <c r="Q69" s="14"/>
      <c r="R69" s="14"/>
      <c r="S69" s="14"/>
      <c r="T69" s="14"/>
      <c r="U69" s="14"/>
      <c r="V69" s="2"/>
      <c r="W69" s="2"/>
      <c r="X69" s="2"/>
      <c r="Y69"/>
      <c r="Z69"/>
      <c r="AA69"/>
      <c r="AB69"/>
      <c r="AC69"/>
      <c r="AD69"/>
      <c r="AE69"/>
      <c r="AF69"/>
      <c r="AG69"/>
      <c r="AH69"/>
      <c r="AI69"/>
      <c r="AJ69"/>
    </row>
    <row r="70" spans="1:36" s="6" customFormat="1" ht="13.5" thickBot="1" x14ac:dyDescent="0.2">
      <c r="A70" s="73">
        <v>2</v>
      </c>
      <c r="B70" s="58"/>
      <c r="C70" s="58"/>
      <c r="D70" s="58"/>
      <c r="E70" s="58"/>
      <c r="F70" s="86"/>
      <c r="G70" s="58"/>
      <c r="H70" s="58"/>
      <c r="I70" s="74">
        <v>21</v>
      </c>
      <c r="J70" s="74">
        <v>0.2</v>
      </c>
      <c r="K70" s="64"/>
      <c r="L70" s="74">
        <v>1.1399999999999999</v>
      </c>
      <c r="M70" s="65"/>
      <c r="N70" s="65"/>
      <c r="O70" s="22"/>
      <c r="P70" s="22"/>
      <c r="Q70" s="22"/>
      <c r="R70" s="22"/>
      <c r="S70" s="22"/>
      <c r="T70" s="22"/>
      <c r="U70" s="22"/>
      <c r="Y70"/>
      <c r="Z70"/>
      <c r="AA70"/>
      <c r="AB70"/>
      <c r="AC70"/>
      <c r="AD70"/>
      <c r="AE70"/>
      <c r="AF70"/>
      <c r="AG70"/>
      <c r="AH70"/>
      <c r="AI70"/>
      <c r="AJ70"/>
    </row>
    <row r="71" spans="1:36" s="6" customFormat="1" ht="13.5" thickBot="1" x14ac:dyDescent="0.25">
      <c r="A71" s="73">
        <v>3</v>
      </c>
      <c r="B71" s="72">
        <v>0.28999999999999998</v>
      </c>
      <c r="C71" s="72">
        <v>4.2000000000000003E-2</v>
      </c>
      <c r="D71" s="72">
        <v>0.31</v>
      </c>
      <c r="E71" s="72">
        <v>0.31</v>
      </c>
      <c r="F71" s="89">
        <v>1.05</v>
      </c>
      <c r="G71" s="72">
        <v>1</v>
      </c>
      <c r="H71" s="64"/>
      <c r="I71" s="74">
        <v>30</v>
      </c>
      <c r="J71" s="74">
        <v>0.42</v>
      </c>
      <c r="K71" s="64"/>
      <c r="L71" s="74">
        <v>1.23</v>
      </c>
      <c r="M71" s="65"/>
      <c r="N71" s="65"/>
      <c r="O71" s="22"/>
      <c r="P71" s="22"/>
      <c r="Q71" s="22"/>
      <c r="R71" s="22"/>
      <c r="S71" s="22"/>
      <c r="T71" s="22"/>
      <c r="U71" s="22"/>
      <c r="Y71"/>
      <c r="Z71"/>
      <c r="AA71"/>
      <c r="AB71"/>
      <c r="AC71"/>
      <c r="AD71"/>
      <c r="AE71"/>
      <c r="AF71"/>
      <c r="AG71"/>
      <c r="AH71"/>
      <c r="AI71"/>
      <c r="AJ71"/>
    </row>
    <row r="72" spans="1:36" s="6" customFormat="1" ht="13.5" thickBot="1" x14ac:dyDescent="0.25">
      <c r="A72" s="73">
        <v>4</v>
      </c>
      <c r="B72" s="74">
        <v>0.66</v>
      </c>
      <c r="C72" s="74">
        <v>4.7E-2</v>
      </c>
      <c r="D72" s="74">
        <v>0.45</v>
      </c>
      <c r="E72" s="74">
        <v>0.76</v>
      </c>
      <c r="F72" s="90">
        <v>1.1399999999999999</v>
      </c>
      <c r="G72" s="74">
        <v>2</v>
      </c>
      <c r="H72" s="64"/>
      <c r="I72" s="74">
        <v>37</v>
      </c>
      <c r="J72" s="74">
        <v>0.56999999999999995</v>
      </c>
      <c r="K72" s="64"/>
      <c r="L72" s="74">
        <v>1.3</v>
      </c>
      <c r="M72" s="65"/>
      <c r="N72" s="65"/>
      <c r="O72" s="22"/>
      <c r="P72" s="22"/>
      <c r="Q72" s="22"/>
      <c r="R72" s="22"/>
      <c r="S72" s="22"/>
      <c r="T72" s="22"/>
      <c r="U72" s="22"/>
      <c r="Y72"/>
      <c r="Z72"/>
      <c r="AA72"/>
      <c r="AB72"/>
      <c r="AC72"/>
      <c r="AD72"/>
      <c r="AE72"/>
      <c r="AF72"/>
      <c r="AG72"/>
      <c r="AH72"/>
      <c r="AI72"/>
      <c r="AJ72"/>
    </row>
    <row r="73" spans="1:36" s="6" customFormat="1" ht="13.5" thickBot="1" x14ac:dyDescent="0.25">
      <c r="A73" s="73">
        <v>5</v>
      </c>
      <c r="B73" s="74">
        <v>1.37</v>
      </c>
      <c r="C73" s="74">
        <v>6.5000000000000002E-2</v>
      </c>
      <c r="D73" s="74">
        <v>0.93</v>
      </c>
      <c r="E73" s="74">
        <v>1.69</v>
      </c>
      <c r="F73" s="90">
        <v>1.23</v>
      </c>
      <c r="G73" s="74">
        <v>3</v>
      </c>
      <c r="H73" s="64"/>
      <c r="I73" s="74">
        <v>43</v>
      </c>
      <c r="J73" s="74">
        <v>0.76</v>
      </c>
      <c r="K73" s="64"/>
      <c r="L73" s="74">
        <v>1.4</v>
      </c>
      <c r="M73" s="65"/>
      <c r="N73" s="65"/>
      <c r="O73" s="22"/>
      <c r="P73" s="22"/>
      <c r="Q73" s="22"/>
      <c r="R73" s="22"/>
      <c r="S73" s="22"/>
      <c r="T73" s="22"/>
      <c r="U73" s="22"/>
      <c r="Y73"/>
      <c r="Z73"/>
      <c r="AA73"/>
      <c r="AB73"/>
      <c r="AC73"/>
      <c r="AD73"/>
      <c r="AE73"/>
      <c r="AF73"/>
      <c r="AG73"/>
      <c r="AH73"/>
      <c r="AI73"/>
      <c r="AJ73"/>
    </row>
    <row r="74" spans="1:36" s="6" customFormat="1" ht="13.5" thickBot="1" x14ac:dyDescent="0.25">
      <c r="A74" s="73">
        <v>6</v>
      </c>
      <c r="B74" s="74">
        <v>2.27</v>
      </c>
      <c r="C74" s="74">
        <v>8.1000000000000003E-2</v>
      </c>
      <c r="D74" s="74">
        <v>1.27</v>
      </c>
      <c r="E74" s="74">
        <v>2.95</v>
      </c>
      <c r="F74" s="90">
        <v>1.3</v>
      </c>
      <c r="G74" s="74">
        <v>4</v>
      </c>
      <c r="H74" s="64"/>
      <c r="I74" s="74">
        <v>50</v>
      </c>
      <c r="J74" s="74">
        <v>1.02</v>
      </c>
      <c r="K74" s="64"/>
      <c r="L74" s="74">
        <v>1.49</v>
      </c>
      <c r="M74" s="65"/>
      <c r="N74" s="65"/>
      <c r="O74" s="22"/>
      <c r="P74" s="22"/>
      <c r="Q74" s="22"/>
      <c r="R74" s="22"/>
      <c r="S74" s="22"/>
      <c r="T74" s="22"/>
      <c r="U74" s="22"/>
      <c r="Y74"/>
      <c r="Z74"/>
      <c r="AA74"/>
      <c r="AB74"/>
      <c r="AC74"/>
      <c r="AD74"/>
      <c r="AE74"/>
      <c r="AF74"/>
      <c r="AG74"/>
      <c r="AH74"/>
      <c r="AI74"/>
      <c r="AJ74"/>
    </row>
    <row r="75" spans="1:36" s="6" customFormat="1" ht="13.5" thickBot="1" x14ac:dyDescent="0.25">
      <c r="A75" s="73">
        <v>7</v>
      </c>
      <c r="B75" s="74">
        <v>3.3</v>
      </c>
      <c r="C75" s="74">
        <v>9.4E-2</v>
      </c>
      <c r="D75" s="74">
        <v>1.67</v>
      </c>
      <c r="E75" s="74">
        <v>4.62</v>
      </c>
      <c r="F75" s="90">
        <v>1.4</v>
      </c>
      <c r="G75" s="74">
        <v>5</v>
      </c>
      <c r="H75" s="64"/>
      <c r="I75" s="74">
        <v>56</v>
      </c>
      <c r="J75" s="74">
        <v>1.25</v>
      </c>
      <c r="K75" s="64"/>
      <c r="L75" s="74">
        <v>1.58</v>
      </c>
      <c r="M75" s="65"/>
      <c r="N75" s="65"/>
      <c r="O75" s="22"/>
      <c r="P75" s="22"/>
      <c r="Q75" s="22"/>
      <c r="R75" s="22"/>
      <c r="S75" s="22"/>
      <c r="T75" s="22"/>
      <c r="U75" s="22"/>
      <c r="Y75"/>
      <c r="Z75"/>
      <c r="AA75"/>
      <c r="AB75"/>
      <c r="AC75"/>
      <c r="AD75"/>
      <c r="AE75"/>
      <c r="AF75"/>
      <c r="AG75"/>
      <c r="AH75"/>
      <c r="AI75"/>
      <c r="AJ75"/>
    </row>
    <row r="76" spans="1:36" s="6" customFormat="1" ht="13.5" thickBot="1" x14ac:dyDescent="0.25">
      <c r="A76" s="73">
        <v>8</v>
      </c>
      <c r="B76" s="74">
        <v>4.62</v>
      </c>
      <c r="C76" s="74">
        <v>0.11</v>
      </c>
      <c r="D76" s="74">
        <v>2.2599999999999998</v>
      </c>
      <c r="E76" s="74">
        <v>6.88</v>
      </c>
      <c r="F76" s="90">
        <v>1.49</v>
      </c>
      <c r="G76" s="74">
        <v>6</v>
      </c>
      <c r="H76" s="64"/>
      <c r="I76" s="74">
        <v>63</v>
      </c>
      <c r="J76" s="74">
        <v>1.42</v>
      </c>
      <c r="K76" s="64"/>
      <c r="L76" s="74">
        <v>1.65</v>
      </c>
      <c r="M76" s="65"/>
      <c r="N76" s="65"/>
      <c r="O76" s="22"/>
      <c r="P76" s="22"/>
      <c r="Q76" s="22"/>
      <c r="R76" s="22"/>
      <c r="S76" s="22"/>
      <c r="T76" s="22"/>
      <c r="U76" s="22"/>
      <c r="Y76"/>
      <c r="Z76"/>
      <c r="AA76"/>
      <c r="AB76"/>
      <c r="AC76"/>
      <c r="AD76"/>
      <c r="AE76"/>
      <c r="AF76"/>
      <c r="AG76"/>
      <c r="AH76"/>
      <c r="AI76"/>
      <c r="AJ76"/>
    </row>
    <row r="77" spans="1:36" s="6" customFormat="1" ht="13.5" thickBot="1" x14ac:dyDescent="0.25">
      <c r="A77" s="73">
        <v>9</v>
      </c>
      <c r="B77" s="74">
        <v>6.1</v>
      </c>
      <c r="C77" s="74">
        <v>0.125</v>
      </c>
      <c r="D77" s="74">
        <v>2.76</v>
      </c>
      <c r="E77" s="74">
        <v>9.64</v>
      </c>
      <c r="F77" s="90">
        <v>1.58</v>
      </c>
      <c r="G77" s="74">
        <v>7</v>
      </c>
      <c r="H77" s="64"/>
      <c r="I77" s="74">
        <v>68</v>
      </c>
      <c r="J77" s="74">
        <v>1.62</v>
      </c>
      <c r="K77" s="64"/>
      <c r="L77" s="74">
        <v>1.72</v>
      </c>
      <c r="M77" s="65"/>
      <c r="N77" s="65"/>
      <c r="O77" s="22"/>
      <c r="P77" s="22"/>
      <c r="Q77" s="22"/>
      <c r="R77" s="22"/>
      <c r="S77" s="22"/>
      <c r="T77" s="22"/>
      <c r="U77" s="22"/>
      <c r="Y77"/>
      <c r="Z77"/>
      <c r="AA77"/>
      <c r="AB77"/>
      <c r="AC77"/>
      <c r="AD77"/>
      <c r="AE77"/>
      <c r="AF77"/>
      <c r="AG77"/>
      <c r="AH77"/>
      <c r="AI77"/>
      <c r="AJ77"/>
    </row>
    <row r="78" spans="1:36" s="6" customFormat="1" ht="13.5" thickBot="1" x14ac:dyDescent="0.25">
      <c r="A78" s="73">
        <v>10</v>
      </c>
      <c r="B78" s="74">
        <v>7.74</v>
      </c>
      <c r="C78" s="74">
        <v>0.13800000000000001</v>
      </c>
      <c r="D78" s="74">
        <v>3.13</v>
      </c>
      <c r="E78" s="74">
        <v>12.77</v>
      </c>
      <c r="F78" s="90">
        <v>1.65</v>
      </c>
      <c r="G78" s="74">
        <v>8</v>
      </c>
      <c r="H78" s="64"/>
      <c r="I78" s="74">
        <v>74</v>
      </c>
      <c r="J78" s="74">
        <v>1.81</v>
      </c>
      <c r="K78" s="64"/>
      <c r="L78" s="74">
        <v>1.79</v>
      </c>
      <c r="M78" s="65"/>
      <c r="N78" s="65"/>
      <c r="O78" s="22"/>
      <c r="P78" s="22"/>
      <c r="Q78" s="22"/>
      <c r="R78" s="22"/>
      <c r="S78" s="22"/>
      <c r="T78" s="22"/>
      <c r="U78" s="22"/>
      <c r="Y78"/>
      <c r="Z78"/>
      <c r="AA78"/>
      <c r="AB78"/>
      <c r="AC78"/>
      <c r="AD78"/>
      <c r="AE78"/>
      <c r="AF78"/>
      <c r="AG78"/>
      <c r="AH78"/>
      <c r="AI78"/>
      <c r="AJ78"/>
    </row>
    <row r="79" spans="1:36" s="6" customFormat="1" ht="13.5" thickBot="1" x14ac:dyDescent="0.25">
      <c r="A79" s="73">
        <v>11</v>
      </c>
      <c r="B79" s="74">
        <v>9.5</v>
      </c>
      <c r="C79" s="74">
        <v>0.151</v>
      </c>
      <c r="D79" s="74">
        <v>3.57</v>
      </c>
      <c r="E79" s="74">
        <v>16.329999999999998</v>
      </c>
      <c r="F79" s="90">
        <v>1.72</v>
      </c>
      <c r="G79" s="74">
        <v>9</v>
      </c>
      <c r="H79" s="64"/>
      <c r="I79" s="74">
        <v>77</v>
      </c>
      <c r="J79" s="74">
        <v>1.9</v>
      </c>
      <c r="K79" s="64"/>
      <c r="L79" s="74">
        <v>1.88</v>
      </c>
      <c r="M79" s="65"/>
      <c r="N79" s="65"/>
      <c r="O79" s="22"/>
      <c r="P79" s="22"/>
      <c r="Q79" s="22"/>
      <c r="R79" s="22"/>
      <c r="S79" s="22"/>
      <c r="T79" s="22"/>
      <c r="U79" s="22"/>
      <c r="Y79"/>
      <c r="Z79"/>
      <c r="AA79"/>
      <c r="AB79"/>
      <c r="AC79"/>
      <c r="AD79"/>
      <c r="AE79"/>
      <c r="AF79"/>
      <c r="AG79"/>
      <c r="AH79"/>
      <c r="AI79"/>
      <c r="AJ79"/>
    </row>
    <row r="80" spans="1:36" s="6" customFormat="1" ht="13.5" thickBot="1" x14ac:dyDescent="0.25">
      <c r="A80" s="73">
        <v>12</v>
      </c>
      <c r="B80" s="74">
        <v>11.35</v>
      </c>
      <c r="C80" s="74">
        <v>0.16200000000000001</v>
      </c>
      <c r="D80" s="74">
        <v>3.98</v>
      </c>
      <c r="E80" s="74">
        <v>20.32</v>
      </c>
      <c r="F80" s="90">
        <v>1.79</v>
      </c>
      <c r="G80" s="74">
        <v>10</v>
      </c>
      <c r="H80" s="64"/>
      <c r="I80" s="74">
        <v>79</v>
      </c>
      <c r="J80" s="74">
        <v>1.9</v>
      </c>
      <c r="K80" s="64"/>
      <c r="L80" s="74">
        <v>1.96</v>
      </c>
      <c r="M80" s="65"/>
      <c r="N80" s="65"/>
      <c r="O80" s="22"/>
      <c r="P80" s="22"/>
      <c r="Q80" s="22"/>
      <c r="R80" s="22"/>
      <c r="S80" s="22"/>
      <c r="T80" s="22"/>
      <c r="U80" s="22"/>
      <c r="Y80"/>
      <c r="Z80"/>
      <c r="AA80"/>
      <c r="AB80"/>
      <c r="AC80"/>
      <c r="AD80"/>
      <c r="AE80"/>
      <c r="AF80"/>
      <c r="AG80"/>
      <c r="AH80"/>
      <c r="AI80"/>
      <c r="AJ80"/>
    </row>
    <row r="81" spans="1:36" s="6" customFormat="1" ht="13.5" thickBot="1" x14ac:dyDescent="0.25">
      <c r="A81" s="64"/>
      <c r="B81" s="74">
        <v>13.03</v>
      </c>
      <c r="C81" s="74">
        <v>0.16900000000000001</v>
      </c>
      <c r="D81" s="74">
        <v>4.18</v>
      </c>
      <c r="E81" s="74">
        <v>24.5</v>
      </c>
      <c r="F81" s="90">
        <v>1.88</v>
      </c>
      <c r="G81" s="74">
        <v>11</v>
      </c>
      <c r="H81" s="64"/>
      <c r="I81" s="64"/>
      <c r="J81" s="65"/>
      <c r="K81" s="65"/>
      <c r="L81" s="65"/>
      <c r="M81" s="65"/>
      <c r="N81" s="65"/>
      <c r="O81" s="22"/>
      <c r="P81" s="22"/>
      <c r="Q81" s="22"/>
      <c r="R81" s="22"/>
      <c r="S81" s="22"/>
      <c r="T81" s="22"/>
      <c r="U81" s="22"/>
      <c r="Y81"/>
      <c r="Z81"/>
      <c r="AA81"/>
      <c r="AB81"/>
      <c r="AC81"/>
      <c r="AD81"/>
      <c r="AE81"/>
      <c r="AF81"/>
      <c r="AG81"/>
      <c r="AH81"/>
      <c r="AI81"/>
      <c r="AJ81"/>
    </row>
    <row r="82" spans="1:36" s="6" customFormat="1" ht="13.5" thickBot="1" x14ac:dyDescent="0.25">
      <c r="A82" s="64"/>
      <c r="B82" s="74">
        <v>14.63</v>
      </c>
      <c r="C82" s="74">
        <v>0.17399999999999999</v>
      </c>
      <c r="D82" s="74">
        <v>4.18</v>
      </c>
      <c r="E82" s="74">
        <v>28.67</v>
      </c>
      <c r="F82" s="90">
        <v>1.96</v>
      </c>
      <c r="G82" s="74">
        <v>12</v>
      </c>
      <c r="H82" s="64"/>
      <c r="I82" s="64"/>
      <c r="J82" s="65"/>
      <c r="K82" s="65"/>
      <c r="L82" s="65"/>
      <c r="M82" s="65"/>
      <c r="N82" s="65"/>
      <c r="O82" s="22"/>
      <c r="P82" s="22"/>
      <c r="Q82" s="22"/>
      <c r="R82" s="22"/>
      <c r="S82" s="22"/>
      <c r="T82" s="22"/>
      <c r="U82" s="22"/>
      <c r="Y82"/>
      <c r="Z82"/>
      <c r="AA82"/>
      <c r="AB82"/>
      <c r="AC82"/>
      <c r="AD82"/>
      <c r="AE82"/>
      <c r="AF82"/>
      <c r="AG82"/>
      <c r="AH82"/>
      <c r="AI82"/>
      <c r="AJ82"/>
    </row>
    <row r="83" spans="1:36" s="6" customFormat="1" ht="12.75" x14ac:dyDescent="0.15">
      <c r="A83" s="64"/>
      <c r="B83" s="64"/>
      <c r="C83" s="64"/>
      <c r="D83" s="64"/>
      <c r="E83" s="64"/>
      <c r="F83" s="75"/>
      <c r="G83" s="64"/>
      <c r="H83" s="64"/>
      <c r="I83" s="24">
        <v>0.14000000000000001</v>
      </c>
      <c r="J83" s="24">
        <v>0.13</v>
      </c>
      <c r="K83" s="65"/>
      <c r="L83" s="65"/>
      <c r="M83" s="65"/>
      <c r="N83" s="65"/>
      <c r="O83" s="22"/>
      <c r="P83" s="22"/>
      <c r="Q83" s="22"/>
      <c r="R83" s="22"/>
      <c r="S83" s="22"/>
      <c r="T83" s="22"/>
      <c r="U83" s="22"/>
      <c r="Y83"/>
      <c r="Z83"/>
      <c r="AA83"/>
      <c r="AB83"/>
      <c r="AC83"/>
      <c r="AD83"/>
      <c r="AE83"/>
      <c r="AF83"/>
      <c r="AG83"/>
      <c r="AH83"/>
      <c r="AI83"/>
      <c r="AJ83"/>
    </row>
    <row r="84" spans="1:36" s="6" customFormat="1" ht="12.75" x14ac:dyDescent="0.15">
      <c r="A84" s="64"/>
      <c r="B84" s="64"/>
      <c r="C84" s="64"/>
      <c r="D84" s="64"/>
      <c r="E84" s="64"/>
      <c r="F84" s="75"/>
      <c r="G84" s="64"/>
      <c r="H84" s="64"/>
      <c r="I84" s="24">
        <v>0.34</v>
      </c>
      <c r="J84" s="24">
        <v>0.3</v>
      </c>
      <c r="K84" s="65"/>
      <c r="L84" s="65"/>
      <c r="M84" s="65"/>
      <c r="N84" s="65"/>
      <c r="O84" s="22"/>
      <c r="P84" s="22"/>
      <c r="Q84" s="22"/>
      <c r="R84" s="22"/>
      <c r="S84" s="22"/>
      <c r="T84" s="22"/>
      <c r="U84" s="22"/>
      <c r="Y84"/>
      <c r="Z84"/>
      <c r="AA84"/>
      <c r="AB84"/>
      <c r="AC84"/>
      <c r="AD84"/>
      <c r="AE84"/>
      <c r="AF84"/>
      <c r="AG84"/>
      <c r="AH84"/>
      <c r="AI84"/>
      <c r="AJ84"/>
    </row>
    <row r="85" spans="1:36" s="6" customFormat="1" ht="12.75" x14ac:dyDescent="0.15">
      <c r="A85" s="64"/>
      <c r="B85" s="64"/>
      <c r="C85" s="64"/>
      <c r="D85" s="64"/>
      <c r="E85" s="64"/>
      <c r="F85" s="75"/>
      <c r="G85" s="64"/>
      <c r="I85" s="24">
        <v>0.77</v>
      </c>
      <c r="J85" s="24">
        <v>0.62</v>
      </c>
      <c r="K85" s="65"/>
      <c r="L85" s="65"/>
      <c r="M85" s="65"/>
      <c r="N85" s="65"/>
      <c r="O85" s="22"/>
      <c r="P85" s="22"/>
      <c r="Q85" s="22"/>
      <c r="R85" s="22"/>
      <c r="S85" s="22"/>
      <c r="T85" s="22"/>
      <c r="U85" s="22"/>
      <c r="Y85"/>
      <c r="Z85"/>
      <c r="AA85"/>
      <c r="AB85"/>
      <c r="AC85"/>
      <c r="AD85"/>
      <c r="AE85"/>
      <c r="AF85"/>
      <c r="AG85"/>
      <c r="AH85"/>
      <c r="AI85"/>
      <c r="AJ85"/>
    </row>
    <row r="86" spans="1:36" s="6" customFormat="1" ht="12.75" x14ac:dyDescent="0.15">
      <c r="A86" s="64"/>
      <c r="B86" s="64"/>
      <c r="C86" s="64"/>
      <c r="D86" s="64"/>
      <c r="E86" s="64"/>
      <c r="F86" s="75"/>
      <c r="G86" s="64"/>
      <c r="I86" s="24">
        <v>1.34</v>
      </c>
      <c r="J86" s="24">
        <v>1.03</v>
      </c>
      <c r="K86" s="65"/>
      <c r="L86" s="65"/>
      <c r="M86" s="65"/>
      <c r="N86" s="65"/>
      <c r="O86" s="22"/>
      <c r="P86" s="22"/>
      <c r="Q86" s="22"/>
      <c r="R86" s="22"/>
      <c r="S86" s="22"/>
      <c r="T86" s="22"/>
      <c r="U86" s="22"/>
      <c r="Y86"/>
      <c r="Z86"/>
      <c r="AA86"/>
      <c r="AB86"/>
      <c r="AC86"/>
      <c r="AD86"/>
      <c r="AE86"/>
      <c r="AF86"/>
      <c r="AG86"/>
      <c r="AH86"/>
      <c r="AI86"/>
      <c r="AJ86"/>
    </row>
    <row r="87" spans="1:36" s="6" customFormat="1" ht="12.75" x14ac:dyDescent="0.15">
      <c r="A87" s="64"/>
      <c r="B87" s="64"/>
      <c r="C87" s="64"/>
      <c r="D87" s="64"/>
      <c r="E87" s="64"/>
      <c r="F87" s="75"/>
      <c r="G87" s="64"/>
      <c r="I87" s="24">
        <v>2.1</v>
      </c>
      <c r="J87" s="24">
        <v>1.5</v>
      </c>
      <c r="K87" s="65"/>
      <c r="L87" s="65"/>
      <c r="M87" s="65"/>
      <c r="N87" s="65"/>
      <c r="O87" s="22"/>
      <c r="P87" s="22"/>
      <c r="Q87" s="22"/>
      <c r="R87" s="22"/>
      <c r="S87" s="22"/>
      <c r="T87" s="22"/>
      <c r="U87" s="22"/>
      <c r="Y87"/>
      <c r="Z87"/>
      <c r="AA87"/>
      <c r="AB87"/>
      <c r="AC87"/>
      <c r="AD87"/>
      <c r="AE87"/>
      <c r="AF87"/>
      <c r="AG87"/>
      <c r="AH87"/>
      <c r="AI87"/>
      <c r="AJ87"/>
    </row>
    <row r="88" spans="1:36" s="6" customFormat="1" ht="12.75" x14ac:dyDescent="0.15">
      <c r="A88" s="64"/>
      <c r="B88" s="64"/>
      <c r="C88" s="64"/>
      <c r="D88" s="64"/>
      <c r="E88" s="64"/>
      <c r="F88" s="75"/>
      <c r="G88" s="64"/>
      <c r="I88" s="24">
        <v>3.12</v>
      </c>
      <c r="J88" s="24">
        <v>2.09</v>
      </c>
      <c r="K88" s="65"/>
      <c r="L88" s="65"/>
      <c r="M88" s="65"/>
      <c r="N88" s="65"/>
      <c r="O88" s="22"/>
      <c r="P88" s="22"/>
      <c r="Q88" s="22"/>
      <c r="R88" s="22"/>
      <c r="S88" s="22"/>
      <c r="T88" s="22"/>
      <c r="U88" s="22"/>
      <c r="Y88"/>
      <c r="Z88"/>
      <c r="AA88"/>
      <c r="AB88"/>
      <c r="AC88"/>
      <c r="AD88"/>
      <c r="AE88"/>
      <c r="AF88"/>
      <c r="AG88"/>
      <c r="AH88"/>
      <c r="AI88"/>
      <c r="AJ88"/>
    </row>
    <row r="89" spans="1:36" s="6" customFormat="1" ht="12.75" x14ac:dyDescent="0.15">
      <c r="A89" s="64"/>
      <c r="B89" s="64"/>
      <c r="C89" s="64"/>
      <c r="D89" s="64"/>
      <c r="E89" s="64"/>
      <c r="F89" s="75"/>
      <c r="G89" s="64"/>
      <c r="I89" s="24">
        <v>4.37</v>
      </c>
      <c r="J89" s="24">
        <v>2.77</v>
      </c>
      <c r="K89" s="65"/>
      <c r="L89" s="65"/>
      <c r="M89" s="65"/>
      <c r="N89" s="65"/>
      <c r="O89" s="22"/>
      <c r="P89" s="22"/>
      <c r="Q89" s="22"/>
      <c r="R89" s="22"/>
      <c r="S89" s="22"/>
      <c r="T89" s="22"/>
      <c r="U89" s="22"/>
      <c r="Y89"/>
      <c r="Z89"/>
      <c r="AA89"/>
      <c r="AB89"/>
      <c r="AC89"/>
      <c r="AD89"/>
      <c r="AE89"/>
      <c r="AF89"/>
      <c r="AG89"/>
      <c r="AH89"/>
      <c r="AI89"/>
      <c r="AJ89"/>
    </row>
    <row r="90" spans="1:36" s="6" customFormat="1" ht="12.75" x14ac:dyDescent="0.15">
      <c r="A90" s="64"/>
      <c r="B90" s="64"/>
      <c r="C90" s="64"/>
      <c r="D90" s="64"/>
      <c r="E90" s="64"/>
      <c r="F90" s="75"/>
      <c r="G90" s="64"/>
      <c r="I90" s="24">
        <v>5.79</v>
      </c>
      <c r="J90" s="24">
        <v>3.51</v>
      </c>
      <c r="K90" s="65"/>
      <c r="L90" s="65"/>
      <c r="M90" s="65"/>
      <c r="N90" s="65"/>
      <c r="O90" s="22"/>
      <c r="P90" s="22"/>
      <c r="Q90" s="22"/>
      <c r="R90" s="22"/>
      <c r="S90" s="22"/>
      <c r="T90" s="22"/>
      <c r="U90" s="22"/>
      <c r="Y90"/>
      <c r="Z90"/>
      <c r="AA90"/>
      <c r="AB90"/>
      <c r="AC90"/>
      <c r="AD90"/>
      <c r="AE90"/>
      <c r="AF90"/>
      <c r="AG90"/>
      <c r="AH90"/>
      <c r="AI90"/>
      <c r="AJ90"/>
    </row>
    <row r="91" spans="1:36" ht="12.75" x14ac:dyDescent="0.15">
      <c r="C91" s="64"/>
      <c r="D91" s="64"/>
      <c r="E91" s="64"/>
      <c r="F91" s="75"/>
      <c r="G91" s="64"/>
      <c r="H91" s="6"/>
      <c r="I91" s="24">
        <v>7.41</v>
      </c>
      <c r="J91" s="24">
        <v>4.3099999999999996</v>
      </c>
    </row>
    <row r="92" spans="1:36" ht="12.75" x14ac:dyDescent="0.15">
      <c r="C92" s="64"/>
      <c r="D92" s="64"/>
      <c r="E92" s="64"/>
      <c r="F92" s="75"/>
      <c r="G92" s="64"/>
      <c r="H92" s="6"/>
      <c r="I92" s="24">
        <v>9.2200000000000006</v>
      </c>
      <c r="J92" s="24">
        <v>5.15</v>
      </c>
    </row>
    <row r="93" spans="1:36" ht="12.75" x14ac:dyDescent="0.15">
      <c r="I93" s="24">
        <v>11.11</v>
      </c>
      <c r="J93" s="24">
        <v>5.91</v>
      </c>
    </row>
    <row r="94" spans="1:36" ht="12.75" x14ac:dyDescent="0.15">
      <c r="I94" s="24">
        <v>13.01</v>
      </c>
      <c r="J94" s="24">
        <v>6.64</v>
      </c>
    </row>
  </sheetData>
  <mergeCells count="3">
    <mergeCell ref="B5:H7"/>
    <mergeCell ref="F9:H9"/>
    <mergeCell ref="C12:D13"/>
  </mergeCells>
  <pageMargins left="0.75" right="0.75" top="1" bottom="1" header="0.5" footer="0.5"/>
  <pageSetup orientation="portrait" horizontalDpi="360" verticalDpi="360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75" defaultRowHeight="12" x14ac:dyDescent="0.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5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Title</vt:lpstr>
      <vt:lpstr>Equation Solver</vt:lpstr>
      <vt:lpstr>Inputs - Metric Units</vt:lpstr>
      <vt:lpstr>Inputs - USA Units</vt:lpstr>
      <vt:lpstr>Sheet1</vt:lpstr>
      <vt:lpstr>Graph</vt:lpstr>
      <vt:lpstr>'Inputs - Metric Units'!Print_Area</vt:lpstr>
      <vt:lpstr>'Inputs - USA Units'!Print_Area</vt:lpstr>
      <vt:lpstr>'Inputs - Metric Units'!Print_Area_MI</vt:lpstr>
      <vt:lpstr>'Inputs - USA Units'!Print_Area_MI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Gene Pesti</dc:creator>
  <cp:lastModifiedBy>Hailey Cameron</cp:lastModifiedBy>
  <cp:lastPrinted>1996-07-23T14:04:56Z</cp:lastPrinted>
  <dcterms:created xsi:type="dcterms:W3CDTF">1996-07-17T12:17:35Z</dcterms:created>
  <dcterms:modified xsi:type="dcterms:W3CDTF">2022-09-08T00:46:20Z</dcterms:modified>
</cp:coreProperties>
</file>