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H:\B. Marketing\Website\Resources for Researchers - Gene Pesti Content\"/>
    </mc:Choice>
  </mc:AlternateContent>
  <xr:revisionPtr revIDLastSave="0" documentId="13_ncr:40009_{0521980F-95FB-4A88-BFB7-9B05AE84CE93}" xr6:coauthVersionLast="36" xr6:coauthVersionMax="36" xr10:uidLastSave="{00000000-0000-0000-0000-000000000000}"/>
  <bookViews>
    <workbookView xWindow="0" yWindow="0" windowWidth="28800" windowHeight="12225"/>
  </bookViews>
  <sheets>
    <sheet name="Title" sheetId="1" r:id="rId1"/>
    <sheet name="Inputs - USA Units" sheetId="5" r:id="rId2"/>
    <sheet name="Inputs - Metric Units" sheetId="2" r:id="rId3"/>
    <sheet name="Graph" sheetId="3" r:id="rId4"/>
    <sheet name="Sheet1" sheetId="4" r:id="rId5"/>
  </sheets>
  <definedNames>
    <definedName name="__123Graph_A" localSheetId="1" hidden="1">'Inputs - USA Units'!$Z$10:$Z$40</definedName>
    <definedName name="__123Graph_A" hidden="1">'Inputs - Metric Units'!$Z$10:$Z$40</definedName>
    <definedName name="__123Graph_B" localSheetId="1" hidden="1">'Inputs - USA Units'!$AA$10:$AA$40</definedName>
    <definedName name="__123Graph_B" hidden="1">'Inputs - Metric Units'!$AA$10:$AA$40</definedName>
    <definedName name="__123Graph_X" localSheetId="1" hidden="1">'Inputs - USA Units'!$Y$9:$Y$41</definedName>
    <definedName name="__123Graph_X" hidden="1">'Inputs - Metric Units'!$Y$9:$Y$41</definedName>
    <definedName name="G_þ_P_" localSheetId="1">'Inputs - USA Units'!#REF!</definedName>
    <definedName name="G_þ_P_">'Inputs - Metric Units'!#REF!</definedName>
    <definedName name="_xlnm.Print_Area" localSheetId="2">'Inputs - Metric Units'!$B$5:$Y$57</definedName>
    <definedName name="_xlnm.Print_Area" localSheetId="1">'Inputs - USA Units'!$B$5:$Y$57</definedName>
    <definedName name="Print_Area_MI" localSheetId="2">'Inputs - Metric Units'!$B$5:$Y$57</definedName>
    <definedName name="Print_Area_MI" localSheetId="1">'Inputs - USA Units'!$B$5:$Y$57</definedName>
  </definedNames>
  <calcPr calcId="191029" concurrentCalc="0"/>
</workbook>
</file>

<file path=xl/calcChain.xml><?xml version="1.0" encoding="utf-8"?>
<calcChain xmlns="http://schemas.openxmlformats.org/spreadsheetml/2006/main">
  <c r="R17" i="5" l="1"/>
  <c r="R16" i="5"/>
  <c r="F17" i="5"/>
  <c r="F68" i="5"/>
  <c r="B68" i="5"/>
  <c r="F67" i="5"/>
  <c r="B67" i="5"/>
  <c r="F66" i="5"/>
  <c r="B66" i="5"/>
  <c r="F65" i="5"/>
  <c r="B65" i="5"/>
  <c r="F64" i="5"/>
  <c r="B64" i="5"/>
  <c r="F63" i="5"/>
  <c r="B63" i="5"/>
  <c r="F62" i="5"/>
  <c r="B62" i="5"/>
  <c r="D47" i="5"/>
  <c r="C47" i="5"/>
  <c r="R18" i="5"/>
  <c r="Y11" i="5"/>
  <c r="AH10" i="5"/>
  <c r="AC10" i="5"/>
  <c r="AB10" i="5"/>
  <c r="AD10" i="5"/>
  <c r="Z10" i="5"/>
  <c r="W4" i="5"/>
  <c r="D47" i="2"/>
  <c r="C47" i="2"/>
  <c r="F21" i="2"/>
  <c r="W4" i="2"/>
  <c r="W5" i="2"/>
  <c r="Z10" i="2"/>
  <c r="AB10" i="2"/>
  <c r="AC10" i="2"/>
  <c r="AD10" i="2"/>
  <c r="AH10" i="2"/>
  <c r="Y11" i="2"/>
  <c r="Z11" i="2"/>
  <c r="F17" i="2"/>
  <c r="B62" i="2"/>
  <c r="F62" i="2"/>
  <c r="B63" i="2"/>
  <c r="F63" i="2"/>
  <c r="B64" i="2"/>
  <c r="F64" i="2"/>
  <c r="B65" i="2"/>
  <c r="F65" i="2"/>
  <c r="B66" i="2"/>
  <c r="F66" i="2"/>
  <c r="B67" i="2"/>
  <c r="F67" i="2"/>
  <c r="B68" i="2"/>
  <c r="F68" i="2"/>
  <c r="AC11" i="2"/>
  <c r="AH11" i="2"/>
  <c r="AB11" i="2"/>
  <c r="AD11" i="2"/>
  <c r="W5" i="5"/>
  <c r="W6" i="5"/>
  <c r="AA10" i="5"/>
  <c r="AG10" i="5"/>
  <c r="Z11" i="5"/>
  <c r="AB11" i="5"/>
  <c r="AH11" i="5"/>
  <c r="AA11" i="5"/>
  <c r="AE11" i="5"/>
  <c r="AC11" i="5"/>
  <c r="Y12" i="5"/>
  <c r="Y12" i="2"/>
  <c r="Y13" i="2"/>
  <c r="W6" i="2"/>
  <c r="AA10" i="2"/>
  <c r="AA11" i="2"/>
  <c r="AG11" i="5"/>
  <c r="AD11" i="5"/>
  <c r="AC12" i="5"/>
  <c r="Y13" i="5"/>
  <c r="AH12" i="5"/>
  <c r="AB12" i="5"/>
  <c r="Z12" i="5"/>
  <c r="AF10" i="5"/>
  <c r="AE10" i="5"/>
  <c r="AF11" i="5"/>
  <c r="AC13" i="2"/>
  <c r="Y14" i="2"/>
  <c r="Z13" i="2"/>
  <c r="AA13" i="2"/>
  <c r="AB13" i="2"/>
  <c r="AH13" i="2"/>
  <c r="Z12" i="2"/>
  <c r="AA12" i="2"/>
  <c r="AB12" i="2"/>
  <c r="AC12" i="2"/>
  <c r="AH12" i="2"/>
  <c r="AE10" i="2"/>
  <c r="AF10" i="2"/>
  <c r="AG10" i="2"/>
  <c r="AF11" i="2"/>
  <c r="AG11" i="2"/>
  <c r="AE11" i="2"/>
  <c r="AD12" i="5"/>
  <c r="AA12" i="5"/>
  <c r="Y14" i="5"/>
  <c r="AH13" i="5"/>
  <c r="AB13" i="5"/>
  <c r="Z13" i="5"/>
  <c r="AA13" i="5"/>
  <c r="AE13" i="5"/>
  <c r="AC13" i="5"/>
  <c r="AE13" i="2"/>
  <c r="AF13" i="2"/>
  <c r="AG13" i="2"/>
  <c r="AD13" i="2"/>
  <c r="AC14" i="2"/>
  <c r="Y15" i="2"/>
  <c r="Z14" i="2"/>
  <c r="AA14" i="2"/>
  <c r="AB14" i="2"/>
  <c r="AH14" i="2"/>
  <c r="AD12" i="2"/>
  <c r="AG12" i="2"/>
  <c r="AE12" i="2"/>
  <c r="AF12" i="2"/>
  <c r="AD13" i="5"/>
  <c r="AG13" i="5"/>
  <c r="AE12" i="5"/>
  <c r="AF12" i="5"/>
  <c r="Y15" i="5"/>
  <c r="AC14" i="5"/>
  <c r="AH14" i="5"/>
  <c r="AB14" i="5"/>
  <c r="Z14" i="5"/>
  <c r="AA14" i="5"/>
  <c r="AF13" i="5"/>
  <c r="AG12" i="5"/>
  <c r="AE14" i="2"/>
  <c r="AF14" i="2"/>
  <c r="AG14" i="2"/>
  <c r="AD14" i="2"/>
  <c r="AC15" i="2"/>
  <c r="Y16" i="2"/>
  <c r="Z15" i="2"/>
  <c r="AA15" i="2"/>
  <c r="AB15" i="2"/>
  <c r="AH15" i="2"/>
  <c r="AE14" i="5"/>
  <c r="AF14" i="5"/>
  <c r="AC15" i="5"/>
  <c r="Y16" i="5"/>
  <c r="AH15" i="5"/>
  <c r="AB15" i="5"/>
  <c r="Z15" i="5"/>
  <c r="AA15" i="5"/>
  <c r="AG14" i="5"/>
  <c r="AD14" i="5"/>
  <c r="AE15" i="2"/>
  <c r="AF15" i="2"/>
  <c r="AG15" i="2"/>
  <c r="AD15" i="2"/>
  <c r="AC16" i="2"/>
  <c r="Y17" i="2"/>
  <c r="Z16" i="2"/>
  <c r="AA16" i="2"/>
  <c r="AB16" i="2"/>
  <c r="AH16" i="2"/>
  <c r="AE15" i="5"/>
  <c r="AF15" i="5"/>
  <c r="Y17" i="5"/>
  <c r="AH16" i="5"/>
  <c r="AB16" i="5"/>
  <c r="Z16" i="5"/>
  <c r="AC16" i="5"/>
  <c r="AA16" i="5"/>
  <c r="AE16" i="5"/>
  <c r="AG15" i="5"/>
  <c r="AD15" i="5"/>
  <c r="AE16" i="2"/>
  <c r="AF16" i="2"/>
  <c r="AG16" i="2"/>
  <c r="AD16" i="2"/>
  <c r="AC17" i="2"/>
  <c r="Y18" i="2"/>
  <c r="Z17" i="2"/>
  <c r="AA17" i="2"/>
  <c r="AB17" i="2"/>
  <c r="AH17" i="2"/>
  <c r="AD16" i="5"/>
  <c r="AG16" i="5"/>
  <c r="Y18" i="5"/>
  <c r="AC17" i="5"/>
  <c r="AH17" i="5"/>
  <c r="AB17" i="5"/>
  <c r="Z17" i="5"/>
  <c r="AA17" i="5"/>
  <c r="AF16" i="5"/>
  <c r="AE17" i="2"/>
  <c r="AF17" i="2"/>
  <c r="AG17" i="2"/>
  <c r="AD17" i="2"/>
  <c r="Z18" i="2"/>
  <c r="AB18" i="2"/>
  <c r="AC18" i="2"/>
  <c r="AH18" i="2"/>
  <c r="AA18" i="2"/>
  <c r="AE18" i="2"/>
  <c r="Y19" i="2"/>
  <c r="AE17" i="5"/>
  <c r="AF17" i="5"/>
  <c r="Y19" i="5"/>
  <c r="AC18" i="5"/>
  <c r="AH18" i="5"/>
  <c r="AB18" i="5"/>
  <c r="Z18" i="5"/>
  <c r="AA18" i="5"/>
  <c r="AG17" i="5"/>
  <c r="AD17" i="5"/>
  <c r="AF18" i="2"/>
  <c r="Z19" i="2"/>
  <c r="AA19" i="2"/>
  <c r="AE19" i="2"/>
  <c r="AB19" i="2"/>
  <c r="AH19" i="2"/>
  <c r="AC19" i="2"/>
  <c r="Y20" i="2"/>
  <c r="AD18" i="2"/>
  <c r="AG18" i="2"/>
  <c r="AE18" i="5"/>
  <c r="AF18" i="5"/>
  <c r="Y20" i="5"/>
  <c r="AC19" i="5"/>
  <c r="AH19" i="5"/>
  <c r="AB19" i="5"/>
  <c r="Z19" i="5"/>
  <c r="AA19" i="5"/>
  <c r="AG18" i="5"/>
  <c r="AD18" i="5"/>
  <c r="Y21" i="2"/>
  <c r="Z20" i="2"/>
  <c r="AA20" i="2"/>
  <c r="AE20" i="2"/>
  <c r="AH20" i="2"/>
  <c r="AC20" i="2"/>
  <c r="AB20" i="2"/>
  <c r="AD19" i="2"/>
  <c r="AG19" i="2"/>
  <c r="AF19" i="2"/>
  <c r="AF20" i="2"/>
  <c r="AE19" i="5"/>
  <c r="AF19" i="5"/>
  <c r="Y21" i="5"/>
  <c r="AC20" i="5"/>
  <c r="AH20" i="5"/>
  <c r="AB20" i="5"/>
  <c r="Z20" i="5"/>
  <c r="AA20" i="5"/>
  <c r="AG19" i="5"/>
  <c r="AD19" i="5"/>
  <c r="AD20" i="2"/>
  <c r="AG20" i="2"/>
  <c r="Z21" i="2"/>
  <c r="AA21" i="2"/>
  <c r="AB21" i="2"/>
  <c r="AH21" i="2"/>
  <c r="AC21" i="2"/>
  <c r="Y22" i="2"/>
  <c r="AE21" i="2"/>
  <c r="AF21" i="2"/>
  <c r="AE20" i="5"/>
  <c r="AF20" i="5"/>
  <c r="Y22" i="5"/>
  <c r="AC21" i="5"/>
  <c r="AH21" i="5"/>
  <c r="AB21" i="5"/>
  <c r="Z21" i="5"/>
  <c r="AA21" i="5"/>
  <c r="AG20" i="5"/>
  <c r="AD20" i="5"/>
  <c r="AH22" i="2"/>
  <c r="AC22" i="2"/>
  <c r="Y23" i="2"/>
  <c r="Z22" i="2"/>
  <c r="AA22" i="2"/>
  <c r="AB22" i="2"/>
  <c r="AD21" i="2"/>
  <c r="AG21" i="2"/>
  <c r="AE21" i="5"/>
  <c r="AF21" i="5"/>
  <c r="Y23" i="5"/>
  <c r="AC22" i="5"/>
  <c r="AH22" i="5"/>
  <c r="AB22" i="5"/>
  <c r="Z22" i="5"/>
  <c r="AA22" i="5"/>
  <c r="AG21" i="5"/>
  <c r="AD21" i="5"/>
  <c r="AE22" i="2"/>
  <c r="AF22" i="2"/>
  <c r="AD22" i="2"/>
  <c r="AG22" i="2"/>
  <c r="Z23" i="2"/>
  <c r="AA23" i="2"/>
  <c r="AE23" i="2"/>
  <c r="AB23" i="2"/>
  <c r="AH23" i="2"/>
  <c r="AC23" i="2"/>
  <c r="Y24" i="2"/>
  <c r="AE22" i="5"/>
  <c r="AF22" i="5"/>
  <c r="Y24" i="5"/>
  <c r="AC23" i="5"/>
  <c r="AH23" i="5"/>
  <c r="AB23" i="5"/>
  <c r="Z23" i="5"/>
  <c r="AA23" i="5"/>
  <c r="AG22" i="5"/>
  <c r="AD22" i="5"/>
  <c r="AF23" i="2"/>
  <c r="AH24" i="2"/>
  <c r="AC24" i="2"/>
  <c r="Y25" i="2"/>
  <c r="AB24" i="2"/>
  <c r="Z24" i="2"/>
  <c r="AA24" i="2"/>
  <c r="AD23" i="2"/>
  <c r="AG23" i="2"/>
  <c r="AE23" i="5"/>
  <c r="AF23" i="5"/>
  <c r="Y25" i="5"/>
  <c r="AC24" i="5"/>
  <c r="AH24" i="5"/>
  <c r="AB24" i="5"/>
  <c r="Z24" i="5"/>
  <c r="AA24" i="5"/>
  <c r="AG23" i="5"/>
  <c r="AD23" i="5"/>
  <c r="AE24" i="2"/>
  <c r="AF24" i="2"/>
  <c r="AG24" i="2"/>
  <c r="AD24" i="2"/>
  <c r="AC25" i="2"/>
  <c r="Y26" i="2"/>
  <c r="AB25" i="2"/>
  <c r="AH25" i="2"/>
  <c r="Z25" i="2"/>
  <c r="AA25" i="2"/>
  <c r="AE24" i="5"/>
  <c r="AF24" i="5"/>
  <c r="Y26" i="5"/>
  <c r="AC25" i="5"/>
  <c r="AH25" i="5"/>
  <c r="AB25" i="5"/>
  <c r="Z25" i="5"/>
  <c r="AA25" i="5"/>
  <c r="AG24" i="5"/>
  <c r="AD24" i="5"/>
  <c r="AE25" i="2"/>
  <c r="AF25" i="2"/>
  <c r="AG25" i="2"/>
  <c r="AD25" i="2"/>
  <c r="Z26" i="2"/>
  <c r="AA26" i="2"/>
  <c r="AE26" i="2"/>
  <c r="Y27" i="2"/>
  <c r="AC26" i="2"/>
  <c r="AB26" i="2"/>
  <c r="AH26" i="2"/>
  <c r="AE25" i="5"/>
  <c r="AF25" i="5"/>
  <c r="Y27" i="5"/>
  <c r="AC26" i="5"/>
  <c r="AH26" i="5"/>
  <c r="AB26" i="5"/>
  <c r="Z26" i="5"/>
  <c r="AA26" i="5"/>
  <c r="AG25" i="5"/>
  <c r="AD25" i="5"/>
  <c r="AF26" i="2"/>
  <c r="AD26" i="2"/>
  <c r="AG26" i="2"/>
  <c r="Y28" i="2"/>
  <c r="AB27" i="2"/>
  <c r="AH27" i="2"/>
  <c r="Z27" i="2"/>
  <c r="AC27" i="2"/>
  <c r="AA27" i="2"/>
  <c r="AE27" i="2"/>
  <c r="AE26" i="5"/>
  <c r="AF26" i="5"/>
  <c r="Y28" i="5"/>
  <c r="AC27" i="5"/>
  <c r="AH27" i="5"/>
  <c r="AB27" i="5"/>
  <c r="Z27" i="5"/>
  <c r="AA27" i="5"/>
  <c r="AG26" i="5"/>
  <c r="AD26" i="5"/>
  <c r="AD27" i="2"/>
  <c r="AG27" i="2"/>
  <c r="AB28" i="2"/>
  <c r="AC28" i="2"/>
  <c r="AH28" i="2"/>
  <c r="Y29" i="2"/>
  <c r="Z28" i="2"/>
  <c r="AA28" i="2"/>
  <c r="AF27" i="2"/>
  <c r="AE27" i="5"/>
  <c r="AF27" i="5"/>
  <c r="Y29" i="5"/>
  <c r="AC28" i="5"/>
  <c r="AH28" i="5"/>
  <c r="AB28" i="5"/>
  <c r="Z28" i="5"/>
  <c r="AA28" i="5"/>
  <c r="AG27" i="5"/>
  <c r="AD27" i="5"/>
  <c r="AE28" i="2"/>
  <c r="AF28" i="2"/>
  <c r="Y30" i="2"/>
  <c r="Z29" i="2"/>
  <c r="AA29" i="2"/>
  <c r="AE29" i="2"/>
  <c r="AC29" i="2"/>
  <c r="AB29" i="2"/>
  <c r="AH29" i="2"/>
  <c r="AF29" i="2"/>
  <c r="AG28" i="2"/>
  <c r="AD28" i="2"/>
  <c r="AE28" i="5"/>
  <c r="AF28" i="5"/>
  <c r="Y30" i="5"/>
  <c r="AC29" i="5"/>
  <c r="AH29" i="5"/>
  <c r="AB29" i="5"/>
  <c r="Z29" i="5"/>
  <c r="AA29" i="5"/>
  <c r="AG28" i="5"/>
  <c r="AD28" i="5"/>
  <c r="AG29" i="2"/>
  <c r="AD29" i="2"/>
  <c r="AC30" i="2"/>
  <c r="AH30" i="2"/>
  <c r="Y31" i="2"/>
  <c r="Z30" i="2"/>
  <c r="AA30" i="2"/>
  <c r="AE30" i="2"/>
  <c r="AB30" i="2"/>
  <c r="AE29" i="5"/>
  <c r="AF29" i="5"/>
  <c r="Y31" i="5"/>
  <c r="AC30" i="5"/>
  <c r="AH30" i="5"/>
  <c r="AB30" i="5"/>
  <c r="Z30" i="5"/>
  <c r="AA30" i="5"/>
  <c r="AG29" i="5"/>
  <c r="AD29" i="5"/>
  <c r="AF30" i="2"/>
  <c r="AG30" i="2"/>
  <c r="AD30" i="2"/>
  <c r="AC31" i="2"/>
  <c r="AH31" i="2"/>
  <c r="Y32" i="2"/>
  <c r="Z31" i="2"/>
  <c r="AA31" i="2"/>
  <c r="AB31" i="2"/>
  <c r="AE30" i="5"/>
  <c r="AF30" i="5"/>
  <c r="Y32" i="5"/>
  <c r="AC31" i="5"/>
  <c r="AH31" i="5"/>
  <c r="AB31" i="5"/>
  <c r="Z31" i="5"/>
  <c r="AA31" i="5"/>
  <c r="AG30" i="5"/>
  <c r="AD30" i="5"/>
  <c r="AE31" i="2"/>
  <c r="AD31" i="2"/>
  <c r="AG31" i="2"/>
  <c r="AB32" i="2"/>
  <c r="AC32" i="2"/>
  <c r="AH32" i="2"/>
  <c r="Y33" i="2"/>
  <c r="Z32" i="2"/>
  <c r="AA32" i="2"/>
  <c r="AF31" i="2"/>
  <c r="AE31" i="5"/>
  <c r="AF31" i="5"/>
  <c r="Y33" i="5"/>
  <c r="AC32" i="5"/>
  <c r="AH32" i="5"/>
  <c r="AB32" i="5"/>
  <c r="Z32" i="5"/>
  <c r="AA32" i="5"/>
  <c r="AG31" i="5"/>
  <c r="AD31" i="5"/>
  <c r="AE32" i="2"/>
  <c r="AF32" i="2"/>
  <c r="AD32" i="2"/>
  <c r="AG32" i="2"/>
  <c r="AC33" i="2"/>
  <c r="AH33" i="2"/>
  <c r="AB33" i="2"/>
  <c r="Y34" i="2"/>
  <c r="Z33" i="2"/>
  <c r="AA33" i="2"/>
  <c r="AE33" i="2"/>
  <c r="AE32" i="5"/>
  <c r="AF32" i="5"/>
  <c r="Y34" i="5"/>
  <c r="AC33" i="5"/>
  <c r="AH33" i="5"/>
  <c r="AB33" i="5"/>
  <c r="Z33" i="5"/>
  <c r="AA33" i="5"/>
  <c r="AG32" i="5"/>
  <c r="AD32" i="5"/>
  <c r="AG33" i="2"/>
  <c r="AD33" i="2"/>
  <c r="AC34" i="2"/>
  <c r="AH34" i="2"/>
  <c r="Y35" i="2"/>
  <c r="AB34" i="2"/>
  <c r="Z34" i="2"/>
  <c r="AA34" i="2"/>
  <c r="AE34" i="2"/>
  <c r="AF33" i="2"/>
  <c r="AE33" i="5"/>
  <c r="AF33" i="5"/>
  <c r="Y35" i="5"/>
  <c r="AC34" i="5"/>
  <c r="AH34" i="5"/>
  <c r="AB34" i="5"/>
  <c r="Z34" i="5"/>
  <c r="AA34" i="5"/>
  <c r="AG33" i="5"/>
  <c r="AD33" i="5"/>
  <c r="Z35" i="2"/>
  <c r="AA35" i="2"/>
  <c r="AE35" i="2"/>
  <c r="AB35" i="2"/>
  <c r="AC35" i="2"/>
  <c r="AH35" i="2"/>
  <c r="Y36" i="2"/>
  <c r="AG34" i="2"/>
  <c r="AD34" i="2"/>
  <c r="AF34" i="2"/>
  <c r="AF35" i="2"/>
  <c r="AE34" i="5"/>
  <c r="AF34" i="5"/>
  <c r="Y36" i="5"/>
  <c r="AC35" i="5"/>
  <c r="AH35" i="5"/>
  <c r="AB35" i="5"/>
  <c r="Z35" i="5"/>
  <c r="AA35" i="5"/>
  <c r="AG34" i="5"/>
  <c r="AD34" i="5"/>
  <c r="AB36" i="2"/>
  <c r="Z36" i="2"/>
  <c r="AA36" i="2"/>
  <c r="AE36" i="2"/>
  <c r="AH36" i="2"/>
  <c r="Y37" i="2"/>
  <c r="AC36" i="2"/>
  <c r="AD35" i="2"/>
  <c r="AG35" i="2"/>
  <c r="AF36" i="2"/>
  <c r="AE35" i="5"/>
  <c r="AF35" i="5"/>
  <c r="Y37" i="5"/>
  <c r="AC36" i="5"/>
  <c r="AH36" i="5"/>
  <c r="AB36" i="5"/>
  <c r="Z36" i="5"/>
  <c r="AA36" i="5"/>
  <c r="AG35" i="5"/>
  <c r="AD35" i="5"/>
  <c r="AG36" i="2"/>
  <c r="AD36" i="2"/>
  <c r="Y38" i="2"/>
  <c r="Z37" i="2"/>
  <c r="AA37" i="2"/>
  <c r="AE37" i="2"/>
  <c r="AB37" i="2"/>
  <c r="AC37" i="2"/>
  <c r="AH37" i="2"/>
  <c r="AE36" i="5"/>
  <c r="AF36" i="5"/>
  <c r="Y38" i="5"/>
  <c r="AC37" i="5"/>
  <c r="AH37" i="5"/>
  <c r="AB37" i="5"/>
  <c r="Z37" i="5"/>
  <c r="AA37" i="5"/>
  <c r="AG36" i="5"/>
  <c r="AD36" i="5"/>
  <c r="AF37" i="2"/>
  <c r="AG37" i="2"/>
  <c r="AD37" i="2"/>
  <c r="Y39" i="2"/>
  <c r="Z38" i="2"/>
  <c r="AA38" i="2"/>
  <c r="AE38" i="2"/>
  <c r="AB38" i="2"/>
  <c r="AC38" i="2"/>
  <c r="AH38" i="2"/>
  <c r="AE37" i="5"/>
  <c r="AF37" i="5"/>
  <c r="Y39" i="5"/>
  <c r="AC38" i="5"/>
  <c r="AH38" i="5"/>
  <c r="AB38" i="5"/>
  <c r="Z38" i="5"/>
  <c r="AA38" i="5"/>
  <c r="AG37" i="5"/>
  <c r="AD37" i="5"/>
  <c r="AG38" i="2"/>
  <c r="AD38" i="2"/>
  <c r="AC39" i="2"/>
  <c r="AH39" i="2"/>
  <c r="AB39" i="2"/>
  <c r="Z39" i="2"/>
  <c r="AA39" i="2"/>
  <c r="AE39" i="2"/>
  <c r="Y40" i="2"/>
  <c r="Y47" i="2"/>
  <c r="AF38" i="2"/>
  <c r="AF39" i="2"/>
  <c r="AE38" i="5"/>
  <c r="AF38" i="5"/>
  <c r="Y40" i="5"/>
  <c r="AC39" i="5"/>
  <c r="AH39" i="5"/>
  <c r="AB39" i="5"/>
  <c r="Z39" i="5"/>
  <c r="AA39" i="5"/>
  <c r="AG38" i="5"/>
  <c r="AD38" i="5"/>
  <c r="AH40" i="2"/>
  <c r="AH45" i="2"/>
  <c r="AB40" i="2"/>
  <c r="AC40" i="2"/>
  <c r="AC45" i="2"/>
  <c r="Z48" i="2"/>
  <c r="Z40" i="2"/>
  <c r="Z45" i="2"/>
  <c r="Y45" i="2"/>
  <c r="AA40" i="2"/>
  <c r="AF40" i="2"/>
  <c r="AF45" i="2"/>
  <c r="AC48" i="2"/>
  <c r="AG39" i="2"/>
  <c r="AD39" i="2"/>
  <c r="AE39" i="5"/>
  <c r="AF39" i="5"/>
  <c r="AC40" i="5"/>
  <c r="AC45" i="5"/>
  <c r="Z48" i="5"/>
  <c r="AH40" i="5"/>
  <c r="AH45" i="5"/>
  <c r="AB40" i="5"/>
  <c r="Z40" i="5"/>
  <c r="Z45" i="5"/>
  <c r="Y47" i="5"/>
  <c r="Y45" i="5"/>
  <c r="AG39" i="5"/>
  <c r="AD39" i="5"/>
  <c r="Y48" i="2"/>
  <c r="Z47" i="2"/>
  <c r="AA45" i="2"/>
  <c r="AC47" i="2"/>
  <c r="AE40" i="2"/>
  <c r="AE45" i="2"/>
  <c r="AE47" i="2"/>
  <c r="AB45" i="2"/>
  <c r="AD40" i="2"/>
  <c r="AD45" i="2"/>
  <c r="AA49" i="2"/>
  <c r="AG40" i="2"/>
  <c r="AG45" i="2"/>
  <c r="AC49" i="2"/>
  <c r="Z49" i="2"/>
  <c r="AA48" i="2"/>
  <c r="Z49" i="5"/>
  <c r="AA48" i="5"/>
  <c r="AD40" i="5"/>
  <c r="AD45" i="5"/>
  <c r="AA49" i="5"/>
  <c r="AB45" i="5"/>
  <c r="Y48" i="5"/>
  <c r="Z47" i="5"/>
  <c r="AA40" i="5"/>
  <c r="AA47" i="2"/>
  <c r="Y49" i="2"/>
  <c r="Y51" i="2"/>
  <c r="AE40" i="5"/>
  <c r="AE45" i="5"/>
  <c r="AE47" i="5"/>
  <c r="AA45" i="5"/>
  <c r="AC47" i="5"/>
  <c r="AF40" i="5"/>
  <c r="AF45" i="5"/>
  <c r="AC48" i="5"/>
  <c r="AA47" i="5"/>
  <c r="Y49" i="5"/>
  <c r="Y51" i="5"/>
  <c r="AG40" i="5"/>
  <c r="AG45" i="5"/>
  <c r="AC49" i="5"/>
  <c r="Z53" i="2"/>
  <c r="Y54" i="2"/>
  <c r="AA55" i="2"/>
  <c r="Y53" i="2"/>
  <c r="AA54" i="2"/>
  <c r="Z55" i="2"/>
  <c r="Z54" i="2"/>
  <c r="AA53" i="2"/>
  <c r="Y55" i="2"/>
  <c r="AD55" i="2"/>
  <c r="U21" i="2"/>
  <c r="Y53" i="5"/>
  <c r="AA55" i="5"/>
  <c r="AA54" i="5"/>
  <c r="Z55" i="5"/>
  <c r="AA53" i="5"/>
  <c r="Y55" i="5"/>
  <c r="Z54" i="5"/>
  <c r="Z53" i="5"/>
  <c r="Y54" i="5"/>
  <c r="AD54" i="5"/>
  <c r="U20" i="5"/>
  <c r="AD53" i="2"/>
  <c r="U11" i="2"/>
  <c r="AD54" i="2"/>
  <c r="U20" i="2"/>
  <c r="F23" i="2"/>
  <c r="F24" i="2"/>
  <c r="AD53" i="5"/>
  <c r="U11" i="5"/>
  <c r="AD55" i="5"/>
  <c r="U21" i="5"/>
  <c r="R22" i="5"/>
  <c r="R24" i="5"/>
  <c r="F23" i="5"/>
  <c r="F24" i="5"/>
  <c r="R25" i="5"/>
</calcChain>
</file>

<file path=xl/sharedStrings.xml><?xml version="1.0" encoding="utf-8"?>
<sst xmlns="http://schemas.openxmlformats.org/spreadsheetml/2006/main" count="112" uniqueCount="57">
  <si>
    <t xml:space="preserve">     PROGRAM TO STANDARDIZE</t>
  </si>
  <si>
    <t xml:space="preserve">     G.M. Pesti &amp; S.R. Rogers</t>
  </si>
  <si>
    <t xml:space="preserve">     University of Georgia</t>
  </si>
  <si>
    <t xml:space="preserve">     Department of Poultry Science</t>
  </si>
  <si>
    <t xml:space="preserve">     Athens, GA 30602</t>
  </si>
  <si>
    <t>The standard body weight curve should first be decided upon and input,</t>
  </si>
  <si>
    <t>then the observed feed intake (FI) and body weight (BW) should be input,</t>
  </si>
  <si>
    <t>When the desired "TARGET" body weight is input,</t>
  </si>
  <si>
    <t>The feed intake and feed conversion ratio for that weight are calculated.</t>
  </si>
  <si>
    <t>PRED BW =</t>
  </si>
  <si>
    <t>DIFF =</t>
  </si>
  <si>
    <r>
      <t xml:space="preserve">     BW=b</t>
    </r>
    <r>
      <rPr>
        <b/>
        <vertAlign val="subscript"/>
        <sz val="10"/>
        <rFont val="Arial"/>
        <family val="2"/>
        <charset val="204"/>
      </rPr>
      <t xml:space="preserve">0 </t>
    </r>
    <r>
      <rPr>
        <b/>
        <sz val="10"/>
        <rFont val="Arial"/>
        <family val="2"/>
        <charset val="204"/>
      </rPr>
      <t>+ (b</t>
    </r>
    <r>
      <rPr>
        <b/>
        <vertAlign val="subscript"/>
        <sz val="10"/>
        <rFont val="Arial"/>
        <family val="2"/>
        <charset val="204"/>
      </rPr>
      <t>1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FI) - (b</t>
    </r>
    <r>
      <rPr>
        <b/>
        <vertAlign val="subscript"/>
        <sz val="10"/>
        <rFont val="Arial"/>
        <family val="2"/>
        <charset val="204"/>
      </rPr>
      <t>2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  <charset val="204"/>
      </rPr>
      <t>FI)</t>
    </r>
  </si>
  <si>
    <t>ADJUSTED</t>
  </si>
  <si>
    <t xml:space="preserve">ADJ b0 = </t>
  </si>
  <si>
    <r>
      <t>b</t>
    </r>
    <r>
      <rPr>
        <b/>
        <vertAlign val="subscript"/>
        <sz val="10"/>
        <rFont val="Arial"/>
        <family val="2"/>
        <charset val="204"/>
      </rPr>
      <t>0</t>
    </r>
    <r>
      <rPr>
        <b/>
        <sz val="10"/>
        <rFont val="Arial"/>
        <family val="2"/>
        <charset val="204"/>
      </rPr>
      <t xml:space="preserve"> =</t>
    </r>
  </si>
  <si>
    <t>x</t>
  </si>
  <si>
    <t>y</t>
  </si>
  <si>
    <t>x2</t>
  </si>
  <si>
    <t>x1-2</t>
  </si>
  <si>
    <t>x2-2</t>
  </si>
  <si>
    <t>y2</t>
  </si>
  <si>
    <t>X x Y</t>
  </si>
  <si>
    <t>X2 x Y</t>
  </si>
  <si>
    <t>x1-3</t>
  </si>
  <si>
    <r>
      <t>b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=</t>
    </r>
  </si>
  <si>
    <t>FI =</t>
  </si>
  <si>
    <t>BW=</t>
  </si>
  <si>
    <t>BW2 =</t>
  </si>
  <si>
    <r>
      <t>b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=</t>
    </r>
  </si>
  <si>
    <t>Pounds</t>
  </si>
  <si>
    <t>kg</t>
  </si>
  <si>
    <t>Body Weight</t>
  </si>
  <si>
    <t>F.C.</t>
  </si>
  <si>
    <t>Intake</t>
  </si>
  <si>
    <t>b0</t>
  </si>
  <si>
    <t>b1</t>
  </si>
  <si>
    <t>b2</t>
  </si>
  <si>
    <t xml:space="preserve">     (706)542-1351</t>
  </si>
  <si>
    <t>gpesti@uga.edu</t>
  </si>
  <si>
    <t>BODY WEIGHT STANDARD CURVE:</t>
  </si>
  <si>
    <t>This is the standard curve on the "Graph" page</t>
  </si>
  <si>
    <t xml:space="preserve">THE BIRDS OBSERVED BODY WEIGHT WAS: </t>
  </si>
  <si>
    <t xml:space="preserve">THE BIRDS OBSERVED CONSUMPTION WAS: </t>
  </si>
  <si>
    <t>Kg</t>
  </si>
  <si>
    <t>WHAT WOULD THESE BIRDS CONSUMPTION HAVE BEEN IF THEY WERE</t>
  </si>
  <si>
    <t>PROCESSED WHEN THEY WERE:</t>
  </si>
  <si>
    <t>?</t>
  </si>
  <si>
    <t>PREDICTED FEED CONVERSION RATIO:</t>
  </si>
  <si>
    <t>PREDICTED CONSUMPTION:</t>
  </si>
  <si>
    <t>Kg / Kg</t>
  </si>
  <si>
    <t>SO THEIR FEED CONVERSION RATIO WAS:</t>
  </si>
  <si>
    <t>ONLY CHANGE CELLS WITH WHITE VALUES ON THE BLACK BACKGROUND</t>
  </si>
  <si>
    <t>lbs.</t>
  </si>
  <si>
    <t>lb./lb.</t>
  </si>
  <si>
    <t>lb. ?</t>
  </si>
  <si>
    <t>lb.</t>
  </si>
  <si>
    <t xml:space="preserve">     TURKEY PERFORMANCE COMPARISONS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</si>
</sst>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00_)"/>
    <numFmt numFmtId="173" formatCode="0.0000_)"/>
    <numFmt numFmtId="174" formatCode="0.0_)"/>
    <numFmt numFmtId="175" formatCode="0.000"/>
  </numFmts>
  <fonts count="22" x14ac:knownFonts="1">
    <font>
      <sz val="10"/>
      <name val="Courier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Courier"/>
      <family val="3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i/>
      <sz val="10"/>
      <name val="Arial"/>
      <family val="2"/>
    </font>
    <font>
      <b/>
      <sz val="10"/>
      <color indexed="12"/>
      <name val="Arial"/>
      <family val="2"/>
      <charset val="204"/>
    </font>
    <font>
      <sz val="14"/>
      <color indexed="8"/>
      <name val="Times New Roman"/>
      <family val="1"/>
      <charset val="204"/>
    </font>
    <font>
      <sz val="28"/>
      <name val="Courier"/>
    </font>
    <font>
      <u/>
      <sz val="10"/>
      <color theme="10"/>
      <name val="Courier"/>
      <family val="3"/>
    </font>
    <font>
      <sz val="10"/>
      <color theme="1"/>
      <name val="Arial"/>
      <family val="2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28"/>
      <name val="Calibri"/>
      <family val="2"/>
      <scheme val="minor"/>
    </font>
    <font>
      <b/>
      <sz val="48"/>
      <name val="Calibri"/>
      <family val="2"/>
      <scheme val="minor"/>
    </font>
    <font>
      <sz val="48"/>
      <name val="Calibri"/>
      <family val="2"/>
      <scheme val="minor"/>
    </font>
    <font>
      <b/>
      <i/>
      <sz val="4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left"/>
    </xf>
    <xf numFmtId="172" fontId="0" fillId="2" borderId="0" xfId="0" applyNumberFormat="1" applyFill="1" applyBorder="1" applyProtection="1"/>
    <xf numFmtId="173" fontId="0" fillId="2" borderId="0" xfId="0" applyNumberFormat="1" applyFill="1" applyBorder="1" applyProtection="1"/>
    <xf numFmtId="0" fontId="0" fillId="2" borderId="0" xfId="0" applyFill="1"/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174" fontId="0" fillId="2" borderId="0" xfId="0" applyNumberFormat="1" applyFill="1" applyBorder="1" applyProtection="1"/>
    <xf numFmtId="172" fontId="0" fillId="2" borderId="0" xfId="0" applyNumberFormat="1" applyFill="1" applyProtection="1"/>
    <xf numFmtId="0" fontId="0" fillId="2" borderId="0" xfId="0" applyFill="1" applyProtection="1"/>
    <xf numFmtId="174" fontId="0" fillId="2" borderId="0" xfId="0" applyNumberFormat="1" applyFill="1" applyProtection="1"/>
    <xf numFmtId="0" fontId="0" fillId="0" borderId="0" xfId="0" applyFill="1" applyBorder="1"/>
    <xf numFmtId="0" fontId="2" fillId="0" borderId="0" xfId="0" applyFont="1" applyFill="1" applyBorder="1"/>
    <xf numFmtId="173" fontId="5" fillId="0" borderId="0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172" fontId="7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172" fontId="6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6" borderId="0" xfId="0" applyFill="1"/>
    <xf numFmtId="0" fontId="14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173" fontId="6" fillId="2" borderId="0" xfId="0" applyNumberFormat="1" applyFont="1" applyFill="1" applyBorder="1" applyAlignment="1" applyProtection="1">
      <alignment vertical="center"/>
      <protection locked="0"/>
    </xf>
    <xf numFmtId="173" fontId="5" fillId="2" borderId="0" xfId="0" applyNumberFormat="1" applyFont="1" applyFill="1" applyBorder="1" applyAlignment="1" applyProtection="1">
      <alignment vertical="center"/>
    </xf>
    <xf numFmtId="173" fontId="5" fillId="2" borderId="3" xfId="0" applyNumberFormat="1" applyFont="1" applyFill="1" applyBorder="1" applyAlignment="1" applyProtection="1">
      <alignment vertical="center"/>
    </xf>
    <xf numFmtId="173" fontId="5" fillId="0" borderId="0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72" fontId="7" fillId="0" borderId="0" xfId="0" applyNumberFormat="1" applyFont="1" applyFill="1" applyBorder="1" applyAlignment="1" applyProtection="1">
      <alignment vertical="center"/>
    </xf>
    <xf numFmtId="172" fontId="5" fillId="2" borderId="0" xfId="0" applyNumberFormat="1" applyFont="1" applyFill="1" applyBorder="1" applyAlignment="1" applyProtection="1">
      <alignment vertical="center"/>
    </xf>
    <xf numFmtId="172" fontId="5" fillId="0" borderId="0" xfId="0" applyNumberFormat="1" applyFont="1" applyFill="1" applyBorder="1" applyAlignment="1" applyProtection="1">
      <alignment vertical="center"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172" fontId="5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75" fontId="1" fillId="2" borderId="0" xfId="0" applyNumberFormat="1" applyFont="1" applyFill="1" applyBorder="1" applyAlignment="1">
      <alignment horizontal="center" vertical="center"/>
    </xf>
    <xf numFmtId="175" fontId="1" fillId="2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vertical="center"/>
    </xf>
    <xf numFmtId="175" fontId="1" fillId="2" borderId="0" xfId="0" applyNumberFormat="1" applyFont="1" applyFill="1" applyAlignment="1">
      <alignment vertical="center"/>
    </xf>
    <xf numFmtId="175" fontId="1" fillId="2" borderId="0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72" fontId="5" fillId="2" borderId="5" xfId="0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3" fontId="6" fillId="3" borderId="0" xfId="0" applyNumberFormat="1" applyFont="1" applyFill="1" applyBorder="1" applyAlignment="1" applyProtection="1">
      <alignment horizontal="center"/>
      <protection locked="0"/>
    </xf>
    <xf numFmtId="172" fontId="7" fillId="5" borderId="5" xfId="0" applyNumberFormat="1" applyFont="1" applyFill="1" applyBorder="1" applyAlignment="1" applyProtection="1">
      <alignment horizontal="center"/>
    </xf>
    <xf numFmtId="172" fontId="5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75" fontId="1" fillId="2" borderId="0" xfId="0" applyNumberFormat="1" applyFont="1" applyFill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172" fontId="10" fillId="0" borderId="0" xfId="0" applyNumberFormat="1" applyFont="1" applyFill="1" applyBorder="1" applyAlignment="1" applyProtection="1">
      <alignment horizontal="center"/>
      <protection locked="0"/>
    </xf>
    <xf numFmtId="172" fontId="10" fillId="0" borderId="0" xfId="0" applyNumberFormat="1" applyFont="1" applyFill="1" applyBorder="1" applyAlignment="1" applyProtection="1">
      <alignment vertical="center"/>
      <protection locked="0"/>
    </xf>
    <xf numFmtId="172" fontId="5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2" fontId="7" fillId="5" borderId="0" xfId="0" applyNumberFormat="1" applyFont="1" applyFill="1" applyBorder="1" applyAlignment="1" applyProtection="1">
      <alignment horizontal="center"/>
    </xf>
    <xf numFmtId="172" fontId="15" fillId="7" borderId="5" xfId="0" applyNumberFormat="1" applyFont="1" applyFill="1" applyBorder="1" applyAlignment="1" applyProtection="1">
      <alignment horizontal="center"/>
      <protection locked="0"/>
    </xf>
    <xf numFmtId="2" fontId="15" fillId="7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72" fontId="7" fillId="0" borderId="0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/>
    </xf>
    <xf numFmtId="0" fontId="5" fillId="8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left" vertical="center"/>
    </xf>
    <xf numFmtId="0" fontId="5" fillId="9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vertical="center"/>
    </xf>
    <xf numFmtId="2" fontId="5" fillId="10" borderId="0" xfId="0" applyNumberFormat="1" applyFont="1" applyFill="1" applyAlignment="1">
      <alignment horizontal="center" vertical="center"/>
    </xf>
    <xf numFmtId="0" fontId="16" fillId="10" borderId="0" xfId="0" applyFont="1" applyFill="1" applyAlignment="1">
      <alignment horizontal="left" vertical="center"/>
    </xf>
    <xf numFmtId="172" fontId="7" fillId="10" borderId="0" xfId="0" applyNumberFormat="1" applyFont="1" applyFill="1" applyBorder="1" applyAlignment="1" applyProtection="1">
      <alignment horizontal="center" vertical="center"/>
    </xf>
    <xf numFmtId="172" fontId="16" fillId="10" borderId="0" xfId="0" applyNumberFormat="1" applyFont="1" applyFill="1" applyBorder="1" applyAlignment="1" applyProtection="1">
      <alignment horizontal="left" vertical="center"/>
    </xf>
    <xf numFmtId="172" fontId="7" fillId="10" borderId="0" xfId="0" applyNumberFormat="1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left" vertical="center"/>
    </xf>
    <xf numFmtId="172" fontId="15" fillId="7" borderId="0" xfId="0" applyNumberFormat="1" applyFont="1" applyFill="1" applyBorder="1" applyAlignment="1" applyProtection="1">
      <alignment horizontal="center"/>
      <protection locked="0"/>
    </xf>
    <xf numFmtId="0" fontId="16" fillId="8" borderId="0" xfId="0" applyFont="1" applyFill="1" applyAlignment="1">
      <alignment horizontal="left" vertical="center"/>
    </xf>
    <xf numFmtId="0" fontId="0" fillId="11" borderId="0" xfId="0" applyFill="1"/>
    <xf numFmtId="0" fontId="12" fillId="11" borderId="0" xfId="0" applyFont="1" applyFill="1" applyBorder="1"/>
    <xf numFmtId="0" fontId="0" fillId="11" borderId="0" xfId="0" applyFill="1" applyBorder="1"/>
    <xf numFmtId="0" fontId="17" fillId="11" borderId="0" xfId="0" applyFont="1" applyFill="1"/>
    <xf numFmtId="0" fontId="17" fillId="11" borderId="0" xfId="0" applyFont="1" applyFill="1" applyBorder="1"/>
    <xf numFmtId="0" fontId="18" fillId="11" borderId="0" xfId="0" applyFont="1" applyFill="1" applyBorder="1"/>
    <xf numFmtId="0" fontId="18" fillId="11" borderId="0" xfId="0" quotePrefix="1" applyFont="1" applyFill="1" applyBorder="1"/>
    <xf numFmtId="0" fontId="0" fillId="11" borderId="0" xfId="0" applyFont="1" applyFill="1"/>
    <xf numFmtId="0" fontId="0" fillId="11" borderId="0" xfId="0" applyFont="1" applyFill="1" applyBorder="1"/>
    <xf numFmtId="0" fontId="19" fillId="11" borderId="0" xfId="0" applyFont="1" applyFill="1" applyBorder="1" applyAlignment="1" applyProtection="1">
      <alignment horizontal="centerContinuous"/>
    </xf>
    <xf numFmtId="0" fontId="19" fillId="11" borderId="0" xfId="0" applyFont="1" applyFill="1" applyBorder="1" applyAlignment="1">
      <alignment horizontal="centerContinuous"/>
    </xf>
    <xf numFmtId="0" fontId="20" fillId="11" borderId="0" xfId="0" applyFont="1" applyFill="1" applyBorder="1"/>
    <xf numFmtId="0" fontId="20" fillId="11" borderId="0" xfId="0" applyFont="1" applyFill="1" applyBorder="1" applyAlignment="1">
      <alignment horizontal="centerContinuous"/>
    </xf>
    <xf numFmtId="0" fontId="21" fillId="11" borderId="0" xfId="0" applyFont="1" applyFill="1" applyBorder="1" applyAlignment="1" applyProtection="1">
      <alignment horizontal="centerContinuous"/>
    </xf>
    <xf numFmtId="0" fontId="21" fillId="11" borderId="0" xfId="0" applyFont="1" applyFill="1" applyBorder="1" applyAlignment="1">
      <alignment horizontal="centerContinuous"/>
    </xf>
    <xf numFmtId="0" fontId="20" fillId="11" borderId="0" xfId="0" applyFont="1" applyFill="1" applyBorder="1" applyAlignment="1" applyProtection="1">
      <alignment horizontal="left"/>
    </xf>
    <xf numFmtId="0" fontId="19" fillId="11" borderId="0" xfId="1" applyFont="1" applyFill="1" applyBorder="1" applyAlignment="1" applyProtection="1">
      <alignment horizontal="center"/>
    </xf>
    <xf numFmtId="0" fontId="15" fillId="7" borderId="6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'Inputs - USA Units'!$I$83:$I$94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0.34</c:v>
                </c:pt>
                <c:pt idx="2">
                  <c:v>0.77</c:v>
                </c:pt>
                <c:pt idx="3">
                  <c:v>1.34</c:v>
                </c:pt>
                <c:pt idx="4">
                  <c:v>2.1</c:v>
                </c:pt>
                <c:pt idx="5">
                  <c:v>3.12</c:v>
                </c:pt>
                <c:pt idx="6">
                  <c:v>4.37</c:v>
                </c:pt>
                <c:pt idx="7">
                  <c:v>5.79</c:v>
                </c:pt>
                <c:pt idx="8">
                  <c:v>7.41</c:v>
                </c:pt>
                <c:pt idx="9">
                  <c:v>9.2200000000000006</c:v>
                </c:pt>
                <c:pt idx="10">
                  <c:v>11.11</c:v>
                </c:pt>
                <c:pt idx="11">
                  <c:v>13.01</c:v>
                </c:pt>
              </c:numCache>
            </c:numRef>
          </c:xVal>
          <c:yVal>
            <c:numRef>
              <c:f>'Inputs - USA Units'!$J$83:$J$94</c:f>
              <c:numCache>
                <c:formatCode>General</c:formatCode>
                <c:ptCount val="12"/>
                <c:pt idx="0">
                  <c:v>0.13</c:v>
                </c:pt>
                <c:pt idx="1">
                  <c:v>0.3</c:v>
                </c:pt>
                <c:pt idx="2">
                  <c:v>0.62</c:v>
                </c:pt>
                <c:pt idx="3">
                  <c:v>1.03</c:v>
                </c:pt>
                <c:pt idx="4">
                  <c:v>1.5</c:v>
                </c:pt>
                <c:pt idx="5">
                  <c:v>2.09</c:v>
                </c:pt>
                <c:pt idx="6">
                  <c:v>2.77</c:v>
                </c:pt>
                <c:pt idx="7">
                  <c:v>3.51</c:v>
                </c:pt>
                <c:pt idx="8">
                  <c:v>4.3099999999999996</c:v>
                </c:pt>
                <c:pt idx="9">
                  <c:v>5.15</c:v>
                </c:pt>
                <c:pt idx="10">
                  <c:v>5.91</c:v>
                </c:pt>
                <c:pt idx="11">
                  <c:v>6.64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E2-46AE-B813-B75602247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496463"/>
        <c:axId val="1"/>
      </c:scatterChart>
      <c:valAx>
        <c:axId val="437496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37496463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538667472512123"/>
          <c:y val="0.41326318909401571"/>
          <c:w val="0.21602154323142106"/>
          <c:h val="0.15142467997337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'Inputs - Metric Units'!$I$83:$I$94</c:f>
              <c:numCache>
                <c:formatCode>General</c:formatCode>
                <c:ptCount val="12"/>
                <c:pt idx="0">
                  <c:v>0.14000000000000001</c:v>
                </c:pt>
                <c:pt idx="1">
                  <c:v>0.34</c:v>
                </c:pt>
                <c:pt idx="2">
                  <c:v>0.77</c:v>
                </c:pt>
                <c:pt idx="3">
                  <c:v>1.34</c:v>
                </c:pt>
                <c:pt idx="4">
                  <c:v>2.1</c:v>
                </c:pt>
                <c:pt idx="5">
                  <c:v>3.12</c:v>
                </c:pt>
                <c:pt idx="6">
                  <c:v>4.37</c:v>
                </c:pt>
                <c:pt idx="7">
                  <c:v>5.79</c:v>
                </c:pt>
                <c:pt idx="8">
                  <c:v>7.41</c:v>
                </c:pt>
                <c:pt idx="9">
                  <c:v>9.2200000000000006</c:v>
                </c:pt>
                <c:pt idx="10">
                  <c:v>11.11</c:v>
                </c:pt>
                <c:pt idx="11">
                  <c:v>13.01</c:v>
                </c:pt>
              </c:numCache>
            </c:numRef>
          </c:xVal>
          <c:yVal>
            <c:numRef>
              <c:f>'Inputs - Metric Units'!$J$83:$J$94</c:f>
              <c:numCache>
                <c:formatCode>General</c:formatCode>
                <c:ptCount val="12"/>
                <c:pt idx="0">
                  <c:v>0.13</c:v>
                </c:pt>
                <c:pt idx="1">
                  <c:v>0.3</c:v>
                </c:pt>
                <c:pt idx="2">
                  <c:v>0.62</c:v>
                </c:pt>
                <c:pt idx="3">
                  <c:v>1.03</c:v>
                </c:pt>
                <c:pt idx="4">
                  <c:v>1.5</c:v>
                </c:pt>
                <c:pt idx="5">
                  <c:v>2.09</c:v>
                </c:pt>
                <c:pt idx="6">
                  <c:v>2.77</c:v>
                </c:pt>
                <c:pt idx="7">
                  <c:v>3.51</c:v>
                </c:pt>
                <c:pt idx="8">
                  <c:v>4.3099999999999996</c:v>
                </c:pt>
                <c:pt idx="9">
                  <c:v>5.15</c:v>
                </c:pt>
                <c:pt idx="10">
                  <c:v>5.91</c:v>
                </c:pt>
                <c:pt idx="11">
                  <c:v>6.64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A2-412A-BD6B-AE963B26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495215"/>
        <c:axId val="1"/>
      </c:scatterChart>
      <c:valAx>
        <c:axId val="43749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37495215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869574820663922"/>
          <c:y val="0.41326318909401571"/>
          <c:w val="0.21130025306154063"/>
          <c:h val="0.151424679973379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TURKEY PRODUCTION FUNCTIONS</a:t>
            </a:r>
          </a:p>
        </c:rich>
      </c:tx>
      <c:layout>
        <c:manualLayout>
          <c:xMode val="edge"/>
          <c:yMode val="edge"/>
          <c:x val="0.26777607515033552"/>
          <c:y val="0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945537065053"/>
          <c:y val="0.11163895486935867"/>
          <c:w val="0.77609682299546146"/>
          <c:h val="0.71971496437054627"/>
        </c:manualLayout>
      </c:layout>
      <c:scatterChart>
        <c:scatterStyle val="lineMarker"/>
        <c:varyColors val="0"/>
        <c:ser>
          <c:idx val="0"/>
          <c:order val="0"/>
          <c:tx>
            <c:v>STANDARD CURVE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('Inputs - Metric Units'!$Y$10:$Y$40,'Inputs - Metric Units'!$F$23,'Inputs - Metric Units'!$F$21,'Inputs - Metric Units'!$F$23,'Inputs - Metric Units'!$F$21)</c:f>
              <c:numCache>
                <c:formatCode>0.0_)</c:formatCode>
                <c:ptCount val="35"/>
                <c:pt idx="0">
                  <c:v>1.4693679385278594E-39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 formatCode="0.000_)">
                  <c:v>12.474885069171394</c:v>
                </c:pt>
                <c:pt idx="32" formatCode="0.000_)">
                  <c:v>6.3636363636363633</c:v>
                </c:pt>
                <c:pt idx="33" formatCode="0.000_)">
                  <c:v>12.474885069171394</c:v>
                </c:pt>
                <c:pt idx="34" formatCode="0.000_)">
                  <c:v>6.3636363636363633</c:v>
                </c:pt>
              </c:numCache>
            </c:numRef>
          </c:xVal>
          <c:yVal>
            <c:numRef>
              <c:f>'Inputs - Metric Units'!$Z$10:$Z$40</c:f>
              <c:numCache>
                <c:formatCode>0.000_)</c:formatCode>
                <c:ptCount val="31"/>
                <c:pt idx="0">
                  <c:v>0.10539999999999999</c:v>
                </c:pt>
                <c:pt idx="1">
                  <c:v>0.434975</c:v>
                </c:pt>
                <c:pt idx="2">
                  <c:v>0.75819999999999999</c:v>
                </c:pt>
                <c:pt idx="3">
                  <c:v>1.075075</c:v>
                </c:pt>
                <c:pt idx="4">
                  <c:v>1.3855999999999999</c:v>
                </c:pt>
                <c:pt idx="5">
                  <c:v>1.6897749999999998</c:v>
                </c:pt>
                <c:pt idx="6">
                  <c:v>1.9875999999999998</c:v>
                </c:pt>
                <c:pt idx="7">
                  <c:v>2.2790750000000002</c:v>
                </c:pt>
                <c:pt idx="8">
                  <c:v>2.5642</c:v>
                </c:pt>
                <c:pt idx="9">
                  <c:v>2.8429749999999996</c:v>
                </c:pt>
                <c:pt idx="10">
                  <c:v>3.1153999999999997</c:v>
                </c:pt>
                <c:pt idx="11">
                  <c:v>3.381475</c:v>
                </c:pt>
                <c:pt idx="12">
                  <c:v>3.6412</c:v>
                </c:pt>
                <c:pt idx="13">
                  <c:v>3.8945750000000001</c:v>
                </c:pt>
                <c:pt idx="14">
                  <c:v>4.1416000000000004</c:v>
                </c:pt>
                <c:pt idx="15">
                  <c:v>4.3822750000000008</c:v>
                </c:pt>
                <c:pt idx="16">
                  <c:v>4.6166</c:v>
                </c:pt>
                <c:pt idx="17">
                  <c:v>4.8445749999999999</c:v>
                </c:pt>
                <c:pt idx="18">
                  <c:v>5.0662000000000003</c:v>
                </c:pt>
                <c:pt idx="19">
                  <c:v>5.2814749999999995</c:v>
                </c:pt>
                <c:pt idx="20">
                  <c:v>5.4904000000000002</c:v>
                </c:pt>
                <c:pt idx="21">
                  <c:v>5.6929750000000006</c:v>
                </c:pt>
                <c:pt idx="22">
                  <c:v>5.8892000000000007</c:v>
                </c:pt>
                <c:pt idx="23">
                  <c:v>6.0790750000000005</c:v>
                </c:pt>
                <c:pt idx="24">
                  <c:v>6.2625999999999999</c:v>
                </c:pt>
                <c:pt idx="25">
                  <c:v>6.439775</c:v>
                </c:pt>
                <c:pt idx="26">
                  <c:v>6.6106000000000007</c:v>
                </c:pt>
                <c:pt idx="27">
                  <c:v>6.7750750000000002</c:v>
                </c:pt>
                <c:pt idx="28">
                  <c:v>6.9332000000000003</c:v>
                </c:pt>
                <c:pt idx="29">
                  <c:v>7.084975</c:v>
                </c:pt>
                <c:pt idx="30">
                  <c:v>7.2304000000000004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8-408E-B56F-A230CA21816C}"/>
            </c:ext>
          </c:extLst>
        </c:ser>
        <c:ser>
          <c:idx val="1"/>
          <c:order val="1"/>
          <c:tx>
            <c:v>ADJUSTED CURVE</c:v>
          </c:tx>
          <c:spPr>
            <a:ln w="381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'Inputs - Metric Units'!$Y$10:$Y$40</c:f>
              <c:numCache>
                <c:formatCode>0.0_)</c:formatCode>
                <c:ptCount val="31"/>
                <c:pt idx="0">
                  <c:v>1.4693679385278594E-39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</c:numCache>
            </c:numRef>
          </c:xVal>
          <c:yVal>
            <c:numRef>
              <c:f>'Inputs - Metric Units'!$AA$10:$AA$40</c:f>
              <c:numCache>
                <c:formatCode>0.000_)</c:formatCode>
                <c:ptCount val="31"/>
                <c:pt idx="0">
                  <c:v>0.10429551507298031</c:v>
                </c:pt>
                <c:pt idx="1">
                  <c:v>0.43041690387921833</c:v>
                </c:pt>
                <c:pt idx="2">
                  <c:v>0.75025483423466477</c:v>
                </c:pt>
                <c:pt idx="3">
                  <c:v>1.0638093061393199</c:v>
                </c:pt>
                <c:pt idx="4">
                  <c:v>1.3710803195931831</c:v>
                </c:pt>
                <c:pt idx="5">
                  <c:v>1.6720678745962549</c:v>
                </c:pt>
                <c:pt idx="6">
                  <c:v>1.9667719711485354</c:v>
                </c:pt>
                <c:pt idx="7">
                  <c:v>2.2551926092500247</c:v>
                </c:pt>
                <c:pt idx="8">
                  <c:v>2.5373297889007222</c:v>
                </c:pt>
                <c:pt idx="9">
                  <c:v>2.8131835101006275</c:v>
                </c:pt>
                <c:pt idx="10">
                  <c:v>3.0827537728497423</c:v>
                </c:pt>
                <c:pt idx="11">
                  <c:v>3.3460405771480652</c:v>
                </c:pt>
                <c:pt idx="12">
                  <c:v>3.6030439229955968</c:v>
                </c:pt>
                <c:pt idx="13">
                  <c:v>3.8537638103923366</c:v>
                </c:pt>
                <c:pt idx="14">
                  <c:v>4.0982002393382855</c:v>
                </c:pt>
                <c:pt idx="15">
                  <c:v>4.336353209833443</c:v>
                </c:pt>
                <c:pt idx="16">
                  <c:v>4.5682227218778078</c:v>
                </c:pt>
                <c:pt idx="17">
                  <c:v>4.7938087754713807</c:v>
                </c:pt>
                <c:pt idx="18">
                  <c:v>5.0131113706141637</c:v>
                </c:pt>
                <c:pt idx="19">
                  <c:v>5.2261305073061539</c:v>
                </c:pt>
                <c:pt idx="20">
                  <c:v>5.4328661855473541</c:v>
                </c:pt>
                <c:pt idx="21">
                  <c:v>5.6333184053377625</c:v>
                </c:pt>
                <c:pt idx="22">
                  <c:v>5.8274871666773782</c:v>
                </c:pt>
                <c:pt idx="23">
                  <c:v>6.015372469566203</c:v>
                </c:pt>
                <c:pt idx="24">
                  <c:v>6.1969743140042359</c:v>
                </c:pt>
                <c:pt idx="25">
                  <c:v>6.372292699991478</c:v>
                </c:pt>
                <c:pt idx="26">
                  <c:v>6.5413276275279291</c:v>
                </c:pt>
                <c:pt idx="27">
                  <c:v>6.7040790966135875</c:v>
                </c:pt>
                <c:pt idx="28">
                  <c:v>6.8605471072484541</c:v>
                </c:pt>
                <c:pt idx="29">
                  <c:v>7.0107316594325297</c:v>
                </c:pt>
                <c:pt idx="30">
                  <c:v>7.1546327531658145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8-408E-B56F-A230CA21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502703"/>
        <c:axId val="1"/>
      </c:scatterChart>
      <c:valAx>
        <c:axId val="437502703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FEED CONSUMPTION (kg)</a:t>
                </a:r>
              </a:p>
            </c:rich>
          </c:tx>
          <c:layout>
            <c:manualLayout>
              <c:xMode val="edge"/>
              <c:yMode val="edge"/>
              <c:x val="0.40242058548205817"/>
              <c:y val="0.9168646681665187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BODY WEIGHT (kg) </a:t>
                </a:r>
              </a:p>
            </c:rich>
          </c:tx>
          <c:layout>
            <c:manualLayout>
              <c:xMode val="edge"/>
              <c:yMode val="edge"/>
              <c:x val="7.2617246114451903E-2"/>
              <c:y val="0.266033362438677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7502703"/>
        <c:crosses val="autoZero"/>
        <c:crossBetween val="midCat"/>
      </c:valAx>
      <c:spPr>
        <a:solidFill>
          <a:srgbClr val="CC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0637329286798178"/>
          <c:y val="0.19570405727923629"/>
          <c:w val="0.41426403641881637"/>
          <c:h val="0.18138424821002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8" workbookViewId="0"/>
  </sheetViews>
  <pageMargins left="2" right="2" top="2" bottom="2" header="0.5" footer="0.5"/>
  <pageSetup orientation="landscape" horizontalDpi="360" vertic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82</xdr:row>
      <xdr:rowOff>57150</xdr:rowOff>
    </xdr:from>
    <xdr:to>
      <xdr:col>7</xdr:col>
      <xdr:colOff>438150</xdr:colOff>
      <xdr:row>101</xdr:row>
      <xdr:rowOff>66675</xdr:rowOff>
    </xdr:to>
    <xdr:graphicFrame macro="">
      <xdr:nvGraphicFramePr>
        <xdr:cNvPr id="9225" name="Chart 3">
          <a:extLst>
            <a:ext uri="{FF2B5EF4-FFF2-40B4-BE49-F238E27FC236}">
              <a16:creationId xmlns:a16="http://schemas.microsoft.com/office/drawing/2014/main" id="{907DE8F7-E082-4509-A9BB-82DDA2C3A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82</xdr:row>
      <xdr:rowOff>57150</xdr:rowOff>
    </xdr:from>
    <xdr:to>
      <xdr:col>7</xdr:col>
      <xdr:colOff>438150</xdr:colOff>
      <xdr:row>101</xdr:row>
      <xdr:rowOff>66675</xdr:rowOff>
    </xdr:to>
    <xdr:graphicFrame macro="">
      <xdr:nvGraphicFramePr>
        <xdr:cNvPr id="1035" name="Chart 3">
          <a:extLst>
            <a:ext uri="{FF2B5EF4-FFF2-40B4-BE49-F238E27FC236}">
              <a16:creationId xmlns:a16="http://schemas.microsoft.com/office/drawing/2014/main" id="{506AD477-F4E0-422A-8223-736A3796F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276975" cy="3990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7BAB66-6231-4B0D-BEC8-C725EC33E5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0.615</cdr:x>
      <cdr:y>0.50511</cdr:y>
    </cdr:from>
    <cdr:to>
      <cdr:x>0.87206</cdr:x>
      <cdr:y>0.73458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65731" y="2016463"/>
          <a:ext cx="1626343" cy="93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This is based on the data in</a:t>
          </a:r>
          <a:r>
            <a:rPr lang="en-US" sz="1100" baseline="0"/>
            <a:t> the "Inputs - Metric Units" spreadsheet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pesti@ug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abSelected="1" workbookViewId="0"/>
  </sheetViews>
  <sheetFormatPr defaultColWidth="8.875" defaultRowHeight="12" x14ac:dyDescent="0.15"/>
  <cols>
    <col min="1" max="1" width="8.875" style="129"/>
    <col min="2" max="13" width="8.875" style="136"/>
    <col min="14" max="16" width="9" style="136" customWidth="1"/>
    <col min="17" max="27" width="9" style="129" customWidth="1"/>
    <col min="28" max="55" width="8.875" style="129"/>
  </cols>
  <sheetData>
    <row r="1" spans="4:55" ht="29.25" x14ac:dyDescent="0.35">
      <c r="E1" s="130"/>
      <c r="F1" s="130"/>
      <c r="G1" s="130"/>
      <c r="H1" s="130"/>
      <c r="I1" s="130"/>
      <c r="J1" s="130"/>
      <c r="K1" s="130"/>
      <c r="L1" s="130"/>
      <c r="M1" s="137"/>
      <c r="N1" s="137"/>
      <c r="O1" s="137"/>
      <c r="P1" s="137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</row>
    <row r="2" spans="4:55" ht="29.25" x14ac:dyDescent="0.35">
      <c r="E2" s="130"/>
      <c r="F2" s="130"/>
      <c r="G2" s="130"/>
      <c r="H2" s="130"/>
      <c r="I2" s="130"/>
      <c r="J2" s="130"/>
      <c r="K2" s="130"/>
      <c r="L2" s="130"/>
      <c r="M2" s="137"/>
      <c r="N2" s="137"/>
      <c r="O2" s="137"/>
      <c r="P2" s="137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</row>
    <row r="3" spans="4:55" ht="29.25" x14ac:dyDescent="0.35">
      <c r="E3" s="130"/>
      <c r="F3" s="130"/>
      <c r="G3" s="130"/>
      <c r="H3" s="130"/>
      <c r="I3" s="130"/>
      <c r="J3" s="130"/>
      <c r="K3" s="130"/>
      <c r="L3" s="130"/>
      <c r="M3" s="137"/>
      <c r="N3" s="137"/>
      <c r="O3" s="137"/>
      <c r="P3" s="137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</row>
    <row r="4" spans="4:55" ht="61.5" x14ac:dyDescent="0.9">
      <c r="D4" s="132"/>
      <c r="E4" s="138" t="s">
        <v>0</v>
      </c>
      <c r="F4" s="139"/>
      <c r="G4" s="139"/>
      <c r="H4" s="139"/>
      <c r="I4" s="139"/>
      <c r="J4" s="139"/>
      <c r="K4" s="139"/>
      <c r="L4" s="139"/>
      <c r="M4" s="140"/>
      <c r="N4" s="137"/>
      <c r="O4" s="137"/>
      <c r="P4" s="137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</row>
    <row r="5" spans="4:55" ht="61.5" x14ac:dyDescent="0.9">
      <c r="D5" s="132"/>
      <c r="E5" s="138" t="s">
        <v>56</v>
      </c>
      <c r="F5" s="139"/>
      <c r="G5" s="139"/>
      <c r="H5" s="139"/>
      <c r="I5" s="139"/>
      <c r="J5" s="139"/>
      <c r="K5" s="139"/>
      <c r="L5" s="139"/>
      <c r="M5" s="140"/>
      <c r="N5" s="137"/>
      <c r="O5" s="137"/>
      <c r="P5" s="137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</row>
    <row r="6" spans="4:55" ht="61.5" x14ac:dyDescent="0.9">
      <c r="D6" s="132"/>
      <c r="E6" s="140"/>
      <c r="F6" s="140"/>
      <c r="G6" s="140"/>
      <c r="H6" s="140"/>
      <c r="I6" s="140"/>
      <c r="J6" s="140"/>
      <c r="K6" s="140"/>
      <c r="L6" s="140"/>
      <c r="M6" s="140"/>
      <c r="N6" s="137"/>
      <c r="O6" s="137"/>
      <c r="P6" s="137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</row>
    <row r="7" spans="4:55" ht="61.5" x14ac:dyDescent="0.9">
      <c r="D7" s="132"/>
      <c r="E7" s="141"/>
      <c r="F7" s="142" t="s">
        <v>1</v>
      </c>
      <c r="G7" s="143"/>
      <c r="H7" s="143"/>
      <c r="I7" s="143"/>
      <c r="J7" s="141"/>
      <c r="K7" s="140"/>
      <c r="L7" s="140"/>
      <c r="M7" s="140"/>
      <c r="N7" s="137"/>
      <c r="O7" s="137"/>
      <c r="P7" s="137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</row>
    <row r="8" spans="4:55" ht="61.5" x14ac:dyDescent="0.9">
      <c r="D8" s="132"/>
      <c r="E8" s="141"/>
      <c r="F8" s="142"/>
      <c r="G8" s="143"/>
      <c r="H8" s="143"/>
      <c r="I8" s="143"/>
      <c r="J8" s="141"/>
      <c r="K8" s="140"/>
      <c r="L8" s="140"/>
      <c r="M8" s="140"/>
      <c r="N8" s="137"/>
      <c r="O8" s="137"/>
      <c r="P8" s="137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</row>
    <row r="9" spans="4:55" ht="61.5" x14ac:dyDescent="0.9">
      <c r="D9" s="132"/>
      <c r="E9" s="141"/>
      <c r="F9" s="142" t="s">
        <v>2</v>
      </c>
      <c r="G9" s="143"/>
      <c r="H9" s="143"/>
      <c r="I9" s="143"/>
      <c r="J9" s="141"/>
      <c r="K9" s="140"/>
      <c r="L9" s="140"/>
      <c r="M9" s="140"/>
      <c r="N9" s="137"/>
      <c r="O9" s="137"/>
      <c r="P9" s="137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</row>
    <row r="10" spans="4:55" ht="61.5" x14ac:dyDescent="0.9">
      <c r="D10" s="132"/>
      <c r="E10" s="141"/>
      <c r="F10" s="142" t="s">
        <v>3</v>
      </c>
      <c r="G10" s="143"/>
      <c r="H10" s="143"/>
      <c r="I10" s="143"/>
      <c r="J10" s="141"/>
      <c r="K10" s="140"/>
      <c r="L10" s="140"/>
      <c r="M10" s="140"/>
      <c r="N10" s="137"/>
      <c r="O10" s="137"/>
      <c r="P10" s="137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</row>
    <row r="11" spans="4:55" ht="61.5" x14ac:dyDescent="0.9">
      <c r="D11" s="132"/>
      <c r="E11" s="141"/>
      <c r="F11" s="142" t="s">
        <v>4</v>
      </c>
      <c r="G11" s="143"/>
      <c r="H11" s="143"/>
      <c r="I11" s="143"/>
      <c r="J11" s="141"/>
      <c r="K11" s="140"/>
      <c r="L11" s="140"/>
      <c r="M11" s="140"/>
      <c r="N11" s="137"/>
      <c r="O11" s="137"/>
      <c r="P11" s="137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</row>
    <row r="12" spans="4:55" ht="61.5" x14ac:dyDescent="0.9">
      <c r="D12" s="132"/>
      <c r="E12" s="141"/>
      <c r="F12" s="142" t="s">
        <v>37</v>
      </c>
      <c r="G12" s="143"/>
      <c r="H12" s="143"/>
      <c r="I12" s="143"/>
      <c r="J12" s="141"/>
      <c r="K12" s="140"/>
      <c r="L12" s="140"/>
      <c r="M12" s="140"/>
      <c r="N12" s="137"/>
      <c r="O12" s="137"/>
      <c r="P12" s="137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</row>
    <row r="13" spans="4:55" ht="61.5" x14ac:dyDescent="0.9">
      <c r="D13" s="132"/>
      <c r="E13" s="140"/>
      <c r="F13" s="140"/>
      <c r="G13" s="140"/>
      <c r="H13" s="140"/>
      <c r="I13" s="140"/>
      <c r="J13" s="140"/>
      <c r="K13" s="140"/>
      <c r="L13" s="140"/>
      <c r="M13" s="140"/>
      <c r="N13" s="137"/>
      <c r="O13" s="137"/>
      <c r="P13" s="137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</row>
    <row r="14" spans="4:55" ht="61.5" x14ac:dyDescent="0.9">
      <c r="D14" s="132"/>
      <c r="E14" s="140"/>
      <c r="F14" s="140"/>
      <c r="G14" s="140"/>
      <c r="H14" s="140"/>
      <c r="I14" s="140"/>
      <c r="J14" s="140"/>
      <c r="K14" s="140"/>
      <c r="L14" s="140"/>
      <c r="M14" s="140"/>
      <c r="N14" s="137"/>
      <c r="O14" s="137"/>
      <c r="P14" s="137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</row>
    <row r="15" spans="4:55" ht="61.5" x14ac:dyDescent="0.9">
      <c r="D15" s="132"/>
      <c r="E15" s="144"/>
      <c r="F15" s="140"/>
      <c r="G15" s="140"/>
      <c r="H15" s="145" t="s">
        <v>38</v>
      </c>
      <c r="I15" s="140"/>
      <c r="J15" s="140"/>
      <c r="K15" s="140"/>
      <c r="L15" s="140"/>
      <c r="M15" s="140"/>
      <c r="N15" s="137"/>
      <c r="O15" s="137"/>
      <c r="P15" s="137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</row>
    <row r="16" spans="4:55" ht="61.5" x14ac:dyDescent="0.9">
      <c r="D16" s="132"/>
      <c r="E16" s="140"/>
      <c r="F16" s="140"/>
      <c r="G16" s="140"/>
      <c r="H16" s="140"/>
      <c r="I16" s="140"/>
      <c r="J16" s="140"/>
      <c r="K16" s="140"/>
      <c r="L16" s="140"/>
      <c r="M16" s="140"/>
      <c r="N16" s="137"/>
      <c r="O16" s="137"/>
      <c r="P16" s="137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</row>
    <row r="17" spans="1:55" ht="61.5" x14ac:dyDescent="0.9">
      <c r="D17" s="132"/>
      <c r="E17" s="140"/>
      <c r="F17" s="140"/>
      <c r="G17" s="140"/>
      <c r="H17" s="140"/>
      <c r="I17" s="140"/>
      <c r="J17" s="140"/>
      <c r="K17" s="140"/>
      <c r="L17" s="140"/>
      <c r="M17" s="140"/>
      <c r="N17" s="137"/>
      <c r="O17" s="137"/>
      <c r="P17" s="137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</row>
    <row r="18" spans="1:55" ht="36" x14ac:dyDescent="0.55000000000000004">
      <c r="D18" s="132"/>
      <c r="E18" s="134"/>
      <c r="F18" s="134"/>
      <c r="G18" s="134"/>
      <c r="H18" s="135"/>
      <c r="I18" s="134"/>
      <c r="J18" s="134"/>
      <c r="K18" s="134"/>
      <c r="L18" s="134"/>
      <c r="M18" s="133"/>
      <c r="N18" s="137"/>
      <c r="O18" s="137"/>
      <c r="P18" s="137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</row>
    <row r="19" spans="1:55" ht="36" x14ac:dyDescent="0.55000000000000004">
      <c r="D19" s="132"/>
      <c r="E19" s="134"/>
      <c r="F19" s="134"/>
      <c r="G19" s="134"/>
      <c r="H19" s="134"/>
      <c r="I19" s="134"/>
      <c r="J19" s="134"/>
      <c r="K19" s="134"/>
      <c r="L19" s="134"/>
      <c r="M19" s="133"/>
      <c r="N19" s="137"/>
      <c r="O19" s="137"/>
      <c r="P19" s="137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</row>
    <row r="20" spans="1:55" s="23" customFormat="1" ht="29.25" x14ac:dyDescent="0.35">
      <c r="A20" s="129"/>
      <c r="B20" s="136"/>
      <c r="C20" s="136"/>
      <c r="D20" s="136"/>
      <c r="E20" s="130"/>
      <c r="F20" s="130"/>
      <c r="G20" s="130"/>
      <c r="H20" s="130"/>
      <c r="I20" s="130"/>
      <c r="J20" s="130"/>
      <c r="K20" s="130"/>
      <c r="L20" s="130"/>
      <c r="M20" s="137"/>
      <c r="N20" s="137"/>
      <c r="O20" s="137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</row>
    <row r="21" spans="1:55" s="23" customFormat="1" ht="29.25" x14ac:dyDescent="0.35">
      <c r="A21" s="129"/>
      <c r="B21" s="136"/>
      <c r="C21" s="136"/>
      <c r="D21" s="136"/>
      <c r="E21" s="130"/>
      <c r="F21" s="130"/>
      <c r="G21" s="130"/>
      <c r="H21" s="130"/>
      <c r="I21" s="130"/>
      <c r="J21" s="130"/>
      <c r="K21" s="130"/>
      <c r="L21" s="130"/>
      <c r="M21" s="137"/>
      <c r="N21" s="137"/>
      <c r="O21" s="137"/>
      <c r="P21" s="137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</row>
    <row r="22" spans="1:55" s="23" customFormat="1" ht="29.25" x14ac:dyDescent="0.35">
      <c r="A22" s="129"/>
      <c r="B22" s="136"/>
      <c r="C22" s="136"/>
      <c r="D22" s="136"/>
      <c r="E22" s="130"/>
      <c r="F22" s="130"/>
      <c r="G22" s="130"/>
      <c r="H22" s="130"/>
      <c r="I22" s="130"/>
      <c r="J22" s="130"/>
      <c r="K22" s="130"/>
      <c r="L22" s="130"/>
      <c r="M22" s="137"/>
      <c r="N22" s="137"/>
      <c r="O22" s="137"/>
      <c r="P22" s="137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</row>
    <row r="23" spans="1:55" s="23" customFormat="1" x14ac:dyDescent="0.15">
      <c r="A23" s="129"/>
      <c r="B23" s="136"/>
      <c r="C23" s="136"/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</row>
    <row r="24" spans="1:55" s="23" customFormat="1" x14ac:dyDescent="0.15">
      <c r="A24" s="129"/>
      <c r="B24" s="136"/>
      <c r="C24" s="136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</row>
    <row r="25" spans="1:55" s="23" customFormat="1" x14ac:dyDescent="0.15">
      <c r="A25" s="129"/>
      <c r="B25" s="136"/>
      <c r="C25" s="136"/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</row>
    <row r="26" spans="1:55" s="23" customFormat="1" x14ac:dyDescent="0.15">
      <c r="A26" s="129"/>
      <c r="B26" s="136"/>
      <c r="C26" s="136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</row>
    <row r="27" spans="1:55" s="23" customFormat="1" x14ac:dyDescent="0.15">
      <c r="A27" s="129"/>
      <c r="B27" s="136"/>
      <c r="C27" s="136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</row>
    <row r="28" spans="1:55" s="23" customFormat="1" x14ac:dyDescent="0.15">
      <c r="A28" s="129"/>
      <c r="B28" s="136"/>
      <c r="C28" s="136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</row>
    <row r="29" spans="1:55" s="23" customFormat="1" x14ac:dyDescent="0.15">
      <c r="A29" s="129"/>
      <c r="B29" s="136"/>
      <c r="C29" s="136"/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</row>
    <row r="30" spans="1:55" s="23" customFormat="1" x14ac:dyDescent="0.15">
      <c r="A30" s="129"/>
      <c r="B30" s="136"/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</row>
    <row r="31" spans="1:55" s="23" customFormat="1" x14ac:dyDescent="0.15">
      <c r="A31" s="129"/>
      <c r="B31" s="136"/>
      <c r="C31" s="136"/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</row>
    <row r="32" spans="1:55" s="23" customFormat="1" x14ac:dyDescent="0.15">
      <c r="A32" s="129"/>
      <c r="B32" s="136"/>
      <c r="C32" s="136"/>
      <c r="D32" s="13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</row>
    <row r="33" spans="1:55" s="23" customFormat="1" x14ac:dyDescent="0.15">
      <c r="A33" s="129"/>
      <c r="B33" s="136"/>
      <c r="C33" s="136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</row>
    <row r="34" spans="1:55" s="23" customFormat="1" x14ac:dyDescent="0.15">
      <c r="A34" s="129"/>
      <c r="B34" s="136"/>
      <c r="C34" s="136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</row>
    <row r="35" spans="1:55" s="23" customFormat="1" x14ac:dyDescent="0.15">
      <c r="A35" s="129"/>
      <c r="B35" s="136"/>
      <c r="C35" s="136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</row>
    <row r="36" spans="1:55" s="23" customFormat="1" x14ac:dyDescent="0.15">
      <c r="A36" s="129"/>
      <c r="B36" s="136"/>
      <c r="C36" s="136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</row>
    <row r="37" spans="1:55" s="23" customFormat="1" x14ac:dyDescent="0.15">
      <c r="A37" s="129"/>
      <c r="B37" s="136"/>
      <c r="C37" s="136"/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</row>
    <row r="38" spans="1:55" s="23" customFormat="1" x14ac:dyDescent="0.15">
      <c r="A38" s="129"/>
      <c r="B38" s="136"/>
      <c r="C38" s="136"/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</row>
    <row r="39" spans="1:55" s="23" customFormat="1" x14ac:dyDescent="0.15">
      <c r="A39" s="129"/>
      <c r="B39" s="136"/>
      <c r="C39" s="136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1:55" s="23" customFormat="1" x14ac:dyDescent="0.15">
      <c r="A40" s="129"/>
      <c r="B40" s="136"/>
      <c r="C40" s="136"/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</row>
    <row r="41" spans="1:55" s="23" customFormat="1" x14ac:dyDescent="0.15">
      <c r="A41" s="129"/>
      <c r="B41" s="136"/>
      <c r="C41" s="136"/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</row>
    <row r="42" spans="1:55" s="23" customFormat="1" x14ac:dyDescent="0.15">
      <c r="A42" s="129"/>
      <c r="B42" s="136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</row>
    <row r="43" spans="1:55" s="23" customFormat="1" x14ac:dyDescent="0.15">
      <c r="A43" s="129"/>
      <c r="B43" s="136"/>
      <c r="C43" s="136"/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</row>
    <row r="44" spans="1:55" s="23" customFormat="1" x14ac:dyDescent="0.15">
      <c r="A44" s="129"/>
      <c r="B44" s="136"/>
      <c r="C44" s="136"/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</row>
    <row r="45" spans="1:55" s="23" customFormat="1" x14ac:dyDescent="0.15">
      <c r="A45" s="129"/>
      <c r="B45" s="136"/>
      <c r="C45" s="136"/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</row>
    <row r="46" spans="1:55" s="23" customFormat="1" x14ac:dyDescent="0.15">
      <c r="A46" s="129"/>
      <c r="B46" s="136"/>
      <c r="C46" s="136"/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</row>
    <row r="47" spans="1:55" s="23" customFormat="1" x14ac:dyDescent="0.15">
      <c r="A47" s="129"/>
      <c r="B47" s="136"/>
      <c r="C47" s="136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</row>
    <row r="48" spans="1:55" s="23" customFormat="1" x14ac:dyDescent="0.15">
      <c r="A48" s="129"/>
      <c r="B48" s="136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</row>
    <row r="49" spans="1:55" s="23" customFormat="1" x14ac:dyDescent="0.15">
      <c r="A49" s="129"/>
      <c r="B49" s="136"/>
      <c r="C49" s="136"/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</row>
    <row r="50" spans="1:55" s="23" customFormat="1" x14ac:dyDescent="0.15">
      <c r="A50" s="129"/>
      <c r="B50" s="136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</row>
    <row r="51" spans="1:55" s="23" customFormat="1" x14ac:dyDescent="0.15">
      <c r="A51" s="129"/>
      <c r="B51" s="136"/>
      <c r="C51" s="136"/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</row>
    <row r="52" spans="1:55" s="23" customFormat="1" x14ac:dyDescent="0.15">
      <c r="A52" s="129"/>
      <c r="B52" s="136"/>
      <c r="C52" s="136"/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</row>
    <row r="53" spans="1:55" x14ac:dyDescent="0.15"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</row>
    <row r="54" spans="1:55" x14ac:dyDescent="0.15"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</row>
    <row r="55" spans="1:55" x14ac:dyDescent="0.15"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</row>
    <row r="56" spans="1:55" x14ac:dyDescent="0.15"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</row>
    <row r="57" spans="1:55" x14ac:dyDescent="0.15"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</row>
    <row r="58" spans="1:55" x14ac:dyDescent="0.15"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</row>
  </sheetData>
  <hyperlinks>
    <hyperlink ref="H15" r:id="rId1"/>
  </hyperlinks>
  <printOptions gridLines="1" gridLinesSet="0"/>
  <pageMargins left="0.75" right="0.75" top="1" bottom="1" header="0.5" footer="0.5"/>
  <pageSetup orientation="portrait" horizontalDpi="360" verticalDpi="0" copies="0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4"/>
  <sheetViews>
    <sheetView showGridLines="0" zoomScale="187" zoomScaleNormal="187" workbookViewId="0">
      <selection activeCell="K29" sqref="K29"/>
    </sheetView>
  </sheetViews>
  <sheetFormatPr defaultColWidth="9.625" defaultRowHeight="12" x14ac:dyDescent="0.15"/>
  <cols>
    <col min="1" max="1" width="8.125" style="64" customWidth="1"/>
    <col min="2" max="2" width="4.125" style="64" customWidth="1"/>
    <col min="3" max="3" width="19" style="61" customWidth="1"/>
    <col min="4" max="5" width="9.625" style="61"/>
    <col min="6" max="6" width="9.625" style="91"/>
    <col min="7" max="7" width="3.125" style="61" customWidth="1"/>
    <col min="8" max="9" width="9.625" style="61"/>
    <col min="10" max="14" width="9.625" style="65"/>
    <col min="15" max="21" width="9.625" style="22"/>
  </cols>
  <sheetData>
    <row r="1" spans="1:34" s="1" customFormat="1" ht="12.75" x14ac:dyDescent="0.15">
      <c r="A1" s="26"/>
      <c r="B1" s="27" t="s">
        <v>5</v>
      </c>
      <c r="C1" s="28"/>
      <c r="D1" s="28"/>
      <c r="E1" s="28"/>
      <c r="F1" s="79"/>
      <c r="G1" s="28"/>
      <c r="H1" s="28"/>
      <c r="I1" s="29"/>
      <c r="J1" s="25"/>
      <c r="K1" s="25"/>
      <c r="L1" s="25"/>
      <c r="M1" s="25"/>
      <c r="N1" s="25"/>
      <c r="O1" s="14"/>
      <c r="P1" s="14"/>
      <c r="Q1" s="14"/>
      <c r="R1" s="14"/>
      <c r="S1" s="14"/>
      <c r="T1" s="14"/>
      <c r="U1" s="14"/>
    </row>
    <row r="2" spans="1:34" s="1" customFormat="1" ht="12.75" x14ac:dyDescent="0.15">
      <c r="A2" s="26"/>
      <c r="B2" s="105" t="s">
        <v>6</v>
      </c>
      <c r="C2" s="106"/>
      <c r="D2" s="106"/>
      <c r="E2" s="106"/>
      <c r="F2" s="107"/>
      <c r="G2" s="106"/>
      <c r="H2" s="106"/>
      <c r="I2" s="29"/>
      <c r="J2" s="25"/>
      <c r="K2" s="25"/>
      <c r="L2" s="25"/>
      <c r="M2" s="25"/>
      <c r="N2" s="25"/>
      <c r="O2" s="14"/>
      <c r="P2" s="14"/>
      <c r="Q2" s="14"/>
      <c r="R2" s="14"/>
      <c r="S2" s="14"/>
      <c r="T2" s="14"/>
      <c r="U2" s="14"/>
    </row>
    <row r="3" spans="1:34" s="6" customFormat="1" ht="12.75" x14ac:dyDescent="0.2">
      <c r="A3" s="30"/>
      <c r="B3" s="109" t="s">
        <v>7</v>
      </c>
      <c r="C3" s="110"/>
      <c r="D3" s="111"/>
      <c r="E3" s="111"/>
      <c r="F3" s="112"/>
      <c r="G3" s="111"/>
      <c r="H3" s="111"/>
      <c r="I3" s="34"/>
      <c r="J3" s="35"/>
      <c r="K3" s="35"/>
      <c r="L3" s="35"/>
      <c r="M3" s="35"/>
      <c r="N3" s="35"/>
      <c r="O3" s="15"/>
      <c r="P3" s="15"/>
      <c r="Q3" s="15"/>
      <c r="R3" s="15"/>
      <c r="S3" s="15"/>
      <c r="T3" s="15"/>
      <c r="U3" s="15"/>
      <c r="V3" s="2"/>
      <c r="W3" s="2"/>
      <c r="X3" s="2"/>
      <c r="Y3" s="2"/>
    </row>
    <row r="4" spans="1:34" s="6" customFormat="1" ht="13.5" thickBot="1" x14ac:dyDescent="0.25">
      <c r="A4" s="30"/>
      <c r="B4" s="117" t="s">
        <v>8</v>
      </c>
      <c r="C4" s="118"/>
      <c r="D4" s="118"/>
      <c r="E4" s="118"/>
      <c r="F4" s="119"/>
      <c r="G4" s="118"/>
      <c r="H4" s="118"/>
      <c r="I4" s="34"/>
      <c r="J4" s="35"/>
      <c r="K4" s="35"/>
      <c r="L4" s="35"/>
      <c r="M4" s="35"/>
      <c r="N4" s="35"/>
      <c r="O4" s="15"/>
      <c r="P4" s="15"/>
      <c r="Q4" s="15"/>
      <c r="R4" s="15"/>
      <c r="S4" s="15"/>
      <c r="T4" s="15"/>
      <c r="U4" s="15"/>
      <c r="V4" s="3" t="s">
        <v>9</v>
      </c>
      <c r="W4" s="4">
        <f>$F$11+$F$12*R17-$F$13*R17*R17</f>
        <v>6.5092099073000007</v>
      </c>
      <c r="X4" s="2"/>
      <c r="Y4" s="2"/>
    </row>
    <row r="5" spans="1:34" s="6" customFormat="1" ht="6" customHeight="1" x14ac:dyDescent="0.2">
      <c r="A5" s="30"/>
      <c r="B5" s="146" t="s">
        <v>51</v>
      </c>
      <c r="C5" s="147"/>
      <c r="D5" s="147"/>
      <c r="E5" s="147"/>
      <c r="F5" s="147"/>
      <c r="G5" s="147"/>
      <c r="H5" s="148"/>
      <c r="I5" s="34"/>
      <c r="J5" s="35"/>
      <c r="K5" s="35"/>
      <c r="L5" s="35"/>
      <c r="M5" s="35"/>
      <c r="N5" s="35"/>
      <c r="O5" s="15"/>
      <c r="P5" s="15"/>
      <c r="Q5" s="15"/>
      <c r="R5" s="15"/>
      <c r="S5" s="15"/>
      <c r="T5" s="15"/>
      <c r="U5" s="15"/>
      <c r="V5" s="3" t="s">
        <v>10</v>
      </c>
      <c r="W5" s="4">
        <f>R16-W4</f>
        <v>-6.820990730000176E-2</v>
      </c>
      <c r="X5" s="2"/>
      <c r="Y5" s="2"/>
    </row>
    <row r="6" spans="1:34" s="6" customFormat="1" ht="12.75" x14ac:dyDescent="0.2">
      <c r="A6" s="30"/>
      <c r="B6" s="149"/>
      <c r="C6" s="150"/>
      <c r="D6" s="150"/>
      <c r="E6" s="150"/>
      <c r="F6" s="150"/>
      <c r="G6" s="150"/>
      <c r="H6" s="151"/>
      <c r="I6" s="34"/>
      <c r="J6" s="35"/>
      <c r="K6" s="35"/>
      <c r="L6" s="35"/>
      <c r="M6" s="35"/>
      <c r="N6" s="35"/>
      <c r="O6" s="15"/>
      <c r="P6" s="15"/>
      <c r="Q6" s="15"/>
      <c r="R6" s="15"/>
      <c r="S6" s="15"/>
      <c r="T6" s="15"/>
      <c r="U6" s="15"/>
      <c r="V6" s="3" t="s">
        <v>13</v>
      </c>
      <c r="W6" s="5">
        <f>F11+W4/R16*W5</f>
        <v>3.646775277547179E-2</v>
      </c>
      <c r="X6" s="2"/>
      <c r="Y6" s="2"/>
    </row>
    <row r="7" spans="1:34" s="6" customFormat="1" ht="6" customHeight="1" thickBot="1" x14ac:dyDescent="0.25">
      <c r="A7" s="30"/>
      <c r="B7" s="152"/>
      <c r="C7" s="153"/>
      <c r="D7" s="153"/>
      <c r="E7" s="153"/>
      <c r="F7" s="153"/>
      <c r="G7" s="153"/>
      <c r="H7" s="154"/>
      <c r="I7" s="34"/>
      <c r="J7" s="35"/>
      <c r="K7" s="35"/>
      <c r="L7" s="35"/>
      <c r="M7" s="35"/>
      <c r="N7" s="35"/>
      <c r="O7" s="15"/>
      <c r="P7" s="15"/>
      <c r="Q7" s="15"/>
      <c r="R7" s="15"/>
      <c r="S7" s="15"/>
      <c r="T7" s="15"/>
      <c r="U7" s="15"/>
      <c r="V7" s="2"/>
      <c r="W7" s="2"/>
      <c r="X7" s="2"/>
      <c r="Y7" s="2"/>
    </row>
    <row r="8" spans="1:34" s="6" customFormat="1" ht="5.25" customHeight="1" x14ac:dyDescent="0.2">
      <c r="A8" s="30"/>
      <c r="B8" s="38"/>
      <c r="C8" s="39"/>
      <c r="D8" s="40"/>
      <c r="E8" s="40"/>
      <c r="F8" s="82"/>
      <c r="G8" s="40"/>
      <c r="H8" s="40"/>
      <c r="I8" s="47"/>
      <c r="J8" s="48"/>
      <c r="K8" s="48"/>
      <c r="M8" s="48"/>
      <c r="N8" s="48"/>
      <c r="P8" s="16"/>
      <c r="Q8" s="16"/>
      <c r="R8" s="16"/>
      <c r="S8" s="16"/>
      <c r="T8" s="16"/>
      <c r="U8" s="16"/>
      <c r="V8" s="2"/>
      <c r="W8" s="2"/>
      <c r="X8" s="2"/>
      <c r="Y8" s="7" t="s">
        <v>15</v>
      </c>
      <c r="AA8" s="8" t="s">
        <v>16</v>
      </c>
      <c r="AB8" s="9" t="s">
        <v>17</v>
      </c>
      <c r="AC8" s="8" t="s">
        <v>18</v>
      </c>
      <c r="AD8" s="8" t="s">
        <v>19</v>
      </c>
      <c r="AE8" s="8" t="s">
        <v>20</v>
      </c>
      <c r="AF8" s="8" t="s">
        <v>21</v>
      </c>
      <c r="AG8" s="8" t="s">
        <v>22</v>
      </c>
      <c r="AH8" s="8" t="s">
        <v>23</v>
      </c>
    </row>
    <row r="9" spans="1:34" s="6" customFormat="1" ht="15" thickBot="1" x14ac:dyDescent="0.25">
      <c r="A9" s="30"/>
      <c r="B9" s="41" t="s">
        <v>11</v>
      </c>
      <c r="C9" s="38"/>
      <c r="D9" s="42"/>
      <c r="E9" s="42"/>
      <c r="F9" s="155"/>
      <c r="G9" s="155"/>
      <c r="H9" s="155"/>
      <c r="I9" s="47"/>
      <c r="J9" s="48"/>
      <c r="K9" s="48"/>
      <c r="L9" s="42"/>
      <c r="M9" s="48"/>
      <c r="N9" s="48"/>
      <c r="P9" s="16"/>
      <c r="Q9" s="16"/>
      <c r="R9" s="16"/>
      <c r="S9" s="16"/>
      <c r="T9" s="16"/>
      <c r="U9" s="43" t="s">
        <v>12</v>
      </c>
      <c r="V9" s="2"/>
      <c r="W9" s="2"/>
      <c r="X9" s="2"/>
      <c r="Y9" s="7" t="s">
        <v>25</v>
      </c>
      <c r="Z9" s="8" t="s">
        <v>26</v>
      </c>
      <c r="AA9" s="8" t="s">
        <v>27</v>
      </c>
    </row>
    <row r="10" spans="1:34" s="6" customFormat="1" ht="5.25" customHeight="1" x14ac:dyDescent="0.2">
      <c r="A10" s="30"/>
      <c r="B10" s="42"/>
      <c r="C10" s="42"/>
      <c r="D10" s="42"/>
      <c r="E10" s="42"/>
      <c r="F10" s="76"/>
      <c r="G10" s="42"/>
      <c r="I10" s="47"/>
      <c r="J10" s="48"/>
      <c r="K10" s="48"/>
      <c r="M10" s="48"/>
      <c r="N10" s="48"/>
      <c r="P10" s="16"/>
      <c r="Q10" s="16"/>
      <c r="R10" s="16"/>
      <c r="S10" s="16"/>
      <c r="T10" s="16"/>
      <c r="U10" s="16"/>
      <c r="V10" s="5"/>
      <c r="W10" s="2"/>
      <c r="X10" s="2"/>
      <c r="Y10" s="10">
        <v>1.4693679385278594E-39</v>
      </c>
      <c r="Z10" s="11">
        <f t="shared" ref="Z10:Z40" si="0">$F$11+$F$12*Y10-$F$13*Y10*Y10</f>
        <v>0.10539999999999999</v>
      </c>
      <c r="AA10" s="11">
        <f t="shared" ref="AA10:AA40" si="1">$F$11+$F$12*Y10-$F$13*Y10*Y10+(Z10/$W$4)*$W$5</f>
        <v>0.10429551507298029</v>
      </c>
      <c r="AB10" s="11">
        <f t="shared" ref="AB10:AB19" si="2">Y10^2</f>
        <v>2.1590421387736112E-78</v>
      </c>
      <c r="AC10" s="11">
        <f t="shared" ref="AC10:AC19" si="3">Y10^2</f>
        <v>2.1590421387736112E-78</v>
      </c>
      <c r="AD10" s="11">
        <f t="shared" ref="AD10:AD19" si="4">AB10^2</f>
        <v>4.6614629570001292E-156</v>
      </c>
      <c r="AE10" s="11">
        <f t="shared" ref="AE10:AE19" si="5">AA10^2</f>
        <v>1.087755446433826E-2</v>
      </c>
      <c r="AF10" s="11">
        <f t="shared" ref="AF10:AF19" si="6">Y10*AA10</f>
        <v>1.5324848598048634E-40</v>
      </c>
      <c r="AG10" s="11">
        <f t="shared" ref="AG10:AG19" si="7">AB10*AA10</f>
        <v>2.2517841192766277E-79</v>
      </c>
      <c r="AH10" s="12">
        <f t="shared" ref="AH10:AH19" si="8">Y10^3</f>
        <v>3.1724272966445615E-117</v>
      </c>
    </row>
    <row r="11" spans="1:34" s="6" customFormat="1" ht="15" thickBot="1" x14ac:dyDescent="0.25">
      <c r="A11" s="30"/>
      <c r="B11" s="41" t="s">
        <v>39</v>
      </c>
      <c r="C11" s="42"/>
      <c r="D11" s="42"/>
      <c r="E11" s="44" t="s">
        <v>14</v>
      </c>
      <c r="F11" s="83">
        <v>0.10539999999999999</v>
      </c>
      <c r="G11" s="45"/>
      <c r="I11" s="49"/>
      <c r="J11" s="50"/>
      <c r="K11" s="50"/>
      <c r="M11" s="50"/>
      <c r="N11" s="50"/>
      <c r="P11" s="17"/>
      <c r="Q11" s="17"/>
      <c r="R11" s="17"/>
      <c r="S11" s="17"/>
      <c r="T11" s="17"/>
      <c r="U11" s="46">
        <f>AD53</f>
        <v>0.10429551507297674</v>
      </c>
      <c r="V11" s="5"/>
      <c r="W11" s="2"/>
      <c r="X11" s="2"/>
      <c r="Y11" s="10">
        <f t="shared" ref="Y11:Y19" si="9">Y10+0.5</f>
        <v>0.5</v>
      </c>
      <c r="Z11" s="11">
        <f t="shared" si="0"/>
        <v>0.434975</v>
      </c>
      <c r="AA11" s="11">
        <f t="shared" si="1"/>
        <v>0.43041690387921827</v>
      </c>
      <c r="AB11" s="11">
        <f t="shared" si="2"/>
        <v>0.25</v>
      </c>
      <c r="AC11" s="11">
        <f t="shared" si="3"/>
        <v>0.25</v>
      </c>
      <c r="AD11" s="11">
        <f t="shared" si="4"/>
        <v>6.25E-2</v>
      </c>
      <c r="AE11" s="11">
        <f t="shared" si="5"/>
        <v>0.18525871114497222</v>
      </c>
      <c r="AF11" s="11">
        <f t="shared" si="6"/>
        <v>0.21520845193960914</v>
      </c>
      <c r="AG11" s="11">
        <f t="shared" si="7"/>
        <v>0.10760422596980457</v>
      </c>
      <c r="AH11" s="12">
        <f t="shared" si="8"/>
        <v>0.125</v>
      </c>
    </row>
    <row r="12" spans="1:34" s="6" customFormat="1" ht="14.25" x14ac:dyDescent="0.2">
      <c r="A12" s="30"/>
      <c r="C12" s="156" t="s">
        <v>40</v>
      </c>
      <c r="D12" s="157"/>
      <c r="E12" s="44" t="s">
        <v>24</v>
      </c>
      <c r="F12" s="83">
        <v>0.66549999999999998</v>
      </c>
      <c r="G12" s="45"/>
      <c r="I12" s="49"/>
      <c r="J12" s="50"/>
      <c r="K12" s="50"/>
      <c r="M12" s="50"/>
      <c r="N12" s="50"/>
      <c r="P12" s="17"/>
      <c r="Q12" s="17"/>
      <c r="R12" s="17"/>
      <c r="S12" s="17"/>
      <c r="T12" s="17"/>
      <c r="U12" s="46"/>
      <c r="V12" s="5"/>
      <c r="W12" s="2"/>
      <c r="X12" s="2"/>
      <c r="Y12" s="10">
        <f>Y11+0.5</f>
        <v>1</v>
      </c>
      <c r="Z12" s="11">
        <f t="shared" si="0"/>
        <v>0.75819999999999999</v>
      </c>
      <c r="AA12" s="11">
        <f t="shared" si="1"/>
        <v>0.75025483423466466</v>
      </c>
      <c r="AB12" s="11">
        <f t="shared" si="2"/>
        <v>1</v>
      </c>
      <c r="AC12" s="11">
        <f t="shared" si="3"/>
        <v>1</v>
      </c>
      <c r="AD12" s="11">
        <f t="shared" si="4"/>
        <v>1</v>
      </c>
      <c r="AE12" s="11">
        <f t="shared" si="5"/>
        <v>0.5628823162924842</v>
      </c>
      <c r="AF12" s="11">
        <f t="shared" si="6"/>
        <v>0.75025483423466466</v>
      </c>
      <c r="AG12" s="11">
        <f t="shared" si="7"/>
        <v>0.75025483423466466</v>
      </c>
      <c r="AH12" s="12">
        <f t="shared" si="8"/>
        <v>1</v>
      </c>
    </row>
    <row r="13" spans="1:34" s="6" customFormat="1" ht="15" thickBot="1" x14ac:dyDescent="0.25">
      <c r="A13" s="30"/>
      <c r="C13" s="158"/>
      <c r="D13" s="159"/>
      <c r="E13" s="44" t="s">
        <v>28</v>
      </c>
      <c r="F13" s="83">
        <v>1.2699999999999999E-2</v>
      </c>
      <c r="G13" s="45"/>
      <c r="I13" s="49"/>
      <c r="J13" s="50"/>
      <c r="K13" s="50"/>
      <c r="M13" s="50"/>
      <c r="N13" s="50"/>
      <c r="P13" s="17"/>
      <c r="Q13" s="17"/>
      <c r="R13" s="17"/>
      <c r="S13" s="17"/>
      <c r="T13" s="17"/>
      <c r="U13" s="46"/>
      <c r="V13" s="5"/>
      <c r="W13" s="2"/>
      <c r="X13" s="2"/>
      <c r="Y13" s="10">
        <f t="shared" si="9"/>
        <v>1.5</v>
      </c>
      <c r="Z13" s="11">
        <f t="shared" si="0"/>
        <v>1.075075</v>
      </c>
      <c r="AA13" s="11">
        <f t="shared" si="1"/>
        <v>1.0638093061393197</v>
      </c>
      <c r="AB13" s="11">
        <f t="shared" si="2"/>
        <v>2.25</v>
      </c>
      <c r="AC13" s="11">
        <f t="shared" si="3"/>
        <v>2.25</v>
      </c>
      <c r="AD13" s="11">
        <f t="shared" si="4"/>
        <v>5.0625</v>
      </c>
      <c r="AE13" s="11">
        <f t="shared" si="5"/>
        <v>1.1316902398286208</v>
      </c>
      <c r="AF13" s="11">
        <f t="shared" si="6"/>
        <v>1.5957139592089795</v>
      </c>
      <c r="AG13" s="11">
        <f t="shared" si="7"/>
        <v>2.3935709388134692</v>
      </c>
      <c r="AH13" s="12">
        <f t="shared" si="8"/>
        <v>3.375</v>
      </c>
    </row>
    <row r="14" spans="1:34" s="6" customFormat="1" ht="12.75" x14ac:dyDescent="0.2">
      <c r="A14" s="30"/>
      <c r="B14" s="42"/>
      <c r="C14" s="42"/>
      <c r="D14" s="42"/>
      <c r="E14" s="42"/>
      <c r="F14" s="76"/>
      <c r="G14" s="42"/>
      <c r="H14" s="42"/>
      <c r="I14" s="49"/>
      <c r="J14" s="50"/>
      <c r="K14" s="50"/>
      <c r="M14" s="50"/>
      <c r="N14" s="50"/>
      <c r="P14" s="17"/>
      <c r="Q14" s="17"/>
      <c r="R14" s="17"/>
      <c r="S14" s="17"/>
      <c r="T14" s="17"/>
      <c r="U14" s="46"/>
      <c r="V14" s="5"/>
      <c r="W14" s="2"/>
      <c r="X14" s="2"/>
      <c r="Y14" s="10">
        <f t="shared" si="9"/>
        <v>2</v>
      </c>
      <c r="Z14" s="11">
        <f t="shared" si="0"/>
        <v>1.3855999999999999</v>
      </c>
      <c r="AA14" s="11">
        <f t="shared" si="1"/>
        <v>1.3710803195931831</v>
      </c>
      <c r="AB14" s="11">
        <f t="shared" si="2"/>
        <v>4</v>
      </c>
      <c r="AC14" s="11">
        <f t="shared" si="3"/>
        <v>4</v>
      </c>
      <c r="AD14" s="11">
        <f t="shared" si="4"/>
        <v>16</v>
      </c>
      <c r="AE14" s="11">
        <f t="shared" si="5"/>
        <v>1.8798612427757451</v>
      </c>
      <c r="AF14" s="11">
        <f t="shared" si="6"/>
        <v>2.7421606391863662</v>
      </c>
      <c r="AG14" s="11">
        <f t="shared" si="7"/>
        <v>5.4843212783727324</v>
      </c>
      <c r="AH14" s="12">
        <f t="shared" si="8"/>
        <v>8</v>
      </c>
    </row>
    <row r="15" spans="1:34" s="6" customFormat="1" ht="12.75" x14ac:dyDescent="0.2">
      <c r="A15" s="30"/>
      <c r="B15" s="108" t="s">
        <v>41</v>
      </c>
      <c r="C15" s="108"/>
      <c r="D15" s="108"/>
      <c r="E15" s="108"/>
      <c r="F15" s="99">
        <v>14.170199999999999</v>
      </c>
      <c r="G15" s="128" t="s">
        <v>52</v>
      </c>
      <c r="H15" s="128"/>
      <c r="I15" s="49"/>
      <c r="J15" s="50"/>
      <c r="N15" s="50"/>
      <c r="P15" s="17"/>
      <c r="Q15" s="17"/>
      <c r="R15" s="50"/>
      <c r="T15" s="50"/>
      <c r="U15" s="46"/>
      <c r="V15" s="5"/>
      <c r="W15" s="2"/>
      <c r="X15" s="2"/>
      <c r="Y15" s="10">
        <f t="shared" si="9"/>
        <v>2.5</v>
      </c>
      <c r="Z15" s="11">
        <f t="shared" si="0"/>
        <v>1.6897749999999998</v>
      </c>
      <c r="AA15" s="11">
        <f t="shared" si="1"/>
        <v>1.6720678745962547</v>
      </c>
      <c r="AB15" s="11">
        <f t="shared" si="2"/>
        <v>6.25</v>
      </c>
      <c r="AC15" s="11">
        <f t="shared" si="3"/>
        <v>6.25</v>
      </c>
      <c r="AD15" s="11">
        <f t="shared" si="4"/>
        <v>39.0625</v>
      </c>
      <c r="AE15" s="11">
        <f t="shared" si="5"/>
        <v>2.7958109772568367</v>
      </c>
      <c r="AF15" s="11">
        <f t="shared" si="6"/>
        <v>4.180169686490637</v>
      </c>
      <c r="AG15" s="11">
        <f t="shared" si="7"/>
        <v>10.450424216226592</v>
      </c>
      <c r="AH15" s="12">
        <f t="shared" si="8"/>
        <v>15.625</v>
      </c>
    </row>
    <row r="16" spans="1:34" s="6" customFormat="1" ht="12.75" x14ac:dyDescent="0.2">
      <c r="B16" s="108" t="s">
        <v>42</v>
      </c>
      <c r="C16" s="108"/>
      <c r="D16" s="108"/>
      <c r="E16" s="108"/>
      <c r="F16" s="99">
        <v>27.942200000000003</v>
      </c>
      <c r="G16" s="128" t="s">
        <v>52</v>
      </c>
      <c r="H16" s="128"/>
      <c r="I16" s="49"/>
      <c r="J16" s="50"/>
      <c r="N16" s="50"/>
      <c r="P16" s="17"/>
      <c r="Q16" s="17"/>
      <c r="R16" s="98">
        <f>F15/2.2</f>
        <v>6.4409999999999989</v>
      </c>
      <c r="S16" s="42"/>
      <c r="T16" s="42" t="s">
        <v>43</v>
      </c>
      <c r="U16" s="46"/>
      <c r="V16" s="5"/>
      <c r="W16" s="2"/>
      <c r="X16" s="2"/>
      <c r="Y16" s="10">
        <f t="shared" si="9"/>
        <v>3</v>
      </c>
      <c r="Z16" s="11">
        <f t="shared" si="0"/>
        <v>1.9875999999999998</v>
      </c>
      <c r="AA16" s="11">
        <f t="shared" si="1"/>
        <v>1.9667719711485352</v>
      </c>
      <c r="AB16" s="11">
        <f t="shared" si="2"/>
        <v>9</v>
      </c>
      <c r="AC16" s="11">
        <f t="shared" si="3"/>
        <v>9</v>
      </c>
      <c r="AD16" s="11">
        <f t="shared" si="4"/>
        <v>81</v>
      </c>
      <c r="AE16" s="11">
        <f t="shared" si="5"/>
        <v>3.8681919864954946</v>
      </c>
      <c r="AF16" s="11">
        <f t="shared" si="6"/>
        <v>5.9003159134456054</v>
      </c>
      <c r="AG16" s="11">
        <f t="shared" si="7"/>
        <v>17.700947740336815</v>
      </c>
      <c r="AH16" s="12">
        <f t="shared" si="8"/>
        <v>27</v>
      </c>
    </row>
    <row r="17" spans="1:34" s="6" customFormat="1" ht="12.75" x14ac:dyDescent="0.2">
      <c r="B17" s="41" t="s">
        <v>50</v>
      </c>
      <c r="C17" s="42"/>
      <c r="D17" s="42"/>
      <c r="E17" s="42"/>
      <c r="F17" s="100">
        <f>F16/F15</f>
        <v>1.9718987734823787</v>
      </c>
      <c r="G17" s="104" t="s">
        <v>53</v>
      </c>
      <c r="H17" s="104"/>
      <c r="I17" s="49"/>
      <c r="J17" s="50"/>
      <c r="N17" s="50"/>
      <c r="P17" s="17"/>
      <c r="Q17" s="17"/>
      <c r="R17" s="98">
        <f>F16/2.2</f>
        <v>12.701000000000001</v>
      </c>
      <c r="S17" s="42"/>
      <c r="T17" s="42" t="s">
        <v>43</v>
      </c>
      <c r="U17" s="46"/>
      <c r="V17" s="5"/>
      <c r="W17" s="2"/>
      <c r="X17" s="2"/>
      <c r="Y17" s="10">
        <f t="shared" si="9"/>
        <v>3.5</v>
      </c>
      <c r="Z17" s="11">
        <f t="shared" si="0"/>
        <v>2.2790750000000002</v>
      </c>
      <c r="AA17" s="11">
        <f t="shared" si="1"/>
        <v>2.2551926092500247</v>
      </c>
      <c r="AB17" s="11">
        <f t="shared" si="2"/>
        <v>12.25</v>
      </c>
      <c r="AC17" s="11">
        <f t="shared" si="3"/>
        <v>12.25</v>
      </c>
      <c r="AD17" s="11">
        <f t="shared" si="4"/>
        <v>150.0625</v>
      </c>
      <c r="AE17" s="11">
        <f t="shared" si="5"/>
        <v>5.0858937048159349</v>
      </c>
      <c r="AF17" s="11">
        <f t="shared" si="6"/>
        <v>7.893174132375087</v>
      </c>
      <c r="AG17" s="11">
        <f t="shared" si="7"/>
        <v>27.626109463312805</v>
      </c>
      <c r="AH17" s="12">
        <f t="shared" si="8"/>
        <v>42.875</v>
      </c>
    </row>
    <row r="18" spans="1:34" s="6" customFormat="1" ht="12.75" x14ac:dyDescent="0.2">
      <c r="A18" s="30"/>
      <c r="F18" s="101"/>
      <c r="G18" s="104"/>
      <c r="H18" s="104"/>
      <c r="I18" s="49"/>
      <c r="J18" s="50"/>
      <c r="N18" s="50"/>
      <c r="P18" s="17"/>
      <c r="Q18" s="17"/>
      <c r="R18" s="77">
        <f>R17/R16</f>
        <v>1.971898773482379</v>
      </c>
      <c r="S18" s="56"/>
      <c r="T18" s="42" t="s">
        <v>49</v>
      </c>
      <c r="U18" s="46"/>
      <c r="V18" s="5"/>
      <c r="W18" s="2"/>
      <c r="X18" s="2"/>
      <c r="Y18" s="10">
        <f>Y17+0.5</f>
        <v>4</v>
      </c>
      <c r="Z18" s="11">
        <f t="shared" si="0"/>
        <v>2.5642</v>
      </c>
      <c r="AA18" s="11">
        <f t="shared" si="1"/>
        <v>2.5373297889007218</v>
      </c>
      <c r="AB18" s="11">
        <f t="shared" si="2"/>
        <v>16</v>
      </c>
      <c r="AC18" s="11">
        <f t="shared" si="3"/>
        <v>16</v>
      </c>
      <c r="AD18" s="11">
        <f t="shared" si="4"/>
        <v>256</v>
      </c>
      <c r="AE18" s="11">
        <f t="shared" si="5"/>
        <v>6.4380424576429816</v>
      </c>
      <c r="AF18" s="11">
        <f t="shared" si="6"/>
        <v>10.149319155602887</v>
      </c>
      <c r="AG18" s="11">
        <f t="shared" si="7"/>
        <v>40.597276622411549</v>
      </c>
      <c r="AH18" s="12">
        <f t="shared" si="8"/>
        <v>64</v>
      </c>
    </row>
    <row r="19" spans="1:34" s="6" customFormat="1" ht="12.75" x14ac:dyDescent="0.2">
      <c r="A19" s="30"/>
      <c r="F19" s="101"/>
      <c r="G19" s="104"/>
      <c r="H19" s="104"/>
      <c r="I19" s="49"/>
      <c r="J19" s="50"/>
      <c r="N19" s="50"/>
      <c r="P19" s="17"/>
      <c r="Q19" s="17"/>
      <c r="R19" s="75"/>
      <c r="U19" s="46"/>
      <c r="V19" s="5"/>
      <c r="W19" s="2"/>
      <c r="X19" s="2"/>
      <c r="Y19" s="10">
        <f t="shared" si="9"/>
        <v>4.5</v>
      </c>
      <c r="Z19" s="11">
        <f t="shared" si="0"/>
        <v>2.8429749999999996</v>
      </c>
      <c r="AA19" s="11">
        <f t="shared" si="1"/>
        <v>2.8131835101006271</v>
      </c>
      <c r="AB19" s="11">
        <f t="shared" si="2"/>
        <v>20.25</v>
      </c>
      <c r="AC19" s="11">
        <f t="shared" si="3"/>
        <v>20.25</v>
      </c>
      <c r="AD19" s="11">
        <f t="shared" si="4"/>
        <v>410.0625</v>
      </c>
      <c r="AE19" s="11">
        <f t="shared" si="5"/>
        <v>7.9140014615020853</v>
      </c>
      <c r="AF19" s="11">
        <f t="shared" si="6"/>
        <v>12.659325795452823</v>
      </c>
      <c r="AG19" s="11">
        <f t="shared" si="7"/>
        <v>56.966966079537698</v>
      </c>
      <c r="AH19" s="12">
        <f t="shared" si="8"/>
        <v>91.125</v>
      </c>
    </row>
    <row r="20" spans="1:34" s="6" customFormat="1" ht="12.75" x14ac:dyDescent="0.2">
      <c r="A20" s="30"/>
      <c r="B20" s="113" t="s">
        <v>44</v>
      </c>
      <c r="C20" s="113"/>
      <c r="D20" s="113"/>
      <c r="E20" s="113"/>
      <c r="F20" s="114"/>
      <c r="G20" s="115"/>
      <c r="H20" s="115"/>
      <c r="I20" s="51"/>
      <c r="J20" s="51"/>
      <c r="N20" s="51"/>
      <c r="P20" s="18"/>
      <c r="Q20" s="18"/>
      <c r="R20" s="75"/>
      <c r="U20" s="46">
        <f>AD54</f>
        <v>0.65852623606326688</v>
      </c>
      <c r="V20" s="5"/>
      <c r="W20" s="2"/>
      <c r="X20" s="2"/>
      <c r="Y20" s="10">
        <f>Y19+0.5</f>
        <v>5</v>
      </c>
      <c r="Z20" s="11">
        <f t="shared" si="0"/>
        <v>3.1153999999999997</v>
      </c>
      <c r="AA20" s="11">
        <f t="shared" si="1"/>
        <v>3.0827537728497418</v>
      </c>
      <c r="AB20" s="11">
        <f>Y20^2</f>
        <v>25</v>
      </c>
      <c r="AC20" s="11">
        <f>Y20^2</f>
        <v>25</v>
      </c>
      <c r="AD20" s="11">
        <f>AB20^2</f>
        <v>625</v>
      </c>
      <c r="AE20" s="11">
        <f>AA20^2</f>
        <v>9.5033708240193171</v>
      </c>
      <c r="AF20" s="11">
        <f>Y20*AA20</f>
        <v>15.413768864248709</v>
      </c>
      <c r="AG20" s="11">
        <f>AB20*AA20</f>
        <v>77.068844321243546</v>
      </c>
      <c r="AH20" s="12">
        <f>Y20^3</f>
        <v>125</v>
      </c>
    </row>
    <row r="21" spans="1:34" s="6" customFormat="1" ht="12.75" x14ac:dyDescent="0.2">
      <c r="A21" s="30"/>
      <c r="B21" s="113" t="s">
        <v>45</v>
      </c>
      <c r="C21" s="113"/>
      <c r="D21" s="113"/>
      <c r="E21" s="113"/>
      <c r="F21" s="102">
        <v>14</v>
      </c>
      <c r="G21" s="115" t="s">
        <v>54</v>
      </c>
      <c r="H21" s="115"/>
      <c r="I21" s="50"/>
      <c r="J21" s="50"/>
      <c r="N21" s="50"/>
      <c r="O21" s="17"/>
      <c r="P21" s="17"/>
      <c r="Q21" s="17"/>
      <c r="R21" s="76"/>
      <c r="S21" s="42"/>
      <c r="T21" s="42"/>
      <c r="U21" s="46">
        <f>AD55*-1</f>
        <v>1.2566916901582958E-2</v>
      </c>
      <c r="V21" s="5"/>
      <c r="W21" s="2"/>
      <c r="X21" s="2"/>
      <c r="Y21" s="10">
        <f>Y20+0.5</f>
        <v>5.5</v>
      </c>
      <c r="Z21" s="11">
        <f t="shared" si="0"/>
        <v>3.381475</v>
      </c>
      <c r="AA21" s="11">
        <f t="shared" si="1"/>
        <v>3.3460405771480648</v>
      </c>
      <c r="AB21" s="11">
        <f>Y21^2</f>
        <v>30.25</v>
      </c>
      <c r="AC21" s="11">
        <f>Y21^2</f>
        <v>30.25</v>
      </c>
      <c r="AD21" s="11">
        <f>AB21^2</f>
        <v>915.0625</v>
      </c>
      <c r="AE21" s="11">
        <f>AA21^2</f>
        <v>11.195987543921355</v>
      </c>
      <c r="AF21" s="11">
        <f>Y21*AA21</f>
        <v>18.403223174314356</v>
      </c>
      <c r="AG21" s="11">
        <f>AB21*AA21</f>
        <v>101.21772745872896</v>
      </c>
      <c r="AH21" s="12">
        <f>Y21^3</f>
        <v>166.375</v>
      </c>
    </row>
    <row r="22" spans="1:34" s="6" customFormat="1" ht="12.75" x14ac:dyDescent="0.2">
      <c r="A22" s="30"/>
      <c r="B22" s="42"/>
      <c r="C22" s="42"/>
      <c r="D22" s="42"/>
      <c r="E22" s="42"/>
      <c r="F22" s="101"/>
      <c r="G22" s="104"/>
      <c r="H22" s="104"/>
      <c r="I22" s="52"/>
      <c r="J22" s="52"/>
      <c r="N22" s="52"/>
      <c r="O22" s="19"/>
      <c r="P22" s="19"/>
      <c r="Q22" s="19"/>
      <c r="R22" s="98">
        <f>F21/2.2</f>
        <v>6.3636363636363633</v>
      </c>
      <c r="S22" s="76" t="s">
        <v>46</v>
      </c>
      <c r="T22" s="42" t="s">
        <v>43</v>
      </c>
      <c r="U22" s="19"/>
      <c r="V22" s="2"/>
      <c r="W22" s="2"/>
      <c r="X22" s="2"/>
      <c r="Y22" s="10">
        <f>Y21+0.5</f>
        <v>6</v>
      </c>
      <c r="Z22" s="11">
        <f t="shared" si="0"/>
        <v>3.6412</v>
      </c>
      <c r="AA22" s="11">
        <f t="shared" si="1"/>
        <v>3.6030439229955964</v>
      </c>
      <c r="AB22" s="11">
        <f>Y22^2</f>
        <v>36</v>
      </c>
      <c r="AC22" s="11">
        <f>Y22^2</f>
        <v>36</v>
      </c>
      <c r="AD22" s="11">
        <f>AB22^2</f>
        <v>1296</v>
      </c>
      <c r="AE22" s="11">
        <f>AA22^2</f>
        <v>12.981925511035497</v>
      </c>
      <c r="AF22" s="11">
        <f>Y22*AA22</f>
        <v>21.618263537973579</v>
      </c>
      <c r="AG22" s="11">
        <f>AB22*AA22</f>
        <v>129.70958122784148</v>
      </c>
      <c r="AH22" s="12">
        <f>Y22^3</f>
        <v>216</v>
      </c>
    </row>
    <row r="23" spans="1:34" s="6" customFormat="1" ht="12.75" x14ac:dyDescent="0.2">
      <c r="A23" s="35"/>
      <c r="B23" s="120" t="s">
        <v>48</v>
      </c>
      <c r="C23" s="120"/>
      <c r="D23" s="120"/>
      <c r="E23" s="120"/>
      <c r="F23" s="121">
        <f>R24*2.2</f>
        <v>27.444747152177108</v>
      </c>
      <c r="G23" s="122" t="s">
        <v>55</v>
      </c>
      <c r="H23" s="122"/>
      <c r="I23" s="54"/>
      <c r="J23" s="54"/>
      <c r="N23" s="54"/>
      <c r="O23" s="20"/>
      <c r="P23" s="20"/>
      <c r="Q23" s="20"/>
      <c r="R23" s="76"/>
      <c r="S23" s="42"/>
      <c r="T23" s="42"/>
      <c r="U23" s="20"/>
      <c r="V23" s="2"/>
      <c r="W23" s="2"/>
      <c r="X23" s="2"/>
      <c r="Y23" s="10">
        <f t="shared" ref="Y23:Y40" si="10">Y22+0.5</f>
        <v>6.5</v>
      </c>
      <c r="Z23" s="11">
        <f t="shared" si="0"/>
        <v>3.8945750000000001</v>
      </c>
      <c r="AA23" s="11">
        <f t="shared" si="1"/>
        <v>3.8537638103923362</v>
      </c>
      <c r="AB23" s="11">
        <f t="shared" ref="AB23:AB40" si="11">Y23^2</f>
        <v>42.25</v>
      </c>
      <c r="AC23" s="11">
        <f t="shared" ref="AC23:AC40" si="12">Y23^2</f>
        <v>42.25</v>
      </c>
      <c r="AD23" s="11">
        <f t="shared" ref="AD23:AD40" si="13">AB23^2</f>
        <v>1785.0625</v>
      </c>
      <c r="AE23" s="11">
        <f t="shared" ref="AE23:AE40" si="14">AA23^2</f>
        <v>14.851495506289657</v>
      </c>
      <c r="AF23" s="11">
        <f t="shared" ref="AF23:AF40" si="15">Y23*AA23</f>
        <v>25.049464767550184</v>
      </c>
      <c r="AG23" s="11">
        <f t="shared" ref="AG23:AG40" si="16">AB23*AA23</f>
        <v>162.82152098907619</v>
      </c>
      <c r="AH23" s="12">
        <f t="shared" ref="AH23:AH40" si="17">Y23^3</f>
        <v>274.625</v>
      </c>
    </row>
    <row r="24" spans="1:34" s="6" customFormat="1" ht="12.75" x14ac:dyDescent="0.2">
      <c r="A24" s="35"/>
      <c r="B24" s="120" t="s">
        <v>47</v>
      </c>
      <c r="C24" s="120"/>
      <c r="D24" s="120"/>
      <c r="E24" s="120"/>
      <c r="F24" s="123">
        <f>F23/F21</f>
        <v>1.9603390822983648</v>
      </c>
      <c r="G24" s="124" t="s">
        <v>53</v>
      </c>
      <c r="H24" s="124"/>
      <c r="I24" s="55"/>
      <c r="J24" s="55"/>
      <c r="N24" s="55"/>
      <c r="O24" s="21"/>
      <c r="P24" s="21"/>
      <c r="Q24" s="21"/>
      <c r="R24" s="84">
        <f>((-1*U20)+SQRT(U20^2-(4*(-1*U21)*(U11-R22))))/(-2*U21)</f>
        <v>12.474885069171412</v>
      </c>
      <c r="S24" s="42"/>
      <c r="T24" s="42" t="s">
        <v>43</v>
      </c>
      <c r="U24" s="21"/>
      <c r="V24" s="2"/>
      <c r="W24" s="2"/>
      <c r="X24" s="2"/>
      <c r="Y24" s="10">
        <f t="shared" si="10"/>
        <v>7</v>
      </c>
      <c r="Z24" s="11">
        <f t="shared" si="0"/>
        <v>4.1416000000000004</v>
      </c>
      <c r="AA24" s="11">
        <f t="shared" si="1"/>
        <v>4.0982002393382846</v>
      </c>
      <c r="AB24" s="11">
        <f t="shared" si="11"/>
        <v>49</v>
      </c>
      <c r="AC24" s="11">
        <f t="shared" si="12"/>
        <v>49</v>
      </c>
      <c r="AD24" s="11">
        <f t="shared" si="13"/>
        <v>2401</v>
      </c>
      <c r="AE24" s="11">
        <f t="shared" si="14"/>
        <v>16.795245201712373</v>
      </c>
      <c r="AF24" s="11">
        <f t="shared" si="15"/>
        <v>28.687401675367994</v>
      </c>
      <c r="AG24" s="11">
        <f t="shared" si="16"/>
        <v>200.81181172757596</v>
      </c>
      <c r="AH24" s="12">
        <f t="shared" si="17"/>
        <v>343</v>
      </c>
    </row>
    <row r="25" spans="1:34" s="6" customFormat="1" ht="12.75" x14ac:dyDescent="0.2">
      <c r="A25" s="35"/>
      <c r="B25" s="50"/>
      <c r="C25" s="50"/>
      <c r="D25" s="50"/>
      <c r="E25" s="50"/>
      <c r="F25" s="96"/>
      <c r="G25" s="50"/>
      <c r="H25" s="14"/>
      <c r="I25" s="103"/>
      <c r="J25" s="103"/>
      <c r="N25" s="35"/>
      <c r="O25" s="15"/>
      <c r="P25" s="15"/>
      <c r="Q25" s="15"/>
      <c r="R25" s="97">
        <f>R24/R22</f>
        <v>1.9603390822983648</v>
      </c>
      <c r="S25" s="41"/>
      <c r="T25" s="42" t="s">
        <v>49</v>
      </c>
      <c r="U25" s="15"/>
      <c r="V25" s="2"/>
      <c r="W25" s="2"/>
      <c r="X25" s="2"/>
      <c r="Y25" s="10">
        <f t="shared" si="10"/>
        <v>7.5</v>
      </c>
      <c r="Z25" s="11">
        <f t="shared" si="0"/>
        <v>4.3822750000000008</v>
      </c>
      <c r="AA25" s="11">
        <f t="shared" si="1"/>
        <v>4.3363532098334421</v>
      </c>
      <c r="AB25" s="11">
        <f t="shared" si="11"/>
        <v>56.25</v>
      </c>
      <c r="AC25" s="11">
        <f t="shared" si="12"/>
        <v>56.25</v>
      </c>
      <c r="AD25" s="11">
        <f t="shared" si="13"/>
        <v>3164.0625</v>
      </c>
      <c r="AE25" s="11">
        <f t="shared" si="14"/>
        <v>18.803959160432797</v>
      </c>
      <c r="AF25" s="11">
        <f t="shared" si="15"/>
        <v>32.522649073750813</v>
      </c>
      <c r="AG25" s="11">
        <f t="shared" si="16"/>
        <v>243.91986805313113</v>
      </c>
      <c r="AH25" s="12">
        <f t="shared" si="17"/>
        <v>421.875</v>
      </c>
    </row>
    <row r="26" spans="1:34" s="6" customFormat="1" ht="12.75" x14ac:dyDescent="0.2">
      <c r="A26" s="35"/>
      <c r="B26" s="51"/>
      <c r="C26" s="50"/>
      <c r="D26" s="50"/>
      <c r="E26" s="50"/>
      <c r="F26" s="96"/>
      <c r="G26" s="93"/>
      <c r="H26" s="14"/>
      <c r="I26" s="35"/>
      <c r="J26" s="35"/>
      <c r="N26" s="35"/>
      <c r="O26" s="15"/>
      <c r="P26" s="15"/>
      <c r="Q26" s="15"/>
      <c r="R26" s="35"/>
      <c r="S26" s="35"/>
      <c r="T26" s="35"/>
      <c r="U26" s="15"/>
      <c r="V26" s="2"/>
      <c r="W26" s="2"/>
      <c r="X26" s="2"/>
      <c r="Y26" s="10">
        <f t="shared" si="10"/>
        <v>8</v>
      </c>
      <c r="Z26" s="11">
        <f t="shared" si="0"/>
        <v>4.6166</v>
      </c>
      <c r="AA26" s="11">
        <f t="shared" si="1"/>
        <v>4.5682227218778069</v>
      </c>
      <c r="AB26" s="11">
        <f t="shared" si="11"/>
        <v>64</v>
      </c>
      <c r="AC26" s="11">
        <f t="shared" si="12"/>
        <v>64</v>
      </c>
      <c r="AD26" s="11">
        <f t="shared" si="13"/>
        <v>4096</v>
      </c>
      <c r="AE26" s="11">
        <f t="shared" si="14"/>
        <v>20.868658836680677</v>
      </c>
      <c r="AF26" s="11">
        <f t="shared" si="15"/>
        <v>36.545781775022455</v>
      </c>
      <c r="AG26" s="11">
        <f t="shared" si="16"/>
        <v>292.36625420017964</v>
      </c>
      <c r="AH26" s="12">
        <f t="shared" si="17"/>
        <v>512</v>
      </c>
    </row>
    <row r="27" spans="1:34" s="6" customFormat="1" ht="12.75" x14ac:dyDescent="0.2">
      <c r="A27" s="35"/>
      <c r="B27" s="50"/>
      <c r="C27" s="50"/>
      <c r="D27" s="50"/>
      <c r="E27" s="50"/>
      <c r="F27" s="92"/>
      <c r="G27" s="93"/>
      <c r="H27" s="54"/>
      <c r="I27" s="35"/>
      <c r="J27" s="35"/>
      <c r="K27" s="35"/>
      <c r="L27" s="35"/>
      <c r="M27" s="35"/>
      <c r="N27" s="35"/>
      <c r="O27" s="15"/>
      <c r="P27" s="15"/>
      <c r="Q27" s="15"/>
      <c r="R27" s="15"/>
      <c r="S27" s="15"/>
      <c r="T27" s="15"/>
      <c r="U27" s="15"/>
      <c r="V27" s="2"/>
      <c r="W27" s="2"/>
      <c r="X27" s="2"/>
      <c r="Y27" s="10">
        <f t="shared" si="10"/>
        <v>8.5</v>
      </c>
      <c r="Z27" s="11">
        <f t="shared" si="0"/>
        <v>4.8445749999999999</v>
      </c>
      <c r="AA27" s="11">
        <f t="shared" si="1"/>
        <v>4.7938087754713807</v>
      </c>
      <c r="AB27" s="11">
        <f t="shared" si="11"/>
        <v>72.25</v>
      </c>
      <c r="AC27" s="11">
        <f t="shared" si="12"/>
        <v>72.25</v>
      </c>
      <c r="AD27" s="11">
        <f t="shared" si="13"/>
        <v>5220.0625</v>
      </c>
      <c r="AE27" s="11">
        <f t="shared" si="14"/>
        <v>22.980602575786421</v>
      </c>
      <c r="AF27" s="11">
        <f t="shared" si="15"/>
        <v>40.747374591506734</v>
      </c>
      <c r="AG27" s="11">
        <f t="shared" si="16"/>
        <v>346.35268402780724</v>
      </c>
      <c r="AH27" s="12">
        <f t="shared" si="17"/>
        <v>614.125</v>
      </c>
    </row>
    <row r="28" spans="1:34" s="6" customFormat="1" ht="12.75" x14ac:dyDescent="0.2">
      <c r="A28" s="35"/>
      <c r="B28" s="51"/>
      <c r="C28" s="50"/>
      <c r="D28" s="50"/>
      <c r="E28" s="50"/>
      <c r="F28" s="96"/>
      <c r="G28" s="93"/>
      <c r="H28" s="14"/>
      <c r="I28" s="35"/>
      <c r="J28" s="35"/>
      <c r="K28" s="35"/>
      <c r="L28" s="35"/>
      <c r="M28" s="35"/>
      <c r="N28" s="35"/>
      <c r="O28" s="15"/>
      <c r="P28" s="15"/>
      <c r="Q28" s="15"/>
      <c r="R28" s="15"/>
      <c r="S28" s="15"/>
      <c r="T28" s="15"/>
      <c r="U28" s="15"/>
      <c r="V28" s="2"/>
      <c r="W28" s="2"/>
      <c r="X28" s="2"/>
      <c r="Y28" s="10">
        <f t="shared" si="10"/>
        <v>9</v>
      </c>
      <c r="Z28" s="11">
        <f t="shared" si="0"/>
        <v>5.0662000000000003</v>
      </c>
      <c r="AA28" s="11">
        <f t="shared" si="1"/>
        <v>5.0131113706141628</v>
      </c>
      <c r="AB28" s="11">
        <f t="shared" si="11"/>
        <v>81</v>
      </c>
      <c r="AC28" s="11">
        <f t="shared" si="12"/>
        <v>81</v>
      </c>
      <c r="AD28" s="11">
        <f t="shared" si="13"/>
        <v>6561</v>
      </c>
      <c r="AE28" s="11">
        <f t="shared" si="14"/>
        <v>25.13128561418101</v>
      </c>
      <c r="AF28" s="11">
        <f t="shared" si="15"/>
        <v>45.118002335527464</v>
      </c>
      <c r="AG28" s="11">
        <f t="shared" si="16"/>
        <v>406.06202101974719</v>
      </c>
      <c r="AH28" s="12">
        <f t="shared" si="17"/>
        <v>729</v>
      </c>
    </row>
    <row r="29" spans="1:34" s="6" customFormat="1" ht="12.75" x14ac:dyDescent="0.2">
      <c r="A29" s="95"/>
      <c r="B29" s="50"/>
      <c r="C29" s="50"/>
      <c r="D29" s="50"/>
      <c r="E29" s="50"/>
      <c r="F29" s="94"/>
      <c r="G29" s="14"/>
      <c r="H29" s="54"/>
      <c r="I29" s="35"/>
      <c r="J29" s="35"/>
      <c r="K29" s="35"/>
      <c r="L29" s="35"/>
      <c r="M29" s="35"/>
      <c r="N29" s="35"/>
      <c r="O29" s="15"/>
      <c r="P29" s="15"/>
      <c r="Q29" s="15"/>
      <c r="R29" s="15"/>
      <c r="S29" s="15"/>
      <c r="T29" s="15"/>
      <c r="U29" s="15"/>
      <c r="V29" s="2"/>
      <c r="W29" s="2"/>
      <c r="X29" s="2"/>
      <c r="Y29" s="10">
        <f t="shared" si="10"/>
        <v>9.5</v>
      </c>
      <c r="Z29" s="11">
        <f t="shared" si="0"/>
        <v>5.2814749999999995</v>
      </c>
      <c r="AA29" s="11">
        <f t="shared" si="1"/>
        <v>5.226130507306153</v>
      </c>
      <c r="AB29" s="11">
        <f t="shared" si="11"/>
        <v>90.25</v>
      </c>
      <c r="AC29" s="11">
        <f t="shared" si="12"/>
        <v>90.25</v>
      </c>
      <c r="AD29" s="11">
        <f t="shared" si="13"/>
        <v>8145.0625</v>
      </c>
      <c r="AE29" s="11">
        <f t="shared" si="14"/>
        <v>27.312440079396069</v>
      </c>
      <c r="AF29" s="11">
        <f t="shared" si="15"/>
        <v>49.648239819408452</v>
      </c>
      <c r="AG29" s="11">
        <f t="shared" si="16"/>
        <v>471.65827828438029</v>
      </c>
      <c r="AH29" s="12">
        <f t="shared" si="17"/>
        <v>857.375</v>
      </c>
    </row>
    <row r="30" spans="1:34" s="6" customFormat="1" ht="12.75" x14ac:dyDescent="0.2">
      <c r="A30" s="95"/>
      <c r="B30" s="14"/>
      <c r="C30" s="14"/>
      <c r="D30" s="14"/>
      <c r="E30" s="14"/>
      <c r="F30" s="96"/>
      <c r="G30" s="14"/>
      <c r="H30" s="14"/>
      <c r="I30" s="35"/>
      <c r="J30" s="35"/>
      <c r="K30" s="35"/>
      <c r="L30" s="35"/>
      <c r="M30" s="35"/>
      <c r="N30" s="35"/>
      <c r="O30" s="15"/>
      <c r="P30" s="15"/>
      <c r="Q30" s="15"/>
      <c r="R30" s="15"/>
      <c r="S30" s="15"/>
      <c r="T30" s="15"/>
      <c r="U30" s="15"/>
      <c r="V30" s="2"/>
      <c r="W30" s="2"/>
      <c r="X30" s="2"/>
      <c r="Y30" s="10">
        <f t="shared" si="10"/>
        <v>10</v>
      </c>
      <c r="Z30" s="11">
        <f t="shared" si="0"/>
        <v>5.4904000000000002</v>
      </c>
      <c r="AA30" s="11">
        <f t="shared" si="1"/>
        <v>5.4328661855473532</v>
      </c>
      <c r="AB30" s="11">
        <f t="shared" si="11"/>
        <v>100</v>
      </c>
      <c r="AC30" s="11">
        <f t="shared" si="12"/>
        <v>100</v>
      </c>
      <c r="AD30" s="13">
        <f t="shared" si="13"/>
        <v>10000</v>
      </c>
      <c r="AE30" s="11">
        <f t="shared" si="14"/>
        <v>29.516034990063847</v>
      </c>
      <c r="AF30" s="11">
        <f t="shared" si="15"/>
        <v>54.328661855473534</v>
      </c>
      <c r="AG30" s="11">
        <f t="shared" si="16"/>
        <v>543.28661855473536</v>
      </c>
      <c r="AH30" s="12">
        <f t="shared" si="17"/>
        <v>1000</v>
      </c>
    </row>
    <row r="31" spans="1:34" s="6" customFormat="1" ht="12.75" x14ac:dyDescent="0.2">
      <c r="A31" s="57"/>
      <c r="B31" s="95"/>
      <c r="C31" s="95"/>
      <c r="D31" s="95"/>
      <c r="E31" s="25"/>
      <c r="F31" s="96"/>
      <c r="G31" s="25"/>
      <c r="H31" s="25"/>
      <c r="I31" s="40"/>
      <c r="J31" s="35"/>
      <c r="K31" s="35"/>
      <c r="L31" s="35"/>
      <c r="M31" s="35"/>
      <c r="N31" s="35"/>
      <c r="O31" s="15"/>
      <c r="P31" s="15"/>
      <c r="Q31" s="15"/>
      <c r="R31" s="15"/>
      <c r="S31" s="15"/>
      <c r="T31" s="15"/>
      <c r="U31" s="15"/>
      <c r="V31" s="2"/>
      <c r="W31" s="2"/>
      <c r="X31" s="2"/>
      <c r="Y31" s="10">
        <f t="shared" si="10"/>
        <v>10.5</v>
      </c>
      <c r="Z31" s="11">
        <f t="shared" si="0"/>
        <v>5.6929750000000006</v>
      </c>
      <c r="AA31" s="11">
        <f t="shared" si="1"/>
        <v>5.6333184053377616</v>
      </c>
      <c r="AB31" s="11">
        <f t="shared" si="11"/>
        <v>110.25</v>
      </c>
      <c r="AC31" s="11">
        <f t="shared" si="12"/>
        <v>110.25</v>
      </c>
      <c r="AD31" s="13">
        <f t="shared" si="13"/>
        <v>12155.0625</v>
      </c>
      <c r="AE31" s="11">
        <f t="shared" si="14"/>
        <v>31.73427625591718</v>
      </c>
      <c r="AF31" s="11">
        <f t="shared" si="15"/>
        <v>59.149843256046495</v>
      </c>
      <c r="AG31" s="11">
        <f t="shared" si="16"/>
        <v>621.07335418848822</v>
      </c>
      <c r="AH31" s="12">
        <f t="shared" si="17"/>
        <v>1157.625</v>
      </c>
    </row>
    <row r="32" spans="1:34" s="6" customFormat="1" ht="12.75" x14ac:dyDescent="0.2">
      <c r="A32" s="57"/>
      <c r="B32" s="95"/>
      <c r="C32" s="95"/>
      <c r="D32" s="95"/>
      <c r="E32" s="25"/>
      <c r="F32" s="96"/>
      <c r="G32" s="25"/>
      <c r="H32" s="25"/>
      <c r="I32" s="40"/>
      <c r="J32" s="35"/>
      <c r="K32" s="35"/>
      <c r="L32" s="35"/>
      <c r="M32" s="35"/>
      <c r="N32" s="35"/>
      <c r="O32" s="15"/>
      <c r="P32" s="15"/>
      <c r="Q32" s="15"/>
      <c r="R32" s="15"/>
      <c r="S32" s="15"/>
      <c r="T32" s="15"/>
      <c r="U32" s="15"/>
      <c r="V32" s="2"/>
      <c r="W32" s="2"/>
      <c r="X32" s="2"/>
      <c r="Y32" s="10">
        <f t="shared" si="10"/>
        <v>11</v>
      </c>
      <c r="Z32" s="11">
        <f t="shared" si="0"/>
        <v>5.8892000000000007</v>
      </c>
      <c r="AA32" s="11">
        <f t="shared" si="1"/>
        <v>5.8274871666773782</v>
      </c>
      <c r="AB32" s="11">
        <f t="shared" si="11"/>
        <v>121</v>
      </c>
      <c r="AC32" s="11">
        <f t="shared" si="12"/>
        <v>121</v>
      </c>
      <c r="AD32" s="13">
        <f t="shared" si="13"/>
        <v>14641</v>
      </c>
      <c r="AE32" s="11">
        <f t="shared" si="14"/>
        <v>33.959606677789537</v>
      </c>
      <c r="AF32" s="11">
        <f t="shared" si="15"/>
        <v>64.102358833451163</v>
      </c>
      <c r="AG32" s="11">
        <f t="shared" si="16"/>
        <v>705.12594716796275</v>
      </c>
      <c r="AH32" s="12">
        <f t="shared" si="17"/>
        <v>1331</v>
      </c>
    </row>
    <row r="33" spans="1:34" s="6" customFormat="1" ht="12.75" x14ac:dyDescent="0.2">
      <c r="A33" s="57"/>
      <c r="B33" s="57"/>
      <c r="C33" s="57"/>
      <c r="D33" s="57"/>
      <c r="E33" s="58"/>
      <c r="F33" s="86"/>
      <c r="G33" s="58"/>
      <c r="H33" s="58"/>
      <c r="I33" s="40"/>
      <c r="J33" s="35"/>
      <c r="K33" s="35"/>
      <c r="L33" s="35"/>
      <c r="M33" s="35"/>
      <c r="N33" s="35"/>
      <c r="O33" s="15"/>
      <c r="P33" s="15"/>
      <c r="Q33" s="15"/>
      <c r="R33" s="15"/>
      <c r="S33" s="15"/>
      <c r="T33" s="15"/>
      <c r="U33" s="15"/>
      <c r="V33" s="2"/>
      <c r="W33" s="2"/>
      <c r="X33" s="2"/>
      <c r="Y33" s="10">
        <f t="shared" si="10"/>
        <v>11.5</v>
      </c>
      <c r="Z33" s="11">
        <f t="shared" si="0"/>
        <v>6.0790750000000005</v>
      </c>
      <c r="AA33" s="11">
        <f t="shared" si="1"/>
        <v>6.0153724695662021</v>
      </c>
      <c r="AB33" s="11">
        <f t="shared" si="11"/>
        <v>132.25</v>
      </c>
      <c r="AC33" s="11">
        <f t="shared" si="12"/>
        <v>132.25</v>
      </c>
      <c r="AD33" s="13">
        <f t="shared" si="13"/>
        <v>17490.0625</v>
      </c>
      <c r="AE33" s="11">
        <f t="shared" si="14"/>
        <v>36.184705947614987</v>
      </c>
      <c r="AF33" s="11">
        <f t="shared" si="15"/>
        <v>69.176783400011317</v>
      </c>
      <c r="AG33" s="11">
        <f t="shared" si="16"/>
        <v>795.53300910013024</v>
      </c>
      <c r="AH33" s="12">
        <f t="shared" si="17"/>
        <v>1520.875</v>
      </c>
    </row>
    <row r="34" spans="1:34" s="6" customFormat="1" ht="12.75" x14ac:dyDescent="0.2">
      <c r="A34" s="57"/>
      <c r="B34" s="57"/>
      <c r="C34" s="57"/>
      <c r="D34" s="57"/>
      <c r="E34" s="58"/>
      <c r="F34" s="86"/>
      <c r="G34" s="58"/>
      <c r="H34" s="58"/>
      <c r="I34" s="40"/>
      <c r="J34" s="35"/>
      <c r="K34" s="35"/>
      <c r="L34" s="35"/>
      <c r="M34" s="35"/>
      <c r="N34" s="35"/>
      <c r="O34" s="15"/>
      <c r="P34" s="15"/>
      <c r="Q34" s="15"/>
      <c r="R34" s="15"/>
      <c r="S34" s="15"/>
      <c r="T34" s="15"/>
      <c r="U34" s="15"/>
      <c r="V34" s="2"/>
      <c r="W34" s="2"/>
      <c r="X34" s="2"/>
      <c r="Y34" s="10">
        <f t="shared" si="10"/>
        <v>12</v>
      </c>
      <c r="Z34" s="11">
        <f t="shared" si="0"/>
        <v>6.2625999999999999</v>
      </c>
      <c r="AA34" s="11">
        <f t="shared" si="1"/>
        <v>6.196974314004235</v>
      </c>
      <c r="AB34" s="11">
        <f t="shared" si="11"/>
        <v>144</v>
      </c>
      <c r="AC34" s="11">
        <f t="shared" si="12"/>
        <v>144</v>
      </c>
      <c r="AD34" s="13">
        <f t="shared" si="13"/>
        <v>20736</v>
      </c>
      <c r="AE34" s="11">
        <f t="shared" si="14"/>
        <v>38.402490648428262</v>
      </c>
      <c r="AF34" s="11">
        <f t="shared" si="15"/>
        <v>74.363691768050813</v>
      </c>
      <c r="AG34" s="11">
        <f t="shared" si="16"/>
        <v>892.36430121660987</v>
      </c>
      <c r="AH34" s="12">
        <f t="shared" si="17"/>
        <v>1728</v>
      </c>
    </row>
    <row r="35" spans="1:34" s="6" customFormat="1" ht="12.75" x14ac:dyDescent="0.2">
      <c r="A35" s="57"/>
      <c r="B35" s="57"/>
      <c r="C35" s="57"/>
      <c r="D35" s="57"/>
      <c r="E35" s="58"/>
      <c r="F35" s="86"/>
      <c r="G35" s="58"/>
      <c r="H35" s="58"/>
      <c r="I35" s="40"/>
      <c r="J35" s="35"/>
      <c r="K35" s="35"/>
      <c r="L35" s="35"/>
      <c r="M35" s="35"/>
      <c r="N35" s="35"/>
      <c r="O35" s="15"/>
      <c r="P35" s="15"/>
      <c r="Q35" s="15"/>
      <c r="R35" s="15"/>
      <c r="S35" s="15"/>
      <c r="T35" s="15"/>
      <c r="U35" s="15"/>
      <c r="V35" s="2"/>
      <c r="W35" s="2"/>
      <c r="X35" s="2"/>
      <c r="Y35" s="13">
        <f t="shared" si="10"/>
        <v>12.5</v>
      </c>
      <c r="Z35" s="11">
        <f t="shared" si="0"/>
        <v>6.439775</v>
      </c>
      <c r="AA35" s="11">
        <f t="shared" si="1"/>
        <v>6.3722926999914771</v>
      </c>
      <c r="AB35" s="11">
        <f t="shared" si="11"/>
        <v>156.25</v>
      </c>
      <c r="AC35" s="11">
        <f t="shared" si="12"/>
        <v>156.25</v>
      </c>
      <c r="AD35" s="13">
        <f t="shared" si="13"/>
        <v>24414.0625</v>
      </c>
      <c r="AE35" s="11">
        <f t="shared" si="14"/>
        <v>40.60611425436467</v>
      </c>
      <c r="AF35" s="11">
        <f t="shared" si="15"/>
        <v>79.653658749893467</v>
      </c>
      <c r="AG35" s="11">
        <f t="shared" si="16"/>
        <v>995.67073437366832</v>
      </c>
      <c r="AH35" s="12">
        <f t="shared" si="17"/>
        <v>1953.125</v>
      </c>
    </row>
    <row r="36" spans="1:34" s="6" customFormat="1" ht="12.75" x14ac:dyDescent="0.2">
      <c r="A36" s="57"/>
      <c r="B36" s="57"/>
      <c r="C36" s="57"/>
      <c r="D36" s="57"/>
      <c r="E36" s="58"/>
      <c r="F36" s="86"/>
      <c r="G36" s="58"/>
      <c r="H36" s="58"/>
      <c r="I36" s="40"/>
      <c r="J36" s="35"/>
      <c r="K36" s="35"/>
      <c r="L36" s="35"/>
      <c r="M36" s="35"/>
      <c r="N36" s="35"/>
      <c r="O36" s="15"/>
      <c r="P36" s="15"/>
      <c r="Q36" s="15"/>
      <c r="R36" s="15"/>
      <c r="S36" s="15"/>
      <c r="T36" s="15"/>
      <c r="U36" s="15"/>
      <c r="V36" s="2"/>
      <c r="W36" s="2"/>
      <c r="X36" s="2"/>
      <c r="Y36" s="13">
        <f t="shared" si="10"/>
        <v>13</v>
      </c>
      <c r="Z36" s="11">
        <f t="shared" si="0"/>
        <v>6.6106000000000007</v>
      </c>
      <c r="AA36" s="11">
        <f t="shared" si="1"/>
        <v>6.5413276275279282</v>
      </c>
      <c r="AB36" s="11">
        <f t="shared" si="11"/>
        <v>169</v>
      </c>
      <c r="AC36" s="11">
        <f t="shared" si="12"/>
        <v>169</v>
      </c>
      <c r="AD36" s="13">
        <f t="shared" si="13"/>
        <v>28561</v>
      </c>
      <c r="AE36" s="11">
        <f t="shared" si="14"/>
        <v>42.788967130660154</v>
      </c>
      <c r="AF36" s="11">
        <f t="shared" si="15"/>
        <v>85.037259157863062</v>
      </c>
      <c r="AG36" s="11">
        <f t="shared" si="16"/>
        <v>1105.4843690522198</v>
      </c>
      <c r="AH36" s="12">
        <f t="shared" si="17"/>
        <v>2197</v>
      </c>
    </row>
    <row r="37" spans="1:34" s="6" customFormat="1" ht="12.75" x14ac:dyDescent="0.2">
      <c r="A37" s="57"/>
      <c r="B37" s="57"/>
      <c r="C37" s="57"/>
      <c r="D37" s="57"/>
      <c r="E37" s="58"/>
      <c r="F37" s="86"/>
      <c r="G37" s="58"/>
      <c r="H37" s="58"/>
      <c r="I37" s="40"/>
      <c r="J37" s="35"/>
      <c r="K37" s="35"/>
      <c r="L37" s="35"/>
      <c r="M37" s="35"/>
      <c r="N37" s="35"/>
      <c r="O37" s="15"/>
      <c r="P37" s="15"/>
      <c r="Q37" s="15"/>
      <c r="R37" s="15"/>
      <c r="S37" s="15"/>
      <c r="T37" s="15"/>
      <c r="U37" s="15"/>
      <c r="V37" s="2"/>
      <c r="W37" s="2"/>
      <c r="X37" s="2"/>
      <c r="Y37" s="13">
        <f t="shared" si="10"/>
        <v>13.5</v>
      </c>
      <c r="Z37" s="11">
        <f t="shared" si="0"/>
        <v>6.7750750000000002</v>
      </c>
      <c r="AA37" s="11">
        <f t="shared" si="1"/>
        <v>6.7040790966135866</v>
      </c>
      <c r="AB37" s="11">
        <f t="shared" si="11"/>
        <v>182.25</v>
      </c>
      <c r="AC37" s="11">
        <f t="shared" si="12"/>
        <v>182.25</v>
      </c>
      <c r="AD37" s="13">
        <f t="shared" si="13"/>
        <v>33215.0625</v>
      </c>
      <c r="AE37" s="11">
        <f t="shared" si="14"/>
        <v>44.94467653365124</v>
      </c>
      <c r="AF37" s="11">
        <f t="shared" si="15"/>
        <v>90.505067804283414</v>
      </c>
      <c r="AG37" s="11">
        <f t="shared" si="16"/>
        <v>1221.8184153578261</v>
      </c>
      <c r="AH37" s="12">
        <f t="shared" si="17"/>
        <v>2460.375</v>
      </c>
    </row>
    <row r="38" spans="1:34" s="6" customFormat="1" ht="12.75" x14ac:dyDescent="0.2">
      <c r="A38" s="57"/>
      <c r="B38" s="57"/>
      <c r="C38" s="57"/>
      <c r="D38" s="57"/>
      <c r="E38" s="58"/>
      <c r="F38" s="86"/>
      <c r="G38" s="58"/>
      <c r="H38" s="58"/>
      <c r="I38" s="40"/>
      <c r="J38" s="35"/>
      <c r="K38" s="35"/>
      <c r="L38" s="35"/>
      <c r="M38" s="35"/>
      <c r="N38" s="35"/>
      <c r="O38" s="15"/>
      <c r="P38" s="15"/>
      <c r="Q38" s="15"/>
      <c r="R38" s="15"/>
      <c r="S38" s="15"/>
      <c r="T38" s="15"/>
      <c r="U38" s="15"/>
      <c r="V38" s="2"/>
      <c r="W38" s="2"/>
      <c r="X38" s="2"/>
      <c r="Y38" s="13">
        <f t="shared" si="10"/>
        <v>14</v>
      </c>
      <c r="Z38" s="11">
        <f t="shared" si="0"/>
        <v>6.9332000000000003</v>
      </c>
      <c r="AA38" s="11">
        <f t="shared" si="1"/>
        <v>6.8605471072484532</v>
      </c>
      <c r="AB38" s="11">
        <f t="shared" si="11"/>
        <v>196</v>
      </c>
      <c r="AC38" s="11">
        <f t="shared" si="12"/>
        <v>196</v>
      </c>
      <c r="AD38" s="13">
        <f t="shared" si="13"/>
        <v>38416</v>
      </c>
      <c r="AE38" s="11">
        <f t="shared" si="14"/>
        <v>47.06710661077512</v>
      </c>
      <c r="AF38" s="11">
        <f t="shared" si="15"/>
        <v>96.04765950147835</v>
      </c>
      <c r="AG38" s="11">
        <f t="shared" si="16"/>
        <v>1344.6672330206968</v>
      </c>
      <c r="AH38" s="12">
        <f t="shared" si="17"/>
        <v>2744</v>
      </c>
    </row>
    <row r="39" spans="1:34" s="6" customFormat="1" ht="12.75" x14ac:dyDescent="0.2">
      <c r="A39" s="57"/>
      <c r="B39" s="57"/>
      <c r="C39" s="57"/>
      <c r="D39" s="57"/>
      <c r="E39" s="58"/>
      <c r="F39" s="86"/>
      <c r="G39" s="58"/>
      <c r="H39" s="58"/>
      <c r="I39" s="40"/>
      <c r="J39" s="35"/>
      <c r="K39" s="35"/>
      <c r="L39" s="35"/>
      <c r="M39" s="35"/>
      <c r="N39" s="35"/>
      <c r="O39" s="15"/>
      <c r="P39" s="15"/>
      <c r="Q39" s="15"/>
      <c r="R39" s="15"/>
      <c r="S39" s="15"/>
      <c r="T39" s="15"/>
      <c r="U39" s="15"/>
      <c r="V39" s="2"/>
      <c r="W39" s="2"/>
      <c r="X39" s="2"/>
      <c r="Y39" s="13">
        <f t="shared" si="10"/>
        <v>14.5</v>
      </c>
      <c r="Z39" s="11">
        <f t="shared" si="0"/>
        <v>7.084975</v>
      </c>
      <c r="AA39" s="11">
        <f t="shared" si="1"/>
        <v>7.0107316594325289</v>
      </c>
      <c r="AB39" s="11">
        <f t="shared" si="11"/>
        <v>210.25</v>
      </c>
      <c r="AC39" s="11">
        <f t="shared" si="12"/>
        <v>210.25</v>
      </c>
      <c r="AD39" s="13">
        <f t="shared" si="13"/>
        <v>44205.0625</v>
      </c>
      <c r="AE39" s="11">
        <f t="shared" si="14"/>
        <v>49.15035840056958</v>
      </c>
      <c r="AF39" s="11">
        <f t="shared" si="15"/>
        <v>101.65560906177167</v>
      </c>
      <c r="AG39" s="11">
        <f t="shared" si="16"/>
        <v>1474.0063313956891</v>
      </c>
      <c r="AH39" s="12">
        <f t="shared" si="17"/>
        <v>3048.625</v>
      </c>
    </row>
    <row r="40" spans="1:34" s="6" customFormat="1" ht="12.75" x14ac:dyDescent="0.2">
      <c r="A40" s="57"/>
      <c r="B40" s="57"/>
      <c r="C40" s="57"/>
      <c r="D40" s="57"/>
      <c r="E40" s="58"/>
      <c r="F40" s="86"/>
      <c r="G40" s="58"/>
      <c r="H40" s="58"/>
      <c r="I40" s="40"/>
      <c r="J40" s="35"/>
      <c r="K40" s="35"/>
      <c r="L40" s="35"/>
      <c r="M40" s="35"/>
      <c r="N40" s="3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13">
        <f t="shared" si="10"/>
        <v>15</v>
      </c>
      <c r="Z40" s="11">
        <f t="shared" si="0"/>
        <v>7.2304000000000004</v>
      </c>
      <c r="AA40" s="11">
        <f t="shared" si="1"/>
        <v>7.1546327531658136</v>
      </c>
      <c r="AB40" s="11">
        <f t="shared" si="11"/>
        <v>225</v>
      </c>
      <c r="AC40" s="11">
        <f t="shared" si="12"/>
        <v>225</v>
      </c>
      <c r="AD40" s="13">
        <f t="shared" si="13"/>
        <v>50625</v>
      </c>
      <c r="AE40" s="11">
        <f t="shared" si="14"/>
        <v>51.188769832673032</v>
      </c>
      <c r="AF40" s="11">
        <f t="shared" si="15"/>
        <v>107.3194912974872</v>
      </c>
      <c r="AG40" s="11">
        <f t="shared" si="16"/>
        <v>1609.792369462308</v>
      </c>
      <c r="AH40" s="12">
        <f t="shared" si="17"/>
        <v>3375</v>
      </c>
    </row>
    <row r="41" spans="1:34" s="6" customFormat="1" ht="12.75" x14ac:dyDescent="0.2">
      <c r="A41" s="57"/>
      <c r="B41" s="57"/>
      <c r="C41" s="57"/>
      <c r="D41" s="57"/>
      <c r="E41" s="58"/>
      <c r="F41" s="86"/>
      <c r="G41" s="58"/>
      <c r="H41" s="58"/>
      <c r="I41" s="40"/>
      <c r="J41" s="35"/>
      <c r="K41" s="35"/>
      <c r="L41" s="35"/>
      <c r="M41" s="35"/>
      <c r="N41" s="35"/>
      <c r="O41" s="15"/>
      <c r="P41" s="15"/>
      <c r="Q41" s="15"/>
      <c r="R41" s="15"/>
      <c r="S41" s="15"/>
      <c r="T41" s="15"/>
      <c r="U41" s="15"/>
      <c r="V41" s="2"/>
      <c r="W41" s="2"/>
      <c r="X41" s="2"/>
    </row>
    <row r="42" spans="1:34" s="6" customFormat="1" ht="12.75" x14ac:dyDescent="0.2">
      <c r="A42" s="57"/>
      <c r="B42" s="57"/>
      <c r="C42" s="57"/>
      <c r="D42" s="57"/>
      <c r="E42" s="58"/>
      <c r="F42" s="86"/>
      <c r="G42" s="58"/>
      <c r="H42" s="58"/>
      <c r="I42" s="40"/>
      <c r="J42" s="35"/>
      <c r="K42" s="35"/>
      <c r="L42" s="35"/>
      <c r="M42" s="35"/>
      <c r="N42" s="35"/>
      <c r="O42" s="15"/>
      <c r="P42" s="15"/>
      <c r="Q42" s="15"/>
      <c r="R42" s="15"/>
      <c r="S42" s="15"/>
      <c r="T42" s="15"/>
      <c r="U42" s="15"/>
      <c r="V42" s="2"/>
      <c r="W42" s="2"/>
      <c r="X42" s="2"/>
    </row>
    <row r="43" spans="1:34" s="6" customFormat="1" ht="12.75" x14ac:dyDescent="0.2">
      <c r="A43" s="57"/>
      <c r="B43" s="57"/>
      <c r="C43" s="57"/>
      <c r="D43" s="57"/>
      <c r="E43" s="58"/>
      <c r="F43" s="86"/>
      <c r="G43" s="58"/>
      <c r="H43" s="58"/>
      <c r="I43" s="40"/>
      <c r="J43" s="35"/>
      <c r="K43" s="35"/>
      <c r="L43" s="35"/>
      <c r="M43" s="35"/>
      <c r="N43" s="35"/>
      <c r="O43" s="15"/>
      <c r="P43" s="15"/>
      <c r="Q43" s="15"/>
      <c r="R43" s="15"/>
      <c r="S43" s="15"/>
      <c r="T43" s="15"/>
      <c r="U43" s="15"/>
      <c r="V43" s="2"/>
      <c r="W43" s="2"/>
      <c r="X43" s="2"/>
    </row>
    <row r="44" spans="1:34" s="6" customFormat="1" ht="12.75" x14ac:dyDescent="0.2">
      <c r="A44" s="57"/>
      <c r="B44" s="57"/>
      <c r="C44" s="57"/>
      <c r="D44" s="57"/>
      <c r="E44" s="58"/>
      <c r="F44" s="86"/>
      <c r="G44" s="58"/>
      <c r="H44" s="58"/>
      <c r="I44" s="40"/>
      <c r="J44" s="35"/>
      <c r="K44" s="35"/>
      <c r="L44" s="35"/>
      <c r="M44" s="35"/>
      <c r="N44" s="35"/>
      <c r="O44" s="15"/>
      <c r="P44" s="15"/>
      <c r="Q44" s="15"/>
      <c r="R44" s="15"/>
      <c r="S44" s="15"/>
      <c r="T44" s="15"/>
      <c r="U44" s="15"/>
      <c r="V44" s="2"/>
      <c r="W44" s="2"/>
      <c r="X44" s="2"/>
    </row>
    <row r="45" spans="1:34" s="6" customFormat="1" ht="12.75" x14ac:dyDescent="0.2">
      <c r="A45" s="57"/>
      <c r="B45" s="57"/>
      <c r="C45" s="57">
        <v>130</v>
      </c>
      <c r="D45" s="57">
        <v>110</v>
      </c>
      <c r="E45" s="58"/>
      <c r="F45" s="86"/>
      <c r="G45" s="58"/>
      <c r="H45" s="58"/>
      <c r="I45" s="40"/>
      <c r="J45" s="35"/>
      <c r="K45" s="35"/>
      <c r="L45" s="35"/>
      <c r="M45" s="35"/>
      <c r="N45" s="3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12">
        <f t="shared" ref="Y45:AH45" si="18">SUM(Y10:Y40)</f>
        <v>232.5</v>
      </c>
      <c r="Z45" s="12">
        <f t="shared" si="18"/>
        <v>127.97652500000001</v>
      </c>
      <c r="AA45" s="12">
        <f t="shared" si="18"/>
        <v>126.63546102585521</v>
      </c>
      <c r="AB45" s="12">
        <f t="shared" si="18"/>
        <v>2363.75</v>
      </c>
      <c r="AC45" s="12">
        <f t="shared" si="18"/>
        <v>2363.75</v>
      </c>
      <c r="AD45" s="12">
        <f t="shared" si="18"/>
        <v>329624.9375</v>
      </c>
      <c r="AE45" s="12">
        <f t="shared" si="18"/>
        <v>655.84058878818246</v>
      </c>
      <c r="AF45" s="12">
        <f t="shared" si="18"/>
        <v>1241.1798968684179</v>
      </c>
      <c r="AG45" s="12">
        <f t="shared" si="18"/>
        <v>13902.888749599262</v>
      </c>
      <c r="AH45" s="12">
        <f t="shared" si="18"/>
        <v>27028.125</v>
      </c>
    </row>
    <row r="46" spans="1:34" s="6" customFormat="1" ht="12.75" x14ac:dyDescent="0.2">
      <c r="A46" s="57"/>
      <c r="B46" s="57"/>
      <c r="C46" s="57">
        <v>20</v>
      </c>
      <c r="D46" s="57">
        <v>20</v>
      </c>
      <c r="E46" s="58"/>
      <c r="F46" s="86"/>
      <c r="G46" s="58"/>
      <c r="H46" s="58"/>
      <c r="I46" s="40"/>
      <c r="J46" s="35"/>
      <c r="K46" s="35"/>
      <c r="L46" s="35"/>
      <c r="M46" s="35"/>
      <c r="N46" s="35"/>
      <c r="O46" s="15"/>
      <c r="P46" s="15"/>
      <c r="Q46" s="15"/>
      <c r="R46" s="15"/>
      <c r="S46" s="15"/>
      <c r="T46" s="15"/>
      <c r="U46" s="15"/>
      <c r="V46" s="2"/>
      <c r="W46" s="2"/>
      <c r="X46" s="2"/>
    </row>
    <row r="47" spans="1:34" s="6" customFormat="1" ht="12.75" x14ac:dyDescent="0.2">
      <c r="A47" s="57"/>
      <c r="B47" s="57"/>
      <c r="C47" s="57">
        <f>C45*C46</f>
        <v>2600</v>
      </c>
      <c r="D47" s="57">
        <f>D45*D46</f>
        <v>2200</v>
      </c>
      <c r="E47" s="58"/>
      <c r="F47" s="86"/>
      <c r="G47" s="58"/>
      <c r="H47" s="58"/>
      <c r="I47" s="40"/>
      <c r="J47" s="35"/>
      <c r="K47" s="35"/>
      <c r="L47" s="35"/>
      <c r="M47" s="35"/>
      <c r="N47" s="35"/>
      <c r="O47" s="15"/>
      <c r="P47" s="15"/>
      <c r="Q47" s="15"/>
      <c r="R47" s="15"/>
      <c r="S47" s="15"/>
      <c r="T47" s="15"/>
      <c r="U47" s="15"/>
      <c r="V47" s="2"/>
      <c r="W47" s="2"/>
      <c r="X47" s="2"/>
      <c r="Y47" s="12">
        <f>COUNTA(Y10:Y40)</f>
        <v>31</v>
      </c>
      <c r="Z47" s="12">
        <f>Y45</f>
        <v>232.5</v>
      </c>
      <c r="AA47" s="12">
        <f>AB45</f>
        <v>2363.75</v>
      </c>
      <c r="AC47" s="12">
        <f>AA45</f>
        <v>126.63546102585521</v>
      </c>
      <c r="AE47" s="12">
        <f>AE45</f>
        <v>655.84058878818246</v>
      </c>
    </row>
    <row r="48" spans="1:34" s="6" customFormat="1" ht="12.75" x14ac:dyDescent="0.2">
      <c r="A48" s="57"/>
      <c r="B48" s="57"/>
      <c r="C48" s="57"/>
      <c r="D48" s="57"/>
      <c r="E48" s="58"/>
      <c r="F48" s="86"/>
      <c r="G48" s="58"/>
      <c r="H48" s="58"/>
      <c r="I48" s="40"/>
      <c r="J48" s="35"/>
      <c r="K48" s="35"/>
      <c r="L48" s="35"/>
      <c r="M48" s="35"/>
      <c r="N48" s="35"/>
      <c r="O48" s="15"/>
      <c r="P48" s="15"/>
      <c r="Q48" s="15"/>
      <c r="R48" s="15"/>
      <c r="S48" s="15"/>
      <c r="T48" s="15"/>
      <c r="U48" s="15"/>
      <c r="V48" s="2"/>
      <c r="W48" s="2"/>
      <c r="X48" s="2"/>
      <c r="Y48" s="12">
        <f>Y45</f>
        <v>232.5</v>
      </c>
      <c r="Z48" s="12">
        <f>AC45</f>
        <v>2363.75</v>
      </c>
      <c r="AA48" s="12">
        <f>AH45</f>
        <v>27028.125</v>
      </c>
      <c r="AC48" s="12">
        <f>AF45</f>
        <v>1241.1798968684179</v>
      </c>
    </row>
    <row r="49" spans="1:36" s="6" customFormat="1" ht="12.75" x14ac:dyDescent="0.2">
      <c r="A49" s="57"/>
      <c r="B49" s="57"/>
      <c r="C49" s="57"/>
      <c r="D49" s="57"/>
      <c r="E49" s="58"/>
      <c r="F49" s="86"/>
      <c r="G49" s="58"/>
      <c r="H49" s="58"/>
      <c r="I49" s="40"/>
      <c r="J49" s="35"/>
      <c r="K49" s="35"/>
      <c r="L49" s="35"/>
      <c r="M49" s="35"/>
      <c r="N49" s="35"/>
      <c r="O49" s="15"/>
      <c r="P49" s="15"/>
      <c r="Q49" s="15"/>
      <c r="R49" s="15"/>
      <c r="S49" s="15"/>
      <c r="T49" s="15"/>
      <c r="U49" s="15"/>
      <c r="V49" s="2"/>
      <c r="W49" s="2"/>
      <c r="X49" s="2"/>
      <c r="Y49" s="12">
        <f>AB45</f>
        <v>2363.75</v>
      </c>
      <c r="Z49" s="12">
        <f>AH45</f>
        <v>27028.125</v>
      </c>
      <c r="AA49" s="12">
        <f>AD45</f>
        <v>329624.9375</v>
      </c>
      <c r="AC49" s="12">
        <f>AG45</f>
        <v>13902.888749599262</v>
      </c>
    </row>
    <row r="50" spans="1:36" s="6" customFormat="1" ht="12.75" x14ac:dyDescent="0.2">
      <c r="A50" s="57"/>
      <c r="B50" s="57"/>
      <c r="C50" s="57"/>
      <c r="D50" s="57"/>
      <c r="E50" s="58"/>
      <c r="F50" s="86"/>
      <c r="G50" s="58"/>
      <c r="H50" s="58"/>
      <c r="I50" s="40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  <c r="V50" s="2"/>
      <c r="W50" s="2"/>
      <c r="X50" s="2"/>
    </row>
    <row r="51" spans="1:36" s="6" customFormat="1" ht="12.75" x14ac:dyDescent="0.2">
      <c r="A51" s="57"/>
      <c r="B51" s="57"/>
      <c r="C51" s="57"/>
      <c r="D51" s="57"/>
      <c r="E51" s="58"/>
      <c r="F51" s="86"/>
      <c r="G51" s="58"/>
      <c r="H51" s="58"/>
      <c r="I51" s="40"/>
      <c r="J51" s="35"/>
      <c r="K51" s="35"/>
      <c r="L51" s="35"/>
      <c r="M51" s="35"/>
      <c r="N51" s="35"/>
      <c r="O51" s="15"/>
      <c r="P51" s="15"/>
      <c r="Q51" s="15"/>
      <c r="R51" s="15"/>
      <c r="S51" s="15"/>
      <c r="T51" s="15"/>
      <c r="U51" s="15"/>
      <c r="V51" s="2"/>
      <c r="W51" s="2"/>
      <c r="X51" s="2"/>
      <c r="Y51" s="12">
        <f>(Y47*((Z48*AA49)-(AA48*Z49)))-(Z47*((Y48*AA49)-(AA48*Y49)))+(AA47*((Y48*Z49)-(Z48*Y49)))</f>
        <v>190066580</v>
      </c>
    </row>
    <row r="52" spans="1:36" s="6" customFormat="1" ht="12.75" x14ac:dyDescent="0.2">
      <c r="A52" s="57"/>
      <c r="B52" s="57"/>
      <c r="C52" s="57"/>
      <c r="D52" s="57"/>
      <c r="E52" s="58"/>
      <c r="F52" s="86"/>
      <c r="G52" s="58"/>
      <c r="H52" s="58"/>
      <c r="I52" s="40"/>
      <c r="J52" s="35"/>
      <c r="K52" s="35"/>
      <c r="L52" s="35"/>
      <c r="M52" s="35"/>
      <c r="N52" s="35"/>
      <c r="O52" s="15"/>
      <c r="P52" s="15"/>
      <c r="Q52" s="15"/>
      <c r="R52" s="15"/>
      <c r="S52" s="15"/>
      <c r="T52" s="15"/>
      <c r="U52" s="15"/>
      <c r="V52" s="2"/>
      <c r="W52" s="2"/>
      <c r="X52" s="2"/>
    </row>
    <row r="53" spans="1:36" s="6" customFormat="1" ht="12.75" x14ac:dyDescent="0.2">
      <c r="A53" s="57"/>
      <c r="B53" s="57"/>
      <c r="C53" s="57"/>
      <c r="D53" s="57"/>
      <c r="E53" s="58"/>
      <c r="F53" s="86"/>
      <c r="G53" s="58"/>
      <c r="H53" s="58"/>
      <c r="I53" s="40"/>
      <c r="J53" s="35"/>
      <c r="K53" s="35"/>
      <c r="L53" s="35"/>
      <c r="M53" s="35"/>
      <c r="N53" s="35"/>
      <c r="O53" s="15"/>
      <c r="P53" s="15"/>
      <c r="Q53" s="15"/>
      <c r="R53" s="15"/>
      <c r="S53" s="15"/>
      <c r="T53" s="15"/>
      <c r="U53" s="15"/>
      <c r="V53" s="2"/>
      <c r="W53" s="2"/>
      <c r="X53" s="2"/>
      <c r="Y53" s="12">
        <f>((Z48*AA49)-(AA48*Z49))/Y51</f>
        <v>0.25586510263929618</v>
      </c>
      <c r="Z53" s="12">
        <f>-1*(((Z47*AA49)-(AA47*Z49))/Y51)</f>
        <v>-6.7082111436950143E-2</v>
      </c>
      <c r="AA53" s="12">
        <f>((Z47*AA48)-(AA47*Z48))/Y51</f>
        <v>3.6656891495601175E-3</v>
      </c>
      <c r="AC53" s="9" t="s">
        <v>34</v>
      </c>
      <c r="AD53" s="12">
        <f>(Y53*AC47)+(Z53*AC48)+(AA53*AC49)</f>
        <v>0.10429551507297674</v>
      </c>
    </row>
    <row r="54" spans="1:36" s="6" customFormat="1" ht="12.75" x14ac:dyDescent="0.2">
      <c r="A54" s="57"/>
      <c r="B54" s="57"/>
      <c r="C54" s="57"/>
      <c r="D54" s="57"/>
      <c r="E54" s="58"/>
      <c r="F54" s="86"/>
      <c r="G54" s="58"/>
      <c r="H54" s="58"/>
      <c r="I54" s="40"/>
      <c r="J54" s="35"/>
      <c r="K54" s="35"/>
      <c r="L54" s="35"/>
      <c r="M54" s="35"/>
      <c r="N54" s="35"/>
      <c r="O54" s="15"/>
      <c r="P54" s="15"/>
      <c r="Q54" s="15"/>
      <c r="R54" s="15"/>
      <c r="S54" s="15"/>
      <c r="T54" s="15"/>
      <c r="U54" s="15"/>
      <c r="V54" s="2"/>
      <c r="W54" s="2"/>
      <c r="X54" s="2"/>
      <c r="Y54" s="12">
        <f>Z53</f>
        <v>-6.7082111436950143E-2</v>
      </c>
      <c r="Z54" s="12">
        <f>((Y47*AA49)-(AA47*Y49))/Y51</f>
        <v>2.4365456567903732E-2</v>
      </c>
      <c r="AA54" s="12">
        <f>-1*(((Y47*AA48)-(AA47*Y48))/Y51)</f>
        <v>-1.516836889473152E-3</v>
      </c>
      <c r="AC54" s="9" t="s">
        <v>35</v>
      </c>
      <c r="AD54" s="12">
        <f>(Y54*AC47)+(Z54*AC48)+(AA54*AC49)</f>
        <v>0.65852623606326688</v>
      </c>
    </row>
    <row r="55" spans="1:36" s="6" customFormat="1" ht="12.75" x14ac:dyDescent="0.2">
      <c r="A55" s="57"/>
      <c r="B55" s="57"/>
      <c r="C55" s="57"/>
      <c r="D55" s="57"/>
      <c r="E55" s="58"/>
      <c r="F55" s="86"/>
      <c r="G55" s="58"/>
      <c r="H55" s="58"/>
      <c r="I55" s="40"/>
      <c r="J55" s="35"/>
      <c r="K55" s="35"/>
      <c r="L55" s="35"/>
      <c r="M55" s="35"/>
      <c r="N55" s="35"/>
      <c r="O55" s="15"/>
      <c r="P55" s="15"/>
      <c r="Q55" s="15"/>
      <c r="R55" s="15"/>
      <c r="S55" s="15"/>
      <c r="T55" s="15"/>
      <c r="U55" s="15"/>
      <c r="V55" s="2"/>
      <c r="W55" s="2"/>
      <c r="X55" s="2"/>
      <c r="Y55" s="12">
        <f>AA53</f>
        <v>3.6656891495601175E-3</v>
      </c>
      <c r="Z55" s="12">
        <f>AA54</f>
        <v>-1.516836889473152E-3</v>
      </c>
      <c r="AA55" s="12">
        <f>((Y47*Z48)-(Z47*Y48))/Y51</f>
        <v>1.0112245929821013E-4</v>
      </c>
      <c r="AC55" s="9" t="s">
        <v>36</v>
      </c>
      <c r="AD55" s="12">
        <f>(Y55*AC47)+(Z55*AC48)+(AA55*AC49)</f>
        <v>-1.2566916901582958E-2</v>
      </c>
    </row>
    <row r="56" spans="1:36" s="6" customFormat="1" ht="12.75" x14ac:dyDescent="0.2">
      <c r="A56" s="57"/>
      <c r="B56" s="57"/>
      <c r="C56" s="57"/>
      <c r="D56" s="57"/>
      <c r="E56" s="58"/>
      <c r="F56" s="86"/>
      <c r="G56" s="58"/>
      <c r="H56" s="58"/>
      <c r="I56" s="40"/>
      <c r="J56" s="35"/>
      <c r="K56" s="35"/>
      <c r="L56" s="35"/>
      <c r="M56" s="35"/>
      <c r="N56" s="35"/>
      <c r="O56" s="15"/>
      <c r="P56" s="15"/>
      <c r="Q56" s="15"/>
      <c r="R56" s="15"/>
      <c r="S56" s="15"/>
      <c r="T56" s="15"/>
      <c r="U56" s="15"/>
      <c r="V56" s="2"/>
      <c r="W56" s="2"/>
      <c r="X56" s="2"/>
      <c r="Y56"/>
      <c r="Z56"/>
      <c r="AA56"/>
      <c r="AB56"/>
      <c r="AC56"/>
      <c r="AD56"/>
      <c r="AE56"/>
      <c r="AF56"/>
      <c r="AG56"/>
      <c r="AH56"/>
    </row>
    <row r="57" spans="1:36" s="6" customFormat="1" ht="12.75" x14ac:dyDescent="0.2">
      <c r="A57" s="57"/>
      <c r="B57" s="59"/>
      <c r="C57" s="59"/>
      <c r="D57" s="57"/>
      <c r="E57" s="40"/>
      <c r="F57" s="82"/>
      <c r="G57" s="40"/>
      <c r="H57" s="40"/>
      <c r="I57" s="40"/>
      <c r="J57" s="35"/>
      <c r="K57" s="35"/>
      <c r="L57" s="35"/>
      <c r="M57" s="35"/>
      <c r="N57" s="35"/>
      <c r="O57" s="15"/>
      <c r="P57" s="15"/>
      <c r="Q57" s="15"/>
      <c r="R57" s="15"/>
      <c r="S57" s="15"/>
      <c r="T57" s="15"/>
      <c r="U57" s="15"/>
      <c r="V57" s="2"/>
      <c r="W57" s="2"/>
      <c r="X57" s="2"/>
      <c r="Y57"/>
      <c r="Z57"/>
      <c r="AA57"/>
      <c r="AB57"/>
      <c r="AC57"/>
      <c r="AD57"/>
      <c r="AE57"/>
      <c r="AF57"/>
      <c r="AG57"/>
      <c r="AH57"/>
    </row>
    <row r="58" spans="1:36" s="6" customFormat="1" ht="12.75" x14ac:dyDescent="0.2">
      <c r="A58" s="60" t="s">
        <v>29</v>
      </c>
      <c r="B58" s="59"/>
      <c r="C58" s="59"/>
      <c r="D58" s="57"/>
      <c r="E58" s="40"/>
      <c r="F58" s="82"/>
      <c r="G58" s="40"/>
      <c r="H58" s="40"/>
      <c r="I58" s="40"/>
      <c r="J58" s="35"/>
      <c r="K58" s="35"/>
      <c r="L58" s="35"/>
      <c r="M58" s="35"/>
      <c r="N58" s="35"/>
      <c r="O58" s="15"/>
      <c r="P58" s="15"/>
      <c r="Q58" s="15"/>
      <c r="R58" s="15"/>
      <c r="S58" s="15"/>
      <c r="T58" s="15"/>
      <c r="U58" s="15"/>
      <c r="V58" s="2"/>
      <c r="W58" s="2"/>
      <c r="X58" s="2"/>
      <c r="Y58"/>
      <c r="Z58"/>
      <c r="AA58"/>
      <c r="AB58"/>
      <c r="AC58"/>
      <c r="AD58"/>
      <c r="AE58"/>
      <c r="AF58"/>
      <c r="AG58"/>
      <c r="AH58"/>
    </row>
    <row r="59" spans="1:36" s="6" customFormat="1" ht="12.75" x14ac:dyDescent="0.2">
      <c r="A59" s="59"/>
      <c r="B59" s="59"/>
      <c r="C59" s="59"/>
      <c r="D59" s="57"/>
      <c r="E59" s="40"/>
      <c r="F59" s="82"/>
      <c r="G59" s="40"/>
      <c r="H59" s="40"/>
      <c r="I59" s="61"/>
      <c r="J59" s="65"/>
      <c r="K59" s="65"/>
      <c r="L59" s="65"/>
      <c r="M59" s="65"/>
      <c r="N59" s="65"/>
      <c r="O59" s="22"/>
      <c r="P59" s="22"/>
      <c r="Q59" s="22"/>
      <c r="R59" s="22"/>
      <c r="S59" s="22"/>
      <c r="T59" s="22"/>
      <c r="U59" s="22"/>
      <c r="V59" s="2"/>
      <c r="W59" s="2"/>
      <c r="X59" s="2"/>
      <c r="Y59"/>
      <c r="Z59"/>
      <c r="AA59"/>
      <c r="AB59"/>
      <c r="AC59"/>
      <c r="AD59"/>
      <c r="AE59"/>
      <c r="AF59"/>
      <c r="AG59"/>
      <c r="AH59"/>
    </row>
    <row r="60" spans="1:36" s="6" customFormat="1" ht="12.75" x14ac:dyDescent="0.2">
      <c r="A60" s="66">
        <v>9.3257999999999992</v>
      </c>
      <c r="B60" s="60" t="s">
        <v>30</v>
      </c>
      <c r="C60" s="61"/>
      <c r="D60" s="60" t="s">
        <v>31</v>
      </c>
      <c r="E60" s="60" t="s">
        <v>32</v>
      </c>
      <c r="F60" s="78" t="s">
        <v>33</v>
      </c>
      <c r="G60" s="40"/>
      <c r="H60" s="40"/>
      <c r="I60" s="61"/>
      <c r="J60" s="65"/>
      <c r="K60" s="65"/>
      <c r="L60" s="65"/>
      <c r="M60" s="65"/>
      <c r="N60" s="65"/>
      <c r="O60" s="22"/>
      <c r="P60" s="22"/>
      <c r="Q60" s="22"/>
      <c r="R60" s="22"/>
      <c r="S60" s="22"/>
      <c r="T60" s="22"/>
      <c r="U60" s="22"/>
      <c r="V60" s="2"/>
      <c r="W60" s="2"/>
      <c r="X60" s="2"/>
      <c r="Y60"/>
      <c r="Z60"/>
      <c r="AA60"/>
      <c r="AB60"/>
      <c r="AC60"/>
      <c r="AD60"/>
      <c r="AE60"/>
      <c r="AF60"/>
      <c r="AG60"/>
      <c r="AH60"/>
    </row>
    <row r="61" spans="1:36" s="6" customFormat="1" ht="12.75" x14ac:dyDescent="0.2">
      <c r="A61" s="66">
        <v>9.0851199999999999</v>
      </c>
      <c r="B61" s="62"/>
      <c r="C61" s="61"/>
      <c r="D61" s="63"/>
      <c r="E61" s="63"/>
      <c r="F61" s="87"/>
      <c r="G61" s="64"/>
      <c r="H61" s="64"/>
      <c r="I61" s="61"/>
      <c r="J61" s="65"/>
      <c r="K61" s="65"/>
      <c r="L61" s="65"/>
      <c r="M61" s="65"/>
      <c r="N61" s="65"/>
      <c r="O61" s="22"/>
      <c r="P61" s="22"/>
      <c r="Q61" s="22"/>
      <c r="R61" s="22"/>
      <c r="S61" s="22"/>
      <c r="T61" s="22"/>
      <c r="U61" s="22"/>
      <c r="V61" s="2"/>
      <c r="W61" s="2"/>
      <c r="X61" s="2"/>
      <c r="Y61"/>
      <c r="Z61"/>
      <c r="AA61"/>
      <c r="AB61"/>
      <c r="AC61"/>
      <c r="AD61"/>
      <c r="AE61"/>
      <c r="AF61"/>
      <c r="AG61"/>
      <c r="AH61"/>
    </row>
    <row r="62" spans="1:36" s="6" customFormat="1" ht="12.75" x14ac:dyDescent="0.2">
      <c r="A62" s="66">
        <v>9.3727999999999998</v>
      </c>
      <c r="B62" s="67">
        <f t="shared" ref="B62:B68" si="19">A60*0.454</f>
        <v>4.2339131999999999</v>
      </c>
      <c r="C62" s="68"/>
      <c r="D62" s="69">
        <v>4.71</v>
      </c>
      <c r="E62" s="69">
        <v>1.98</v>
      </c>
      <c r="F62" s="88">
        <f>E62*D62</f>
        <v>9.3257999999999992</v>
      </c>
      <c r="G62" s="64"/>
      <c r="H62" s="64"/>
      <c r="I62" s="58"/>
      <c r="J62" s="25"/>
      <c r="K62" s="25"/>
      <c r="L62" s="25"/>
      <c r="M62" s="25"/>
      <c r="N62" s="25"/>
      <c r="O62" s="14"/>
      <c r="P62" s="14"/>
      <c r="Q62" s="14"/>
      <c r="R62" s="14"/>
      <c r="S62" s="14"/>
      <c r="T62" s="14"/>
      <c r="U62" s="14"/>
      <c r="V62" s="2"/>
      <c r="W62" s="2"/>
      <c r="X62" s="2"/>
      <c r="Y62"/>
      <c r="Z62"/>
      <c r="AA62"/>
      <c r="AB62"/>
      <c r="AC62"/>
      <c r="AD62"/>
      <c r="AE62"/>
      <c r="AF62"/>
      <c r="AG62"/>
      <c r="AH62"/>
    </row>
    <row r="63" spans="1:36" s="6" customFormat="1" ht="12.75" x14ac:dyDescent="0.2">
      <c r="A63" s="66">
        <v>11.55472</v>
      </c>
      <c r="B63" s="67">
        <f t="shared" si="19"/>
        <v>4.1246444799999997</v>
      </c>
      <c r="C63" s="68"/>
      <c r="D63" s="69">
        <v>4.6399999999999997</v>
      </c>
      <c r="E63" s="69">
        <v>1.958</v>
      </c>
      <c r="F63" s="88">
        <f t="shared" ref="F63:F68" si="20">E63*D63</f>
        <v>9.0851199999999999</v>
      </c>
      <c r="G63" s="64"/>
      <c r="H63" s="64"/>
      <c r="I63" s="58"/>
      <c r="J63" s="25"/>
      <c r="K63" s="25"/>
      <c r="L63" s="25"/>
      <c r="M63" s="25"/>
      <c r="N63" s="25"/>
      <c r="O63" s="14"/>
      <c r="P63" s="14"/>
      <c r="Q63" s="14"/>
      <c r="R63" s="14"/>
      <c r="S63" s="14"/>
      <c r="T63" s="14"/>
      <c r="U63" s="14"/>
      <c r="V63" s="2"/>
      <c r="W63" s="2"/>
      <c r="X63" s="2"/>
      <c r="Y63"/>
      <c r="Z63"/>
      <c r="AA63"/>
      <c r="AB63"/>
      <c r="AC63"/>
      <c r="AD63"/>
      <c r="AE63"/>
      <c r="AF63"/>
      <c r="AG63"/>
      <c r="AH63"/>
    </row>
    <row r="64" spans="1:36" s="6" customFormat="1" ht="12.75" x14ac:dyDescent="0.2">
      <c r="A64" s="66">
        <v>7.6896399999999989</v>
      </c>
      <c r="B64" s="67">
        <f t="shared" si="19"/>
        <v>4.2552512</v>
      </c>
      <c r="C64" s="68"/>
      <c r="D64" s="70">
        <v>4.6399999999999997</v>
      </c>
      <c r="E64" s="70">
        <v>2.02</v>
      </c>
      <c r="F64" s="88">
        <f t="shared" si="20"/>
        <v>9.3727999999999998</v>
      </c>
      <c r="G64" s="58"/>
      <c r="H64" s="58"/>
      <c r="I64" s="58"/>
      <c r="J64" s="25"/>
      <c r="K64" s="25"/>
      <c r="L64" s="25"/>
      <c r="M64" s="25"/>
      <c r="N64" s="25"/>
      <c r="O64" s="14"/>
      <c r="P64" s="14"/>
      <c r="Q64" s="14"/>
      <c r="R64" s="14"/>
      <c r="S64" s="14"/>
      <c r="T64" s="14"/>
      <c r="U64" s="14"/>
      <c r="V64" s="2"/>
      <c r="W64" s="2"/>
      <c r="X64" s="2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6" customFormat="1" ht="12.75" x14ac:dyDescent="0.2">
      <c r="A65" s="66">
        <v>4.04</v>
      </c>
      <c r="B65" s="67">
        <f t="shared" si="19"/>
        <v>5.2458428799999997</v>
      </c>
      <c r="C65" s="68"/>
      <c r="D65" s="70">
        <v>5.62</v>
      </c>
      <c r="E65" s="70">
        <v>2.056</v>
      </c>
      <c r="F65" s="88">
        <f t="shared" si="20"/>
        <v>11.55472</v>
      </c>
      <c r="G65" s="58"/>
      <c r="H65" s="58"/>
      <c r="I65" s="58"/>
      <c r="J65" s="25"/>
      <c r="K65" s="25"/>
      <c r="L65" s="25"/>
      <c r="M65" s="25"/>
      <c r="N65" s="25"/>
      <c r="O65" s="14"/>
      <c r="P65" s="14"/>
      <c r="Q65" s="14"/>
      <c r="R65" s="14"/>
      <c r="S65" s="14"/>
      <c r="T65" s="14"/>
      <c r="U65" s="14"/>
      <c r="V65" s="2"/>
      <c r="W65" s="2"/>
      <c r="X65" s="2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6" customFormat="1" ht="12.75" x14ac:dyDescent="0.2">
      <c r="A66" s="66">
        <v>4.04</v>
      </c>
      <c r="B66" s="67">
        <f t="shared" si="19"/>
        <v>3.4910965599999995</v>
      </c>
      <c r="C66" s="68"/>
      <c r="D66" s="70">
        <v>4.0599999999999996</v>
      </c>
      <c r="E66" s="70">
        <v>1.8939999999999999</v>
      </c>
      <c r="F66" s="88">
        <f t="shared" si="20"/>
        <v>7.6896399999999989</v>
      </c>
      <c r="G66" s="58"/>
      <c r="H66" s="58"/>
      <c r="I66" s="58"/>
      <c r="J66" s="25"/>
      <c r="K66" s="25"/>
      <c r="L66" s="25"/>
      <c r="M66" s="25"/>
      <c r="N66" s="25"/>
      <c r="O66" s="14"/>
      <c r="P66" s="14"/>
      <c r="Q66" s="14"/>
      <c r="R66" s="14"/>
      <c r="S66" s="14"/>
      <c r="T66" s="14"/>
      <c r="U66" s="14"/>
      <c r="V66" s="2"/>
      <c r="W66" s="2"/>
      <c r="X66" s="2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6" customFormat="1" ht="12.75" x14ac:dyDescent="0.2">
      <c r="A67" s="58"/>
      <c r="B67" s="67">
        <f t="shared" si="19"/>
        <v>1.83416</v>
      </c>
      <c r="C67" s="68"/>
      <c r="D67" s="70">
        <v>4.75</v>
      </c>
      <c r="E67" s="70">
        <v>1.9590000000000001</v>
      </c>
      <c r="F67" s="88">
        <f t="shared" si="20"/>
        <v>9.3052500000000009</v>
      </c>
      <c r="G67" s="58"/>
      <c r="H67" s="58"/>
      <c r="I67" s="58"/>
      <c r="J67" s="25"/>
      <c r="K67" s="25"/>
      <c r="L67" s="25"/>
      <c r="M67" s="25"/>
      <c r="N67" s="25"/>
      <c r="O67" s="14"/>
      <c r="P67" s="14"/>
      <c r="Q67" s="14"/>
      <c r="R67" s="14"/>
      <c r="S67" s="14"/>
      <c r="T67" s="14"/>
      <c r="U67" s="14"/>
      <c r="V67" s="2"/>
      <c r="W67" s="2"/>
      <c r="X67" s="2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6" customFormat="1" ht="13.5" thickBot="1" x14ac:dyDescent="0.25">
      <c r="A68" s="58"/>
      <c r="B68" s="67">
        <f t="shared" si="19"/>
        <v>1.83416</v>
      </c>
      <c r="C68" s="68"/>
      <c r="D68" s="70">
        <v>4.75</v>
      </c>
      <c r="E68" s="70">
        <v>1.9590000000000001</v>
      </c>
      <c r="F68" s="88">
        <f t="shared" si="20"/>
        <v>9.3052500000000009</v>
      </c>
      <c r="G68" s="58"/>
      <c r="H68" s="58"/>
      <c r="I68" s="58"/>
      <c r="J68" s="25"/>
      <c r="K68" s="25"/>
      <c r="L68" s="25"/>
      <c r="M68" s="25"/>
      <c r="N68" s="25"/>
      <c r="O68" s="14"/>
      <c r="P68" s="14"/>
      <c r="Q68" s="14"/>
      <c r="R68" s="14"/>
      <c r="S68" s="14"/>
      <c r="T68" s="14"/>
      <c r="U68" s="14"/>
      <c r="V68" s="2"/>
      <c r="W68" s="2"/>
      <c r="X68" s="2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6" customFormat="1" ht="13.5" thickBot="1" x14ac:dyDescent="0.2">
      <c r="A69" s="71">
        <v>1</v>
      </c>
      <c r="B69" s="58"/>
      <c r="C69" s="58"/>
      <c r="D69" s="58"/>
      <c r="E69" s="58"/>
      <c r="F69" s="86"/>
      <c r="G69" s="58"/>
      <c r="H69" s="58"/>
      <c r="I69" s="72">
        <v>19</v>
      </c>
      <c r="J69" s="72">
        <v>0.14000000000000001</v>
      </c>
      <c r="K69" s="64"/>
      <c r="L69" s="72">
        <v>1.05</v>
      </c>
      <c r="M69" s="25"/>
      <c r="N69" s="25"/>
      <c r="O69" s="14"/>
      <c r="P69" s="14"/>
      <c r="Q69" s="14"/>
      <c r="R69" s="14"/>
      <c r="S69" s="14"/>
      <c r="T69" s="14"/>
      <c r="U69" s="14"/>
      <c r="V69" s="2"/>
      <c r="W69" s="2"/>
      <c r="X69" s="2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6" customFormat="1" ht="13.5" thickBot="1" x14ac:dyDescent="0.2">
      <c r="A70" s="73">
        <v>2</v>
      </c>
      <c r="B70" s="58"/>
      <c r="C70" s="58"/>
      <c r="D70" s="58"/>
      <c r="E70" s="58"/>
      <c r="F70" s="86"/>
      <c r="G70" s="58"/>
      <c r="H70" s="58"/>
      <c r="I70" s="74">
        <v>21</v>
      </c>
      <c r="J70" s="74">
        <v>0.2</v>
      </c>
      <c r="K70" s="64"/>
      <c r="L70" s="74">
        <v>1.1399999999999999</v>
      </c>
      <c r="M70" s="65"/>
      <c r="N70" s="65"/>
      <c r="O70" s="22"/>
      <c r="P70" s="22"/>
      <c r="Q70" s="22"/>
      <c r="R70" s="22"/>
      <c r="S70" s="22"/>
      <c r="T70" s="22"/>
      <c r="U70" s="22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6" customFormat="1" ht="13.5" thickBot="1" x14ac:dyDescent="0.25">
      <c r="A71" s="73">
        <v>3</v>
      </c>
      <c r="B71" s="72">
        <v>0.28999999999999998</v>
      </c>
      <c r="C71" s="72">
        <v>4.2000000000000003E-2</v>
      </c>
      <c r="D71" s="72">
        <v>0.31</v>
      </c>
      <c r="E71" s="72">
        <v>0.31</v>
      </c>
      <c r="F71" s="89">
        <v>1.05</v>
      </c>
      <c r="G71" s="72">
        <v>1</v>
      </c>
      <c r="H71" s="64"/>
      <c r="I71" s="74">
        <v>30</v>
      </c>
      <c r="J71" s="74">
        <v>0.42</v>
      </c>
      <c r="K71" s="64"/>
      <c r="L71" s="74">
        <v>1.23</v>
      </c>
      <c r="M71" s="65"/>
      <c r="N71" s="65"/>
      <c r="O71" s="22"/>
      <c r="P71" s="22"/>
      <c r="Q71" s="22"/>
      <c r="R71" s="22"/>
      <c r="S71" s="22"/>
      <c r="T71" s="22"/>
      <c r="U71" s="22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6" customFormat="1" ht="13.5" thickBot="1" x14ac:dyDescent="0.25">
      <c r="A72" s="73">
        <v>4</v>
      </c>
      <c r="B72" s="74">
        <v>0.66</v>
      </c>
      <c r="C72" s="74">
        <v>4.7E-2</v>
      </c>
      <c r="D72" s="74">
        <v>0.45</v>
      </c>
      <c r="E72" s="74">
        <v>0.76</v>
      </c>
      <c r="F72" s="90">
        <v>1.1399999999999999</v>
      </c>
      <c r="G72" s="74">
        <v>2</v>
      </c>
      <c r="H72" s="64"/>
      <c r="I72" s="74">
        <v>37</v>
      </c>
      <c r="J72" s="74">
        <v>0.56999999999999995</v>
      </c>
      <c r="K72" s="64"/>
      <c r="L72" s="74">
        <v>1.3</v>
      </c>
      <c r="M72" s="65"/>
      <c r="N72" s="65"/>
      <c r="O72" s="22"/>
      <c r="P72" s="22"/>
      <c r="Q72" s="22"/>
      <c r="R72" s="22"/>
      <c r="S72" s="22"/>
      <c r="T72" s="22"/>
      <c r="U72" s="2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6" customFormat="1" ht="13.5" thickBot="1" x14ac:dyDescent="0.25">
      <c r="A73" s="73">
        <v>5</v>
      </c>
      <c r="B73" s="74">
        <v>1.37</v>
      </c>
      <c r="C73" s="74">
        <v>6.5000000000000002E-2</v>
      </c>
      <c r="D73" s="74">
        <v>0.93</v>
      </c>
      <c r="E73" s="74">
        <v>1.69</v>
      </c>
      <c r="F73" s="90">
        <v>1.23</v>
      </c>
      <c r="G73" s="74">
        <v>3</v>
      </c>
      <c r="H73" s="64"/>
      <c r="I73" s="74">
        <v>43</v>
      </c>
      <c r="J73" s="74">
        <v>0.76</v>
      </c>
      <c r="K73" s="64"/>
      <c r="L73" s="74">
        <v>1.4</v>
      </c>
      <c r="M73" s="65"/>
      <c r="N73" s="65"/>
      <c r="O73" s="22"/>
      <c r="P73" s="22"/>
      <c r="Q73" s="22"/>
      <c r="R73" s="22"/>
      <c r="S73" s="22"/>
      <c r="T73" s="22"/>
      <c r="U73" s="22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6" customFormat="1" ht="13.5" thickBot="1" x14ac:dyDescent="0.25">
      <c r="A74" s="73">
        <v>6</v>
      </c>
      <c r="B74" s="74">
        <v>2.27</v>
      </c>
      <c r="C74" s="74">
        <v>8.1000000000000003E-2</v>
      </c>
      <c r="D74" s="74">
        <v>1.27</v>
      </c>
      <c r="E74" s="74">
        <v>2.95</v>
      </c>
      <c r="F74" s="90">
        <v>1.3</v>
      </c>
      <c r="G74" s="74">
        <v>4</v>
      </c>
      <c r="H74" s="64"/>
      <c r="I74" s="74">
        <v>50</v>
      </c>
      <c r="J74" s="74">
        <v>1.02</v>
      </c>
      <c r="K74" s="64"/>
      <c r="L74" s="74">
        <v>1.49</v>
      </c>
      <c r="M74" s="65"/>
      <c r="N74" s="65"/>
      <c r="O74" s="22"/>
      <c r="P74" s="22"/>
      <c r="Q74" s="22"/>
      <c r="R74" s="22"/>
      <c r="S74" s="22"/>
      <c r="T74" s="22"/>
      <c r="U74" s="22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6" customFormat="1" ht="13.5" thickBot="1" x14ac:dyDescent="0.25">
      <c r="A75" s="73">
        <v>7</v>
      </c>
      <c r="B75" s="74">
        <v>3.3</v>
      </c>
      <c r="C75" s="74">
        <v>9.4E-2</v>
      </c>
      <c r="D75" s="74">
        <v>1.67</v>
      </c>
      <c r="E75" s="74">
        <v>4.62</v>
      </c>
      <c r="F75" s="90">
        <v>1.4</v>
      </c>
      <c r="G75" s="74">
        <v>5</v>
      </c>
      <c r="H75" s="64"/>
      <c r="I75" s="74">
        <v>56</v>
      </c>
      <c r="J75" s="74">
        <v>1.25</v>
      </c>
      <c r="K75" s="64"/>
      <c r="L75" s="74">
        <v>1.58</v>
      </c>
      <c r="M75" s="65"/>
      <c r="N75" s="65"/>
      <c r="O75" s="22"/>
      <c r="P75" s="22"/>
      <c r="Q75" s="22"/>
      <c r="R75" s="22"/>
      <c r="S75" s="22"/>
      <c r="T75" s="22"/>
      <c r="U75" s="22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6" customFormat="1" ht="13.5" thickBot="1" x14ac:dyDescent="0.25">
      <c r="A76" s="73">
        <v>8</v>
      </c>
      <c r="B76" s="74">
        <v>4.62</v>
      </c>
      <c r="C76" s="74">
        <v>0.11</v>
      </c>
      <c r="D76" s="74">
        <v>2.2599999999999998</v>
      </c>
      <c r="E76" s="74">
        <v>6.88</v>
      </c>
      <c r="F76" s="90">
        <v>1.49</v>
      </c>
      <c r="G76" s="74">
        <v>6</v>
      </c>
      <c r="H76" s="64"/>
      <c r="I76" s="74">
        <v>63</v>
      </c>
      <c r="J76" s="74">
        <v>1.42</v>
      </c>
      <c r="K76" s="64"/>
      <c r="L76" s="74">
        <v>1.65</v>
      </c>
      <c r="M76" s="65"/>
      <c r="N76" s="65"/>
      <c r="O76" s="22"/>
      <c r="P76" s="22"/>
      <c r="Q76" s="22"/>
      <c r="R76" s="22"/>
      <c r="S76" s="22"/>
      <c r="T76" s="22"/>
      <c r="U76" s="22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6" customFormat="1" ht="13.5" thickBot="1" x14ac:dyDescent="0.25">
      <c r="A77" s="73">
        <v>9</v>
      </c>
      <c r="B77" s="74">
        <v>6.1</v>
      </c>
      <c r="C77" s="74">
        <v>0.125</v>
      </c>
      <c r="D77" s="74">
        <v>2.76</v>
      </c>
      <c r="E77" s="74">
        <v>9.64</v>
      </c>
      <c r="F77" s="90">
        <v>1.58</v>
      </c>
      <c r="G77" s="74">
        <v>7</v>
      </c>
      <c r="H77" s="64"/>
      <c r="I77" s="74">
        <v>68</v>
      </c>
      <c r="J77" s="74">
        <v>1.62</v>
      </c>
      <c r="K77" s="64"/>
      <c r="L77" s="74">
        <v>1.72</v>
      </c>
      <c r="M77" s="65"/>
      <c r="N77" s="65"/>
      <c r="O77" s="22"/>
      <c r="P77" s="22"/>
      <c r="Q77" s="22"/>
      <c r="R77" s="22"/>
      <c r="S77" s="22"/>
      <c r="T77" s="22"/>
      <c r="U77" s="22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6" customFormat="1" ht="13.5" thickBot="1" x14ac:dyDescent="0.25">
      <c r="A78" s="73">
        <v>10</v>
      </c>
      <c r="B78" s="74">
        <v>7.74</v>
      </c>
      <c r="C78" s="74">
        <v>0.13800000000000001</v>
      </c>
      <c r="D78" s="74">
        <v>3.13</v>
      </c>
      <c r="E78" s="74">
        <v>12.77</v>
      </c>
      <c r="F78" s="90">
        <v>1.65</v>
      </c>
      <c r="G78" s="74">
        <v>8</v>
      </c>
      <c r="H78" s="64"/>
      <c r="I78" s="74">
        <v>74</v>
      </c>
      <c r="J78" s="74">
        <v>1.81</v>
      </c>
      <c r="K78" s="64"/>
      <c r="L78" s="74">
        <v>1.79</v>
      </c>
      <c r="M78" s="65"/>
      <c r="N78" s="65"/>
      <c r="O78" s="22"/>
      <c r="P78" s="22"/>
      <c r="Q78" s="22"/>
      <c r="R78" s="22"/>
      <c r="S78" s="22"/>
      <c r="T78" s="22"/>
      <c r="U78" s="22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6" customFormat="1" ht="13.5" thickBot="1" x14ac:dyDescent="0.25">
      <c r="A79" s="73">
        <v>11</v>
      </c>
      <c r="B79" s="74">
        <v>9.5</v>
      </c>
      <c r="C79" s="74">
        <v>0.151</v>
      </c>
      <c r="D79" s="74">
        <v>3.57</v>
      </c>
      <c r="E79" s="74">
        <v>16.329999999999998</v>
      </c>
      <c r="F79" s="90">
        <v>1.72</v>
      </c>
      <c r="G79" s="74">
        <v>9</v>
      </c>
      <c r="H79" s="64"/>
      <c r="I79" s="74">
        <v>77</v>
      </c>
      <c r="J79" s="74">
        <v>1.9</v>
      </c>
      <c r="K79" s="64"/>
      <c r="L79" s="74">
        <v>1.88</v>
      </c>
      <c r="M79" s="65"/>
      <c r="N79" s="65"/>
      <c r="O79" s="22"/>
      <c r="P79" s="22"/>
      <c r="Q79" s="22"/>
      <c r="R79" s="22"/>
      <c r="S79" s="22"/>
      <c r="T79" s="22"/>
      <c r="U79" s="22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6" customFormat="1" ht="13.5" thickBot="1" x14ac:dyDescent="0.25">
      <c r="A80" s="73">
        <v>12</v>
      </c>
      <c r="B80" s="74">
        <v>11.35</v>
      </c>
      <c r="C80" s="74">
        <v>0.16200000000000001</v>
      </c>
      <c r="D80" s="74">
        <v>3.98</v>
      </c>
      <c r="E80" s="74">
        <v>20.32</v>
      </c>
      <c r="F80" s="90">
        <v>1.79</v>
      </c>
      <c r="G80" s="74">
        <v>10</v>
      </c>
      <c r="H80" s="64"/>
      <c r="I80" s="74">
        <v>79</v>
      </c>
      <c r="J80" s="74">
        <v>1.9</v>
      </c>
      <c r="K80" s="64"/>
      <c r="L80" s="74">
        <v>1.96</v>
      </c>
      <c r="M80" s="65"/>
      <c r="N80" s="65"/>
      <c r="O80" s="22"/>
      <c r="P80" s="22"/>
      <c r="Q80" s="22"/>
      <c r="R80" s="22"/>
      <c r="S80" s="22"/>
      <c r="T80" s="22"/>
      <c r="U80" s="22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6" customFormat="1" ht="13.5" thickBot="1" x14ac:dyDescent="0.25">
      <c r="A81" s="64"/>
      <c r="B81" s="74">
        <v>13.03</v>
      </c>
      <c r="C81" s="74">
        <v>0.16900000000000001</v>
      </c>
      <c r="D81" s="74">
        <v>4.18</v>
      </c>
      <c r="E81" s="74">
        <v>24.5</v>
      </c>
      <c r="F81" s="90">
        <v>1.88</v>
      </c>
      <c r="G81" s="74">
        <v>11</v>
      </c>
      <c r="H81" s="64"/>
      <c r="I81" s="64"/>
      <c r="J81" s="65"/>
      <c r="K81" s="65"/>
      <c r="L81" s="65"/>
      <c r="M81" s="65"/>
      <c r="N81" s="65"/>
      <c r="O81" s="22"/>
      <c r="P81" s="22"/>
      <c r="Q81" s="22"/>
      <c r="R81" s="22"/>
      <c r="S81" s="22"/>
      <c r="T81" s="22"/>
      <c r="U81" s="22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" customFormat="1" ht="13.5" thickBot="1" x14ac:dyDescent="0.25">
      <c r="A82" s="64"/>
      <c r="B82" s="74">
        <v>14.63</v>
      </c>
      <c r="C82" s="74">
        <v>0.17399999999999999</v>
      </c>
      <c r="D82" s="74">
        <v>4.18</v>
      </c>
      <c r="E82" s="74">
        <v>28.67</v>
      </c>
      <c r="F82" s="90">
        <v>1.96</v>
      </c>
      <c r="G82" s="74">
        <v>12</v>
      </c>
      <c r="H82" s="64"/>
      <c r="I82" s="64"/>
      <c r="J82" s="65"/>
      <c r="K82" s="65"/>
      <c r="L82" s="65"/>
      <c r="M82" s="65"/>
      <c r="N82" s="65"/>
      <c r="O82" s="22"/>
      <c r="P82" s="22"/>
      <c r="Q82" s="22"/>
      <c r="R82" s="22"/>
      <c r="S82" s="22"/>
      <c r="T82" s="22"/>
      <c r="U82" s="2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6" customFormat="1" ht="12.75" x14ac:dyDescent="0.15">
      <c r="A83" s="64"/>
      <c r="B83" s="64"/>
      <c r="C83" s="64"/>
      <c r="D83" s="64"/>
      <c r="E83" s="64"/>
      <c r="F83" s="75"/>
      <c r="G83" s="64"/>
      <c r="H83" s="64"/>
      <c r="I83" s="24">
        <v>0.14000000000000001</v>
      </c>
      <c r="J83" s="24">
        <v>0.13</v>
      </c>
      <c r="K83" s="65"/>
      <c r="L83" s="65"/>
      <c r="M83" s="65"/>
      <c r="N83" s="65"/>
      <c r="O83" s="22"/>
      <c r="P83" s="22"/>
      <c r="Q83" s="22"/>
      <c r="R83" s="22"/>
      <c r="S83" s="22"/>
      <c r="T83" s="22"/>
      <c r="U83" s="22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6" customFormat="1" ht="12.75" x14ac:dyDescent="0.15">
      <c r="A84" s="64"/>
      <c r="B84" s="64"/>
      <c r="C84" s="64"/>
      <c r="D84" s="64"/>
      <c r="E84" s="64"/>
      <c r="F84" s="75"/>
      <c r="G84" s="64"/>
      <c r="H84" s="64"/>
      <c r="I84" s="24">
        <v>0.34</v>
      </c>
      <c r="J84" s="24">
        <v>0.3</v>
      </c>
      <c r="K84" s="65"/>
      <c r="L84" s="65"/>
      <c r="M84" s="65"/>
      <c r="N84" s="65"/>
      <c r="O84" s="22"/>
      <c r="P84" s="22"/>
      <c r="Q84" s="22"/>
      <c r="R84" s="22"/>
      <c r="S84" s="22"/>
      <c r="T84" s="22"/>
      <c r="U84" s="22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" customFormat="1" ht="12.75" x14ac:dyDescent="0.15">
      <c r="A85" s="64"/>
      <c r="B85" s="64"/>
      <c r="C85" s="64"/>
      <c r="D85" s="64"/>
      <c r="E85" s="64"/>
      <c r="F85" s="75"/>
      <c r="G85" s="64"/>
      <c r="I85" s="24">
        <v>0.77</v>
      </c>
      <c r="J85" s="24">
        <v>0.62</v>
      </c>
      <c r="K85" s="65"/>
      <c r="L85" s="65"/>
      <c r="M85" s="65"/>
      <c r="N85" s="65"/>
      <c r="O85" s="22"/>
      <c r="P85" s="22"/>
      <c r="Q85" s="22"/>
      <c r="R85" s="22"/>
      <c r="S85" s="22"/>
      <c r="T85" s="22"/>
      <c r="U85" s="22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6" customFormat="1" ht="12.75" x14ac:dyDescent="0.15">
      <c r="A86" s="64"/>
      <c r="B86" s="64"/>
      <c r="C86" s="64"/>
      <c r="D86" s="64"/>
      <c r="E86" s="64"/>
      <c r="F86" s="75"/>
      <c r="G86" s="64"/>
      <c r="I86" s="24">
        <v>1.34</v>
      </c>
      <c r="J86" s="24">
        <v>1.03</v>
      </c>
      <c r="K86" s="65"/>
      <c r="L86" s="65"/>
      <c r="M86" s="65"/>
      <c r="N86" s="65"/>
      <c r="O86" s="22"/>
      <c r="P86" s="22"/>
      <c r="Q86" s="22"/>
      <c r="R86" s="22"/>
      <c r="S86" s="22"/>
      <c r="T86" s="22"/>
      <c r="U86" s="22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6" customFormat="1" ht="12.75" x14ac:dyDescent="0.15">
      <c r="A87" s="64"/>
      <c r="B87" s="64"/>
      <c r="C87" s="64"/>
      <c r="D87" s="64"/>
      <c r="E87" s="64"/>
      <c r="F87" s="75"/>
      <c r="G87" s="64"/>
      <c r="I87" s="24">
        <v>2.1</v>
      </c>
      <c r="J87" s="24">
        <v>1.5</v>
      </c>
      <c r="K87" s="65"/>
      <c r="L87" s="65"/>
      <c r="M87" s="65"/>
      <c r="N87" s="65"/>
      <c r="O87" s="22"/>
      <c r="P87" s="22"/>
      <c r="Q87" s="22"/>
      <c r="R87" s="22"/>
      <c r="S87" s="22"/>
      <c r="T87" s="22"/>
      <c r="U87" s="22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" customFormat="1" ht="12.75" x14ac:dyDescent="0.15">
      <c r="A88" s="64"/>
      <c r="B88" s="64"/>
      <c r="C88" s="64"/>
      <c r="D88" s="64"/>
      <c r="E88" s="64"/>
      <c r="F88" s="75"/>
      <c r="G88" s="64"/>
      <c r="I88" s="24">
        <v>3.12</v>
      </c>
      <c r="J88" s="24">
        <v>2.09</v>
      </c>
      <c r="K88" s="65"/>
      <c r="L88" s="65"/>
      <c r="M88" s="65"/>
      <c r="N88" s="65"/>
      <c r="O88" s="22"/>
      <c r="P88" s="22"/>
      <c r="Q88" s="22"/>
      <c r="R88" s="22"/>
      <c r="S88" s="22"/>
      <c r="T88" s="22"/>
      <c r="U88" s="22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" customFormat="1" ht="12.75" x14ac:dyDescent="0.15">
      <c r="A89" s="64"/>
      <c r="B89" s="64"/>
      <c r="C89" s="64"/>
      <c r="D89" s="64"/>
      <c r="E89" s="64"/>
      <c r="F89" s="75"/>
      <c r="G89" s="64"/>
      <c r="I89" s="24">
        <v>4.37</v>
      </c>
      <c r="J89" s="24">
        <v>2.77</v>
      </c>
      <c r="K89" s="65"/>
      <c r="L89" s="65"/>
      <c r="M89" s="65"/>
      <c r="N89" s="65"/>
      <c r="O89" s="22"/>
      <c r="P89" s="22"/>
      <c r="Q89" s="22"/>
      <c r="R89" s="22"/>
      <c r="S89" s="22"/>
      <c r="T89" s="22"/>
      <c r="U89" s="22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" customFormat="1" ht="12.75" x14ac:dyDescent="0.15">
      <c r="A90" s="64"/>
      <c r="B90" s="64"/>
      <c r="C90" s="64"/>
      <c r="D90" s="64"/>
      <c r="E90" s="64"/>
      <c r="F90" s="75"/>
      <c r="G90" s="64"/>
      <c r="I90" s="24">
        <v>5.79</v>
      </c>
      <c r="J90" s="24">
        <v>3.51</v>
      </c>
      <c r="K90" s="65"/>
      <c r="L90" s="65"/>
      <c r="M90" s="65"/>
      <c r="N90" s="65"/>
      <c r="O90" s="22"/>
      <c r="P90" s="22"/>
      <c r="Q90" s="22"/>
      <c r="R90" s="22"/>
      <c r="S90" s="22"/>
      <c r="T90" s="22"/>
      <c r="U90" s="22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 x14ac:dyDescent="0.15">
      <c r="C91" s="64"/>
      <c r="D91" s="64"/>
      <c r="E91" s="64"/>
      <c r="F91" s="75"/>
      <c r="G91" s="64"/>
      <c r="H91" s="6"/>
      <c r="I91" s="24">
        <v>7.41</v>
      </c>
      <c r="J91" s="24">
        <v>4.3099999999999996</v>
      </c>
    </row>
    <row r="92" spans="1:36" ht="12.75" x14ac:dyDescent="0.15">
      <c r="C92" s="64"/>
      <c r="D92" s="64"/>
      <c r="E92" s="64"/>
      <c r="F92" s="75"/>
      <c r="G92" s="64"/>
      <c r="H92" s="6"/>
      <c r="I92" s="24">
        <v>9.2200000000000006</v>
      </c>
      <c r="J92" s="24">
        <v>5.15</v>
      </c>
    </row>
    <row r="93" spans="1:36" ht="12.75" x14ac:dyDescent="0.15">
      <c r="I93" s="24">
        <v>11.11</v>
      </c>
      <c r="J93" s="24">
        <v>5.91</v>
      </c>
    </row>
    <row r="94" spans="1:36" ht="12.75" x14ac:dyDescent="0.15">
      <c r="I94" s="24">
        <v>13.01</v>
      </c>
      <c r="J94" s="24">
        <v>6.64</v>
      </c>
    </row>
  </sheetData>
  <mergeCells count="3">
    <mergeCell ref="B5:H7"/>
    <mergeCell ref="F9:H9"/>
    <mergeCell ref="C12:D13"/>
  </mergeCells>
  <pageMargins left="0.75" right="0.75" top="1" bottom="1" header="0.5" footer="0.5"/>
  <pageSetup orientation="portrait" horizontalDpi="360" verticalDpi="36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94"/>
  <sheetViews>
    <sheetView showGridLines="0" zoomScale="187" zoomScaleNormal="187" workbookViewId="0">
      <selection activeCell="I11" sqref="I11"/>
    </sheetView>
  </sheetViews>
  <sheetFormatPr defaultColWidth="9.625" defaultRowHeight="12" x14ac:dyDescent="0.15"/>
  <cols>
    <col min="1" max="1" width="9.625" style="64"/>
    <col min="2" max="2" width="4.125" style="64" customWidth="1"/>
    <col min="3" max="3" width="19" style="61" customWidth="1"/>
    <col min="4" max="5" width="9.625" style="61"/>
    <col min="6" max="6" width="9.625" style="91"/>
    <col min="7" max="7" width="3.125" style="61" customWidth="1"/>
    <col min="8" max="9" width="9.625" style="61"/>
    <col min="10" max="14" width="9.625" style="65"/>
    <col min="15" max="21" width="9.625" style="22"/>
  </cols>
  <sheetData>
    <row r="1" spans="1:34" s="1" customFormat="1" ht="12.75" x14ac:dyDescent="0.15">
      <c r="A1" s="26"/>
      <c r="B1" s="27" t="s">
        <v>5</v>
      </c>
      <c r="C1" s="28"/>
      <c r="D1" s="28"/>
      <c r="E1" s="28"/>
      <c r="F1" s="79"/>
      <c r="G1" s="28"/>
      <c r="H1" s="28"/>
      <c r="I1" s="29"/>
      <c r="J1" s="25"/>
      <c r="K1" s="25"/>
      <c r="L1" s="25"/>
      <c r="M1" s="25"/>
      <c r="N1" s="25"/>
      <c r="O1" s="14"/>
      <c r="P1" s="14"/>
      <c r="Q1" s="14"/>
      <c r="R1" s="14"/>
      <c r="S1" s="14"/>
      <c r="T1" s="14"/>
      <c r="U1" s="14"/>
    </row>
    <row r="2" spans="1:34" s="1" customFormat="1" ht="12.75" x14ac:dyDescent="0.15">
      <c r="A2" s="26"/>
      <c r="B2" s="105" t="s">
        <v>6</v>
      </c>
      <c r="C2" s="106"/>
      <c r="D2" s="106"/>
      <c r="E2" s="106"/>
      <c r="F2" s="107"/>
      <c r="G2" s="106"/>
      <c r="H2" s="106"/>
      <c r="I2" s="29"/>
      <c r="J2" s="25"/>
      <c r="K2" s="25"/>
      <c r="L2" s="25"/>
      <c r="M2" s="25"/>
      <c r="N2" s="25"/>
      <c r="O2" s="14"/>
      <c r="P2" s="14"/>
      <c r="Q2" s="14"/>
      <c r="R2" s="14"/>
      <c r="S2" s="14"/>
      <c r="T2" s="14"/>
      <c r="U2" s="14"/>
    </row>
    <row r="3" spans="1:34" s="6" customFormat="1" ht="12.75" x14ac:dyDescent="0.2">
      <c r="A3" s="30"/>
      <c r="B3" s="31" t="s">
        <v>7</v>
      </c>
      <c r="C3" s="32"/>
      <c r="D3" s="33"/>
      <c r="E3" s="33"/>
      <c r="F3" s="80"/>
      <c r="G3" s="33"/>
      <c r="H3" s="33"/>
      <c r="I3" s="34"/>
      <c r="J3" s="35"/>
      <c r="K3" s="35"/>
      <c r="L3" s="35"/>
      <c r="M3" s="35"/>
      <c r="N3" s="35"/>
      <c r="O3" s="15"/>
      <c r="P3" s="15"/>
      <c r="Q3" s="15"/>
      <c r="R3" s="15"/>
      <c r="S3" s="15"/>
      <c r="T3" s="15"/>
      <c r="U3" s="15"/>
      <c r="V3" s="2"/>
      <c r="W3" s="2"/>
      <c r="X3" s="2"/>
      <c r="Y3" s="2"/>
    </row>
    <row r="4" spans="1:34" s="6" customFormat="1" ht="13.5" thickBot="1" x14ac:dyDescent="0.25">
      <c r="A4" s="30"/>
      <c r="B4" s="36" t="s">
        <v>8</v>
      </c>
      <c r="C4" s="37"/>
      <c r="D4" s="37"/>
      <c r="E4" s="37"/>
      <c r="F4" s="81"/>
      <c r="G4" s="37"/>
      <c r="H4" s="37"/>
      <c r="I4" s="34"/>
      <c r="J4" s="35"/>
      <c r="K4" s="35"/>
      <c r="L4" s="35"/>
      <c r="M4" s="35"/>
      <c r="N4" s="35"/>
      <c r="O4" s="15"/>
      <c r="P4" s="15"/>
      <c r="Q4" s="15"/>
      <c r="R4" s="15"/>
      <c r="S4" s="15"/>
      <c r="T4" s="15"/>
      <c r="U4" s="15"/>
      <c r="V4" s="3" t="s">
        <v>9</v>
      </c>
      <c r="W4" s="4">
        <f>$F$11+$F$12*F16-$F$13*F16*F16</f>
        <v>6.5092099073000007</v>
      </c>
      <c r="X4" s="2"/>
      <c r="Y4" s="2"/>
    </row>
    <row r="5" spans="1:34" s="6" customFormat="1" ht="6" customHeight="1" x14ac:dyDescent="0.2">
      <c r="A5" s="30"/>
      <c r="B5" s="146" t="s">
        <v>51</v>
      </c>
      <c r="C5" s="147"/>
      <c r="D5" s="147"/>
      <c r="E5" s="147"/>
      <c r="F5" s="147"/>
      <c r="G5" s="147"/>
      <c r="H5" s="148"/>
      <c r="I5" s="34"/>
      <c r="J5" s="35"/>
      <c r="K5" s="35"/>
      <c r="L5" s="35"/>
      <c r="M5" s="35"/>
      <c r="N5" s="35"/>
      <c r="O5" s="15"/>
      <c r="P5" s="15"/>
      <c r="Q5" s="15"/>
      <c r="R5" s="15"/>
      <c r="S5" s="15"/>
      <c r="T5" s="15"/>
      <c r="U5" s="15"/>
      <c r="V5" s="3" t="s">
        <v>10</v>
      </c>
      <c r="W5" s="4">
        <f>F15-W4</f>
        <v>-6.8209907300000872E-2</v>
      </c>
      <c r="X5" s="2"/>
      <c r="Y5" s="2"/>
    </row>
    <row r="6" spans="1:34" s="6" customFormat="1" ht="12.75" x14ac:dyDescent="0.2">
      <c r="A6" s="30"/>
      <c r="B6" s="149"/>
      <c r="C6" s="150"/>
      <c r="D6" s="150"/>
      <c r="E6" s="150"/>
      <c r="F6" s="150"/>
      <c r="G6" s="150"/>
      <c r="H6" s="151"/>
      <c r="I6" s="34"/>
      <c r="J6" s="35"/>
      <c r="K6" s="35"/>
      <c r="L6" s="35"/>
      <c r="M6" s="35"/>
      <c r="N6" s="35"/>
      <c r="O6" s="15"/>
      <c r="P6" s="15"/>
      <c r="Q6" s="15"/>
      <c r="R6" s="15"/>
      <c r="S6" s="15"/>
      <c r="T6" s="15"/>
      <c r="U6" s="15"/>
      <c r="V6" s="3" t="s">
        <v>13</v>
      </c>
      <c r="W6" s="5">
        <f>F11+W4/F15*W5</f>
        <v>3.6467752775472692E-2</v>
      </c>
      <c r="X6" s="2"/>
      <c r="Y6" s="2"/>
    </row>
    <row r="7" spans="1:34" s="6" customFormat="1" ht="6" customHeight="1" thickBot="1" x14ac:dyDescent="0.25">
      <c r="A7" s="30"/>
      <c r="B7" s="152"/>
      <c r="C7" s="153"/>
      <c r="D7" s="153"/>
      <c r="E7" s="153"/>
      <c r="F7" s="153"/>
      <c r="G7" s="153"/>
      <c r="H7" s="154"/>
      <c r="I7" s="34"/>
      <c r="J7" s="35"/>
      <c r="K7" s="35"/>
      <c r="L7" s="35"/>
      <c r="M7" s="35"/>
      <c r="N7" s="35"/>
      <c r="O7" s="15"/>
      <c r="P7" s="15"/>
      <c r="Q7" s="15"/>
      <c r="R7" s="15"/>
      <c r="S7" s="15"/>
      <c r="T7" s="15"/>
      <c r="U7" s="15"/>
      <c r="V7" s="2"/>
      <c r="W7" s="2"/>
      <c r="X7" s="2"/>
      <c r="Y7" s="2"/>
    </row>
    <row r="8" spans="1:34" s="6" customFormat="1" ht="5.25" customHeight="1" x14ac:dyDescent="0.2">
      <c r="A8" s="30"/>
      <c r="B8" s="38"/>
      <c r="C8" s="39"/>
      <c r="D8" s="40"/>
      <c r="E8" s="40"/>
      <c r="F8" s="82"/>
      <c r="G8" s="40"/>
      <c r="H8" s="40"/>
      <c r="I8" s="47"/>
      <c r="J8" s="48"/>
      <c r="K8" s="48"/>
      <c r="M8" s="48"/>
      <c r="N8" s="48"/>
      <c r="P8" s="16"/>
      <c r="Q8" s="16"/>
      <c r="R8" s="16"/>
      <c r="S8" s="16"/>
      <c r="T8" s="16"/>
      <c r="U8" s="16"/>
      <c r="V8" s="2"/>
      <c r="W8" s="2"/>
      <c r="X8" s="2"/>
      <c r="Y8" s="7" t="s">
        <v>15</v>
      </c>
      <c r="AA8" s="8" t="s">
        <v>16</v>
      </c>
      <c r="AB8" s="9" t="s">
        <v>17</v>
      </c>
      <c r="AC8" s="8" t="s">
        <v>18</v>
      </c>
      <c r="AD8" s="8" t="s">
        <v>19</v>
      </c>
      <c r="AE8" s="8" t="s">
        <v>20</v>
      </c>
      <c r="AF8" s="8" t="s">
        <v>21</v>
      </c>
      <c r="AG8" s="8" t="s">
        <v>22</v>
      </c>
      <c r="AH8" s="8" t="s">
        <v>23</v>
      </c>
    </row>
    <row r="9" spans="1:34" s="6" customFormat="1" ht="15" thickBot="1" x14ac:dyDescent="0.25">
      <c r="A9" s="30"/>
      <c r="B9" s="41" t="s">
        <v>11</v>
      </c>
      <c r="C9" s="38"/>
      <c r="D9" s="42"/>
      <c r="E9" s="42"/>
      <c r="F9" s="155"/>
      <c r="G9" s="155"/>
      <c r="H9" s="155"/>
      <c r="I9" s="47"/>
      <c r="J9" s="48"/>
      <c r="K9" s="48"/>
      <c r="L9" s="42"/>
      <c r="M9" s="48"/>
      <c r="N9" s="48"/>
      <c r="P9" s="16"/>
      <c r="Q9" s="16"/>
      <c r="R9" s="16"/>
      <c r="S9" s="16"/>
      <c r="T9" s="16"/>
      <c r="U9" s="43" t="s">
        <v>12</v>
      </c>
      <c r="V9" s="2"/>
      <c r="W9" s="2"/>
      <c r="X9" s="2"/>
      <c r="Y9" s="7" t="s">
        <v>25</v>
      </c>
      <c r="Z9" s="8" t="s">
        <v>26</v>
      </c>
      <c r="AA9" s="8" t="s">
        <v>27</v>
      </c>
    </row>
    <row r="10" spans="1:34" s="6" customFormat="1" ht="5.25" customHeight="1" x14ac:dyDescent="0.2">
      <c r="A10" s="30"/>
      <c r="B10" s="42"/>
      <c r="C10" s="42"/>
      <c r="D10" s="42"/>
      <c r="E10" s="42"/>
      <c r="F10" s="76"/>
      <c r="G10" s="42"/>
      <c r="I10" s="47"/>
      <c r="J10" s="48"/>
      <c r="K10" s="48"/>
      <c r="M10" s="48"/>
      <c r="N10" s="48"/>
      <c r="P10" s="16"/>
      <c r="Q10" s="16"/>
      <c r="R10" s="16"/>
      <c r="S10" s="16"/>
      <c r="T10" s="16"/>
      <c r="U10" s="16"/>
      <c r="V10" s="5"/>
      <c r="W10" s="2"/>
      <c r="X10" s="2"/>
      <c r="Y10" s="10">
        <v>1.4693679385278594E-39</v>
      </c>
      <c r="Z10" s="11">
        <f t="shared" ref="Z10:Z40" si="0">$F$11+$F$12*Y10-$F$13*Y10*Y10</f>
        <v>0.10539999999999999</v>
      </c>
      <c r="AA10" s="11">
        <f t="shared" ref="AA10:AA40" si="1">$F$11+$F$12*Y10-$F$13*Y10*Y10+(Z10/$W$4)*$W$5</f>
        <v>0.10429551507298031</v>
      </c>
      <c r="AB10" s="11">
        <f t="shared" ref="AB10:AB19" si="2">Y10^2</f>
        <v>2.1590421387736112E-78</v>
      </c>
      <c r="AC10" s="11">
        <f t="shared" ref="AC10:AC19" si="3">Y10^2</f>
        <v>2.1590421387736112E-78</v>
      </c>
      <c r="AD10" s="11">
        <f t="shared" ref="AD10:AD19" si="4">AB10^2</f>
        <v>4.6614629570001292E-156</v>
      </c>
      <c r="AE10" s="11">
        <f t="shared" ref="AE10:AE19" si="5">AA10^2</f>
        <v>1.0877554464338263E-2</v>
      </c>
      <c r="AF10" s="11">
        <f t="shared" ref="AF10:AF19" si="6">Y10*AA10</f>
        <v>1.5324848598048636E-40</v>
      </c>
      <c r="AG10" s="11">
        <f t="shared" ref="AG10:AG19" si="7">AB10*AA10</f>
        <v>2.251784119276628E-79</v>
      </c>
      <c r="AH10" s="12">
        <f t="shared" ref="AH10:AH19" si="8">Y10^3</f>
        <v>3.1724272966445615E-117</v>
      </c>
    </row>
    <row r="11" spans="1:34" s="6" customFormat="1" ht="15" thickBot="1" x14ac:dyDescent="0.25">
      <c r="A11" s="30"/>
      <c r="B11" s="41" t="s">
        <v>39</v>
      </c>
      <c r="C11" s="42"/>
      <c r="D11" s="42"/>
      <c r="E11" s="44" t="s">
        <v>14</v>
      </c>
      <c r="F11" s="83">
        <v>0.10539999999999999</v>
      </c>
      <c r="G11" s="45"/>
      <c r="I11" s="49"/>
      <c r="J11" s="50"/>
      <c r="K11" s="50"/>
      <c r="M11" s="50"/>
      <c r="N11" s="50"/>
      <c r="P11" s="17"/>
      <c r="Q11" s="17"/>
      <c r="R11" s="17"/>
      <c r="S11" s="17"/>
      <c r="T11" s="17"/>
      <c r="U11" s="46">
        <f>AD53</f>
        <v>0.10429551507298385</v>
      </c>
      <c r="V11" s="5"/>
      <c r="W11" s="2"/>
      <c r="X11" s="2"/>
      <c r="Y11" s="10">
        <f t="shared" ref="Y11:Y19" si="9">Y10+0.5</f>
        <v>0.5</v>
      </c>
      <c r="Z11" s="11">
        <f t="shared" si="0"/>
        <v>0.434975</v>
      </c>
      <c r="AA11" s="11">
        <f t="shared" si="1"/>
        <v>0.43041690387921833</v>
      </c>
      <c r="AB11" s="11">
        <f t="shared" si="2"/>
        <v>0.25</v>
      </c>
      <c r="AC11" s="11">
        <f t="shared" si="3"/>
        <v>0.25</v>
      </c>
      <c r="AD11" s="11">
        <f t="shared" si="4"/>
        <v>6.25E-2</v>
      </c>
      <c r="AE11" s="11">
        <f t="shared" si="5"/>
        <v>0.18525871114497228</v>
      </c>
      <c r="AF11" s="11">
        <f t="shared" si="6"/>
        <v>0.21520845193960916</v>
      </c>
      <c r="AG11" s="11">
        <f t="shared" si="7"/>
        <v>0.10760422596980458</v>
      </c>
      <c r="AH11" s="12">
        <f t="shared" si="8"/>
        <v>0.125</v>
      </c>
    </row>
    <row r="12" spans="1:34" s="6" customFormat="1" ht="14.25" x14ac:dyDescent="0.2">
      <c r="A12" s="30"/>
      <c r="C12" s="156" t="s">
        <v>40</v>
      </c>
      <c r="D12" s="157"/>
      <c r="E12" s="44" t="s">
        <v>24</v>
      </c>
      <c r="F12" s="83">
        <v>0.66549999999999998</v>
      </c>
      <c r="G12" s="45"/>
      <c r="I12" s="49"/>
      <c r="J12" s="50"/>
      <c r="K12" s="50"/>
      <c r="M12" s="50"/>
      <c r="N12" s="50"/>
      <c r="P12" s="17"/>
      <c r="Q12" s="17"/>
      <c r="R12" s="17"/>
      <c r="S12" s="17"/>
      <c r="T12" s="17"/>
      <c r="U12" s="46"/>
      <c r="V12" s="5"/>
      <c r="W12" s="2"/>
      <c r="X12" s="2"/>
      <c r="Y12" s="10">
        <f>Y11+0.5</f>
        <v>1</v>
      </c>
      <c r="Z12" s="11">
        <f t="shared" si="0"/>
        <v>0.75819999999999999</v>
      </c>
      <c r="AA12" s="11">
        <f t="shared" si="1"/>
        <v>0.75025483423466477</v>
      </c>
      <c r="AB12" s="11">
        <f t="shared" si="2"/>
        <v>1</v>
      </c>
      <c r="AC12" s="11">
        <f t="shared" si="3"/>
        <v>1</v>
      </c>
      <c r="AD12" s="11">
        <f t="shared" si="4"/>
        <v>1</v>
      </c>
      <c r="AE12" s="11">
        <f t="shared" si="5"/>
        <v>0.56288231629248431</v>
      </c>
      <c r="AF12" s="11">
        <f t="shared" si="6"/>
        <v>0.75025483423466477</v>
      </c>
      <c r="AG12" s="11">
        <f t="shared" si="7"/>
        <v>0.75025483423466477</v>
      </c>
      <c r="AH12" s="12">
        <f t="shared" si="8"/>
        <v>1</v>
      </c>
    </row>
    <row r="13" spans="1:34" s="6" customFormat="1" ht="15" thickBot="1" x14ac:dyDescent="0.25">
      <c r="A13" s="30"/>
      <c r="C13" s="158"/>
      <c r="D13" s="159"/>
      <c r="E13" s="44" t="s">
        <v>28</v>
      </c>
      <c r="F13" s="83">
        <v>1.2699999999999999E-2</v>
      </c>
      <c r="G13" s="45"/>
      <c r="I13" s="49"/>
      <c r="J13" s="50"/>
      <c r="K13" s="50"/>
      <c r="M13" s="50"/>
      <c r="N13" s="50"/>
      <c r="P13" s="17"/>
      <c r="Q13" s="17"/>
      <c r="R13" s="17"/>
      <c r="S13" s="17"/>
      <c r="T13" s="17"/>
      <c r="U13" s="46"/>
      <c r="V13" s="5"/>
      <c r="W13" s="2"/>
      <c r="X13" s="2"/>
      <c r="Y13" s="10">
        <f t="shared" si="9"/>
        <v>1.5</v>
      </c>
      <c r="Z13" s="11">
        <f t="shared" si="0"/>
        <v>1.075075</v>
      </c>
      <c r="AA13" s="11">
        <f t="shared" si="1"/>
        <v>1.0638093061393199</v>
      </c>
      <c r="AB13" s="11">
        <f t="shared" si="2"/>
        <v>2.25</v>
      </c>
      <c r="AC13" s="11">
        <f t="shared" si="3"/>
        <v>2.25</v>
      </c>
      <c r="AD13" s="11">
        <f t="shared" si="4"/>
        <v>5.0625</v>
      </c>
      <c r="AE13" s="11">
        <f t="shared" si="5"/>
        <v>1.1316902398286213</v>
      </c>
      <c r="AF13" s="11">
        <f t="shared" si="6"/>
        <v>1.5957139592089797</v>
      </c>
      <c r="AG13" s="11">
        <f t="shared" si="7"/>
        <v>2.3935709388134696</v>
      </c>
      <c r="AH13" s="12">
        <f t="shared" si="8"/>
        <v>3.375</v>
      </c>
    </row>
    <row r="14" spans="1:34" s="6" customFormat="1" ht="12.75" x14ac:dyDescent="0.2">
      <c r="A14" s="30"/>
      <c r="B14" s="42"/>
      <c r="C14" s="42"/>
      <c r="D14" s="42"/>
      <c r="E14" s="42"/>
      <c r="F14" s="76"/>
      <c r="G14" s="42"/>
      <c r="H14" s="42"/>
      <c r="I14" s="49"/>
      <c r="J14" s="50"/>
      <c r="K14" s="50"/>
      <c r="M14" s="50"/>
      <c r="N14" s="50"/>
      <c r="P14" s="17"/>
      <c r="Q14" s="17"/>
      <c r="R14" s="17"/>
      <c r="S14" s="17"/>
      <c r="T14" s="17"/>
      <c r="U14" s="46"/>
      <c r="V14" s="5"/>
      <c r="W14" s="2"/>
      <c r="X14" s="2"/>
      <c r="Y14" s="10">
        <f t="shared" si="9"/>
        <v>2</v>
      </c>
      <c r="Z14" s="11">
        <f t="shared" si="0"/>
        <v>1.3855999999999999</v>
      </c>
      <c r="AA14" s="11">
        <f t="shared" si="1"/>
        <v>1.3710803195931831</v>
      </c>
      <c r="AB14" s="11">
        <f t="shared" si="2"/>
        <v>4</v>
      </c>
      <c r="AC14" s="11">
        <f t="shared" si="3"/>
        <v>4</v>
      </c>
      <c r="AD14" s="11">
        <f t="shared" si="4"/>
        <v>16</v>
      </c>
      <c r="AE14" s="11">
        <f t="shared" si="5"/>
        <v>1.8798612427757451</v>
      </c>
      <c r="AF14" s="11">
        <f t="shared" si="6"/>
        <v>2.7421606391863662</v>
      </c>
      <c r="AG14" s="11">
        <f t="shared" si="7"/>
        <v>5.4843212783727324</v>
      </c>
      <c r="AH14" s="12">
        <f t="shared" si="8"/>
        <v>8</v>
      </c>
    </row>
    <row r="15" spans="1:34" s="6" customFormat="1" ht="12.75" x14ac:dyDescent="0.2">
      <c r="A15" s="30"/>
      <c r="B15" s="108" t="s">
        <v>41</v>
      </c>
      <c r="C15" s="108"/>
      <c r="D15" s="108"/>
      <c r="E15" s="108"/>
      <c r="F15" s="98">
        <v>6.4409999999999998</v>
      </c>
      <c r="G15" s="108"/>
      <c r="H15" s="108" t="s">
        <v>43</v>
      </c>
      <c r="I15" s="49"/>
      <c r="J15" s="50"/>
      <c r="K15" s="50"/>
      <c r="M15" s="50"/>
      <c r="N15" s="50"/>
      <c r="P15" s="17"/>
      <c r="Q15" s="17"/>
      <c r="R15" s="17"/>
      <c r="S15" s="17"/>
      <c r="T15" s="17"/>
      <c r="U15" s="46"/>
      <c r="V15" s="5"/>
      <c r="W15" s="2"/>
      <c r="X15" s="2"/>
      <c r="Y15" s="10">
        <f t="shared" si="9"/>
        <v>2.5</v>
      </c>
      <c r="Z15" s="11">
        <f t="shared" si="0"/>
        <v>1.6897749999999998</v>
      </c>
      <c r="AA15" s="11">
        <f t="shared" si="1"/>
        <v>1.6720678745962549</v>
      </c>
      <c r="AB15" s="11">
        <f t="shared" si="2"/>
        <v>6.25</v>
      </c>
      <c r="AC15" s="11">
        <f t="shared" si="3"/>
        <v>6.25</v>
      </c>
      <c r="AD15" s="11">
        <f t="shared" si="4"/>
        <v>39.0625</v>
      </c>
      <c r="AE15" s="11">
        <f t="shared" si="5"/>
        <v>2.7958109772568371</v>
      </c>
      <c r="AF15" s="11">
        <f t="shared" si="6"/>
        <v>4.180169686490637</v>
      </c>
      <c r="AG15" s="11">
        <f t="shared" si="7"/>
        <v>10.450424216226594</v>
      </c>
      <c r="AH15" s="12">
        <f t="shared" si="8"/>
        <v>15.625</v>
      </c>
    </row>
    <row r="16" spans="1:34" s="6" customFormat="1" ht="12.75" x14ac:dyDescent="0.2">
      <c r="B16" s="108" t="s">
        <v>42</v>
      </c>
      <c r="C16" s="108"/>
      <c r="D16" s="108"/>
      <c r="E16" s="108"/>
      <c r="F16" s="127">
        <v>12.701000000000001</v>
      </c>
      <c r="G16" s="108"/>
      <c r="H16" s="108" t="s">
        <v>43</v>
      </c>
      <c r="I16" s="49"/>
      <c r="J16" s="50"/>
      <c r="K16" s="50"/>
      <c r="M16" s="50"/>
      <c r="N16" s="50"/>
      <c r="P16" s="17"/>
      <c r="Q16" s="17"/>
      <c r="R16" s="17"/>
      <c r="S16" s="17"/>
      <c r="T16" s="17"/>
      <c r="U16" s="46"/>
      <c r="V16" s="5"/>
      <c r="W16" s="2"/>
      <c r="X16" s="2"/>
      <c r="Y16" s="10">
        <f t="shared" si="9"/>
        <v>3</v>
      </c>
      <c r="Z16" s="11">
        <f t="shared" si="0"/>
        <v>1.9875999999999998</v>
      </c>
      <c r="AA16" s="11">
        <f t="shared" si="1"/>
        <v>1.9667719711485354</v>
      </c>
      <c r="AB16" s="11">
        <f t="shared" si="2"/>
        <v>9</v>
      </c>
      <c r="AC16" s="11">
        <f t="shared" si="3"/>
        <v>9</v>
      </c>
      <c r="AD16" s="11">
        <f t="shared" si="4"/>
        <v>81</v>
      </c>
      <c r="AE16" s="11">
        <f t="shared" si="5"/>
        <v>3.8681919864954954</v>
      </c>
      <c r="AF16" s="11">
        <f t="shared" si="6"/>
        <v>5.9003159134456062</v>
      </c>
      <c r="AG16" s="11">
        <f t="shared" si="7"/>
        <v>17.700947740336819</v>
      </c>
      <c r="AH16" s="12">
        <f t="shared" si="8"/>
        <v>27</v>
      </c>
    </row>
    <row r="17" spans="1:34" s="6" customFormat="1" ht="12.75" x14ac:dyDescent="0.2">
      <c r="B17" s="41" t="s">
        <v>50</v>
      </c>
      <c r="C17" s="42"/>
      <c r="D17" s="42"/>
      <c r="E17" s="42"/>
      <c r="F17" s="85">
        <f>F16/F15</f>
        <v>1.9718987734823787</v>
      </c>
      <c r="G17" s="53"/>
      <c r="H17" s="42" t="s">
        <v>49</v>
      </c>
      <c r="I17" s="49"/>
      <c r="J17" s="50"/>
      <c r="K17" s="50"/>
      <c r="M17" s="50"/>
      <c r="N17" s="50"/>
      <c r="P17" s="17"/>
      <c r="Q17" s="17"/>
      <c r="R17" s="17"/>
      <c r="S17" s="17"/>
      <c r="T17" s="17"/>
      <c r="U17" s="46"/>
      <c r="V17" s="5"/>
      <c r="W17" s="2"/>
      <c r="X17" s="2"/>
      <c r="Y17" s="10">
        <f t="shared" si="9"/>
        <v>3.5</v>
      </c>
      <c r="Z17" s="11">
        <f t="shared" si="0"/>
        <v>2.2790750000000002</v>
      </c>
      <c r="AA17" s="11">
        <f t="shared" si="1"/>
        <v>2.2551926092500247</v>
      </c>
      <c r="AB17" s="11">
        <f t="shared" si="2"/>
        <v>12.25</v>
      </c>
      <c r="AC17" s="11">
        <f t="shared" si="3"/>
        <v>12.25</v>
      </c>
      <c r="AD17" s="11">
        <f t="shared" si="4"/>
        <v>150.0625</v>
      </c>
      <c r="AE17" s="11">
        <f t="shared" si="5"/>
        <v>5.0858937048159349</v>
      </c>
      <c r="AF17" s="11">
        <f t="shared" si="6"/>
        <v>7.893174132375087</v>
      </c>
      <c r="AG17" s="11">
        <f t="shared" si="7"/>
        <v>27.626109463312805</v>
      </c>
      <c r="AH17" s="12">
        <f t="shared" si="8"/>
        <v>42.875</v>
      </c>
    </row>
    <row r="18" spans="1:34" s="6" customFormat="1" ht="12.75" x14ac:dyDescent="0.2">
      <c r="A18" s="30"/>
      <c r="F18" s="75"/>
      <c r="I18" s="49"/>
      <c r="J18" s="50"/>
      <c r="K18" s="50"/>
      <c r="M18" s="50"/>
      <c r="N18" s="50"/>
      <c r="P18" s="17"/>
      <c r="Q18" s="17"/>
      <c r="R18" s="17"/>
      <c r="S18" s="17"/>
      <c r="T18" s="17"/>
      <c r="U18" s="46"/>
      <c r="V18" s="5"/>
      <c r="W18" s="2"/>
      <c r="X18" s="2"/>
      <c r="Y18" s="10">
        <f>Y17+0.5</f>
        <v>4</v>
      </c>
      <c r="Z18" s="11">
        <f t="shared" si="0"/>
        <v>2.5642</v>
      </c>
      <c r="AA18" s="11">
        <f t="shared" si="1"/>
        <v>2.5373297889007222</v>
      </c>
      <c r="AB18" s="11">
        <f t="shared" si="2"/>
        <v>16</v>
      </c>
      <c r="AC18" s="11">
        <f t="shared" si="3"/>
        <v>16</v>
      </c>
      <c r="AD18" s="11">
        <f t="shared" si="4"/>
        <v>256</v>
      </c>
      <c r="AE18" s="11">
        <f t="shared" si="5"/>
        <v>6.4380424576429833</v>
      </c>
      <c r="AF18" s="11">
        <f t="shared" si="6"/>
        <v>10.149319155602889</v>
      </c>
      <c r="AG18" s="11">
        <f t="shared" si="7"/>
        <v>40.597276622411556</v>
      </c>
      <c r="AH18" s="12">
        <f t="shared" si="8"/>
        <v>64</v>
      </c>
    </row>
    <row r="19" spans="1:34" s="6" customFormat="1" ht="12.75" x14ac:dyDescent="0.2">
      <c r="A19" s="30"/>
      <c r="F19" s="75"/>
      <c r="I19" s="49"/>
      <c r="J19" s="50"/>
      <c r="K19" s="50"/>
      <c r="M19" s="50"/>
      <c r="N19" s="50"/>
      <c r="P19" s="17"/>
      <c r="Q19" s="17"/>
      <c r="R19" s="17"/>
      <c r="S19" s="17"/>
      <c r="T19" s="17"/>
      <c r="U19" s="46"/>
      <c r="V19" s="5"/>
      <c r="W19" s="2"/>
      <c r="X19" s="2"/>
      <c r="Y19" s="10">
        <f t="shared" si="9"/>
        <v>4.5</v>
      </c>
      <c r="Z19" s="11">
        <f t="shared" si="0"/>
        <v>2.8429749999999996</v>
      </c>
      <c r="AA19" s="11">
        <f t="shared" si="1"/>
        <v>2.8131835101006275</v>
      </c>
      <c r="AB19" s="11">
        <f t="shared" si="2"/>
        <v>20.25</v>
      </c>
      <c r="AC19" s="11">
        <f t="shared" si="3"/>
        <v>20.25</v>
      </c>
      <c r="AD19" s="11">
        <f t="shared" si="4"/>
        <v>410.0625</v>
      </c>
      <c r="AE19" s="11">
        <f t="shared" si="5"/>
        <v>7.9140014615020871</v>
      </c>
      <c r="AF19" s="11">
        <f t="shared" si="6"/>
        <v>12.659325795452824</v>
      </c>
      <c r="AG19" s="11">
        <f t="shared" si="7"/>
        <v>56.966966079537706</v>
      </c>
      <c r="AH19" s="12">
        <f t="shared" si="8"/>
        <v>91.125</v>
      </c>
    </row>
    <row r="20" spans="1:34" s="6" customFormat="1" ht="12.75" x14ac:dyDescent="0.2">
      <c r="A20" s="30"/>
      <c r="B20" s="113" t="s">
        <v>44</v>
      </c>
      <c r="C20" s="113"/>
      <c r="D20" s="113"/>
      <c r="E20" s="113"/>
      <c r="F20" s="116"/>
      <c r="G20" s="113"/>
      <c r="H20" s="113"/>
      <c r="I20" s="51"/>
      <c r="J20" s="51"/>
      <c r="K20" s="51"/>
      <c r="M20" s="51"/>
      <c r="N20" s="51"/>
      <c r="P20" s="18"/>
      <c r="Q20" s="18"/>
      <c r="R20" s="18"/>
      <c r="S20" s="18"/>
      <c r="T20" s="18"/>
      <c r="U20" s="46">
        <f>AD54</f>
        <v>0.65852623606326688</v>
      </c>
      <c r="V20" s="5"/>
      <c r="W20" s="2"/>
      <c r="X20" s="2"/>
      <c r="Y20" s="10">
        <f>Y19+0.5</f>
        <v>5</v>
      </c>
      <c r="Z20" s="11">
        <f t="shared" si="0"/>
        <v>3.1153999999999997</v>
      </c>
      <c r="AA20" s="11">
        <f t="shared" si="1"/>
        <v>3.0827537728497423</v>
      </c>
      <c r="AB20" s="11">
        <f>Y20^2</f>
        <v>25</v>
      </c>
      <c r="AC20" s="11">
        <f>Y20^2</f>
        <v>25</v>
      </c>
      <c r="AD20" s="11">
        <f>AB20^2</f>
        <v>625</v>
      </c>
      <c r="AE20" s="11">
        <f>AA20^2</f>
        <v>9.5033708240193207</v>
      </c>
      <c r="AF20" s="11">
        <f>Y20*AA20</f>
        <v>15.413768864248711</v>
      </c>
      <c r="AG20" s="11">
        <f>AB20*AA20</f>
        <v>77.06884432124356</v>
      </c>
      <c r="AH20" s="12">
        <f>Y20^3</f>
        <v>125</v>
      </c>
    </row>
    <row r="21" spans="1:34" s="6" customFormat="1" ht="12.75" x14ac:dyDescent="0.2">
      <c r="A21" s="30"/>
      <c r="B21" s="113" t="s">
        <v>45</v>
      </c>
      <c r="C21" s="113"/>
      <c r="D21" s="113"/>
      <c r="E21" s="113"/>
      <c r="F21" s="98">
        <f>14/2.2</f>
        <v>6.3636363636363633</v>
      </c>
      <c r="G21" s="116" t="s">
        <v>46</v>
      </c>
      <c r="H21" s="113" t="s">
        <v>43</v>
      </c>
      <c r="I21" s="50"/>
      <c r="J21" s="50"/>
      <c r="K21" s="50"/>
      <c r="L21" s="50"/>
      <c r="M21" s="50"/>
      <c r="N21" s="50"/>
      <c r="O21" s="17"/>
      <c r="P21" s="17"/>
      <c r="Q21" s="17"/>
      <c r="R21" s="17"/>
      <c r="S21" s="17"/>
      <c r="T21" s="17"/>
      <c r="U21" s="46">
        <f>AD55*-1</f>
        <v>1.2566916901582958E-2</v>
      </c>
      <c r="V21" s="5"/>
      <c r="W21" s="2"/>
      <c r="X21" s="2"/>
      <c r="Y21" s="10">
        <f>Y20+0.5</f>
        <v>5.5</v>
      </c>
      <c r="Z21" s="11">
        <f t="shared" si="0"/>
        <v>3.381475</v>
      </c>
      <c r="AA21" s="11">
        <f t="shared" si="1"/>
        <v>3.3460405771480652</v>
      </c>
      <c r="AB21" s="11">
        <f>Y21^2</f>
        <v>30.25</v>
      </c>
      <c r="AC21" s="11">
        <f>Y21^2</f>
        <v>30.25</v>
      </c>
      <c r="AD21" s="11">
        <f>AB21^2</f>
        <v>915.0625</v>
      </c>
      <c r="AE21" s="11">
        <f>AA21^2</f>
        <v>11.195987543921358</v>
      </c>
      <c r="AF21" s="11">
        <f>Y21*AA21</f>
        <v>18.403223174314359</v>
      </c>
      <c r="AG21" s="11">
        <f>AB21*AA21</f>
        <v>101.21772745872897</v>
      </c>
      <c r="AH21" s="12">
        <f>Y21^3</f>
        <v>166.375</v>
      </c>
    </row>
    <row r="22" spans="1:34" s="6" customFormat="1" ht="12.75" x14ac:dyDescent="0.2">
      <c r="A22" s="30"/>
      <c r="B22" s="42"/>
      <c r="C22" s="42"/>
      <c r="D22" s="42"/>
      <c r="E22" s="42"/>
      <c r="F22" s="76"/>
      <c r="G22" s="42"/>
      <c r="H22" s="42"/>
      <c r="I22" s="52"/>
      <c r="J22" s="52"/>
      <c r="K22" s="52"/>
      <c r="L22" s="52"/>
      <c r="M22" s="52"/>
      <c r="N22" s="52"/>
      <c r="O22" s="19"/>
      <c r="P22" s="19"/>
      <c r="Q22" s="19"/>
      <c r="R22" s="19"/>
      <c r="S22" s="19"/>
      <c r="T22" s="19"/>
      <c r="U22" s="19"/>
      <c r="V22" s="2"/>
      <c r="W22" s="2"/>
      <c r="X22" s="2"/>
      <c r="Y22" s="10">
        <f>Y21+0.5</f>
        <v>6</v>
      </c>
      <c r="Z22" s="11">
        <f t="shared" si="0"/>
        <v>3.6412</v>
      </c>
      <c r="AA22" s="11">
        <f t="shared" si="1"/>
        <v>3.6030439229955968</v>
      </c>
      <c r="AB22" s="11">
        <f>Y22^2</f>
        <v>36</v>
      </c>
      <c r="AC22" s="11">
        <f>Y22^2</f>
        <v>36</v>
      </c>
      <c r="AD22" s="11">
        <f>AB22^2</f>
        <v>1296</v>
      </c>
      <c r="AE22" s="11">
        <f>AA22^2</f>
        <v>12.981925511035501</v>
      </c>
      <c r="AF22" s="11">
        <f>Y22*AA22</f>
        <v>21.618263537973583</v>
      </c>
      <c r="AG22" s="11">
        <f>AB22*AA22</f>
        <v>129.70958122784148</v>
      </c>
      <c r="AH22" s="12">
        <f>Y22^3</f>
        <v>216</v>
      </c>
    </row>
    <row r="23" spans="1:34" s="6" customFormat="1" ht="12.75" x14ac:dyDescent="0.2">
      <c r="A23" s="35"/>
      <c r="B23" s="120" t="s">
        <v>48</v>
      </c>
      <c r="C23" s="120"/>
      <c r="D23" s="120"/>
      <c r="E23" s="120"/>
      <c r="F23" s="125">
        <f>((-1*U20)+SQRT(U20^2-(4*(-1*U21)*(U11-F21))))/(-2*U21)</f>
        <v>12.474885069171394</v>
      </c>
      <c r="G23" s="120"/>
      <c r="H23" s="120" t="s">
        <v>43</v>
      </c>
      <c r="I23" s="54"/>
      <c r="J23" s="54"/>
      <c r="K23" s="54"/>
      <c r="L23" s="54"/>
      <c r="M23" s="54"/>
      <c r="N23" s="54"/>
      <c r="O23" s="20"/>
      <c r="P23" s="20"/>
      <c r="Q23" s="20"/>
      <c r="R23" s="20"/>
      <c r="S23" s="20"/>
      <c r="T23" s="20"/>
      <c r="U23" s="20"/>
      <c r="V23" s="2"/>
      <c r="W23" s="2"/>
      <c r="X23" s="2"/>
      <c r="Y23" s="10">
        <f t="shared" ref="Y23:Y40" si="10">Y22+0.5</f>
        <v>6.5</v>
      </c>
      <c r="Z23" s="11">
        <f t="shared" si="0"/>
        <v>3.8945750000000001</v>
      </c>
      <c r="AA23" s="11">
        <f t="shared" si="1"/>
        <v>3.8537638103923366</v>
      </c>
      <c r="AB23" s="11">
        <f t="shared" ref="AB23:AB40" si="11">Y23^2</f>
        <v>42.25</v>
      </c>
      <c r="AC23" s="11">
        <f t="shared" ref="AC23:AC40" si="12">Y23^2</f>
        <v>42.25</v>
      </c>
      <c r="AD23" s="11">
        <f t="shared" ref="AD23:AD40" si="13">AB23^2</f>
        <v>1785.0625</v>
      </c>
      <c r="AE23" s="11">
        <f t="shared" ref="AE23:AE40" si="14">AA23^2</f>
        <v>14.851495506289661</v>
      </c>
      <c r="AF23" s="11">
        <f t="shared" ref="AF23:AF40" si="15">Y23*AA23</f>
        <v>25.049464767550187</v>
      </c>
      <c r="AG23" s="11">
        <f t="shared" ref="AG23:AG40" si="16">AB23*AA23</f>
        <v>162.82152098907622</v>
      </c>
      <c r="AH23" s="12">
        <f t="shared" ref="AH23:AH40" si="17">Y23^3</f>
        <v>274.625</v>
      </c>
    </row>
    <row r="24" spans="1:34" s="6" customFormat="1" ht="12.75" x14ac:dyDescent="0.2">
      <c r="A24" s="35"/>
      <c r="B24" s="120" t="s">
        <v>47</v>
      </c>
      <c r="C24" s="120"/>
      <c r="D24" s="120"/>
      <c r="E24" s="120"/>
      <c r="F24" s="125">
        <f>F23/F21</f>
        <v>1.9603390822983622</v>
      </c>
      <c r="G24" s="126"/>
      <c r="H24" s="120" t="s">
        <v>49</v>
      </c>
      <c r="I24" s="55"/>
      <c r="J24" s="55"/>
      <c r="K24" s="55"/>
      <c r="L24" s="55"/>
      <c r="M24" s="55"/>
      <c r="N24" s="55"/>
      <c r="O24" s="21"/>
      <c r="P24" s="21"/>
      <c r="Q24" s="21"/>
      <c r="R24" s="21"/>
      <c r="S24" s="21"/>
      <c r="T24" s="21"/>
      <c r="U24" s="21"/>
      <c r="V24" s="2"/>
      <c r="W24" s="2"/>
      <c r="X24" s="2"/>
      <c r="Y24" s="10">
        <f t="shared" si="10"/>
        <v>7</v>
      </c>
      <c r="Z24" s="11">
        <f t="shared" si="0"/>
        <v>4.1416000000000004</v>
      </c>
      <c r="AA24" s="11">
        <f t="shared" si="1"/>
        <v>4.0982002393382855</v>
      </c>
      <c r="AB24" s="11">
        <f t="shared" si="11"/>
        <v>49</v>
      </c>
      <c r="AC24" s="11">
        <f t="shared" si="12"/>
        <v>49</v>
      </c>
      <c r="AD24" s="11">
        <f t="shared" si="13"/>
        <v>2401</v>
      </c>
      <c r="AE24" s="11">
        <f t="shared" si="14"/>
        <v>16.79524520171238</v>
      </c>
      <c r="AF24" s="11">
        <f t="shared" si="15"/>
        <v>28.687401675367997</v>
      </c>
      <c r="AG24" s="11">
        <f t="shared" si="16"/>
        <v>200.81181172757599</v>
      </c>
      <c r="AH24" s="12">
        <f t="shared" si="17"/>
        <v>343</v>
      </c>
    </row>
    <row r="25" spans="1:34" s="6" customFormat="1" ht="12.75" x14ac:dyDescent="0.2">
      <c r="A25" s="35"/>
      <c r="B25" s="50"/>
      <c r="C25" s="50"/>
      <c r="D25" s="50"/>
      <c r="E25" s="50"/>
      <c r="F25" s="96"/>
      <c r="G25" s="50"/>
      <c r="H25" s="14"/>
      <c r="I25" s="35"/>
      <c r="J25" s="35"/>
      <c r="K25" s="35"/>
      <c r="L25" s="35"/>
      <c r="M25" s="35"/>
      <c r="N25" s="35"/>
      <c r="O25" s="15"/>
      <c r="P25" s="15"/>
      <c r="Q25" s="15"/>
      <c r="R25" s="15"/>
      <c r="S25" s="15"/>
      <c r="T25" s="15"/>
      <c r="U25" s="15"/>
      <c r="V25" s="2"/>
      <c r="W25" s="2"/>
      <c r="X25" s="2"/>
      <c r="Y25" s="10">
        <f t="shared" si="10"/>
        <v>7.5</v>
      </c>
      <c r="Z25" s="11">
        <f t="shared" si="0"/>
        <v>4.3822750000000008</v>
      </c>
      <c r="AA25" s="11">
        <f t="shared" si="1"/>
        <v>4.336353209833443</v>
      </c>
      <c r="AB25" s="11">
        <f t="shared" si="11"/>
        <v>56.25</v>
      </c>
      <c r="AC25" s="11">
        <f t="shared" si="12"/>
        <v>56.25</v>
      </c>
      <c r="AD25" s="11">
        <f t="shared" si="13"/>
        <v>3164.0625</v>
      </c>
      <c r="AE25" s="11">
        <f t="shared" si="14"/>
        <v>18.803959160432804</v>
      </c>
      <c r="AF25" s="11">
        <f t="shared" si="15"/>
        <v>32.52264907375082</v>
      </c>
      <c r="AG25" s="11">
        <f t="shared" si="16"/>
        <v>243.91986805313115</v>
      </c>
      <c r="AH25" s="12">
        <f t="shared" si="17"/>
        <v>421.875</v>
      </c>
    </row>
    <row r="26" spans="1:34" s="6" customFormat="1" ht="12.75" x14ac:dyDescent="0.2">
      <c r="A26" s="35"/>
      <c r="B26" s="51"/>
      <c r="C26" s="50"/>
      <c r="D26" s="50"/>
      <c r="E26" s="50"/>
      <c r="F26" s="96"/>
      <c r="G26" s="93"/>
      <c r="H26" s="14"/>
      <c r="I26" s="35"/>
      <c r="J26" s="35"/>
      <c r="K26" s="35"/>
      <c r="L26" s="35"/>
      <c r="M26" s="35"/>
      <c r="N26" s="3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10">
        <f t="shared" si="10"/>
        <v>8</v>
      </c>
      <c r="Z26" s="11">
        <f t="shared" si="0"/>
        <v>4.6166</v>
      </c>
      <c r="AA26" s="11">
        <f t="shared" si="1"/>
        <v>4.5682227218778078</v>
      </c>
      <c r="AB26" s="11">
        <f t="shared" si="11"/>
        <v>64</v>
      </c>
      <c r="AC26" s="11">
        <f t="shared" si="12"/>
        <v>64</v>
      </c>
      <c r="AD26" s="11">
        <f t="shared" si="13"/>
        <v>4096</v>
      </c>
      <c r="AE26" s="11">
        <f t="shared" si="14"/>
        <v>20.868658836680687</v>
      </c>
      <c r="AF26" s="11">
        <f t="shared" si="15"/>
        <v>36.545781775022462</v>
      </c>
      <c r="AG26" s="11">
        <f t="shared" si="16"/>
        <v>292.3662542001797</v>
      </c>
      <c r="AH26" s="12">
        <f t="shared" si="17"/>
        <v>512</v>
      </c>
    </row>
    <row r="27" spans="1:34" s="6" customFormat="1" ht="12.75" x14ac:dyDescent="0.2">
      <c r="A27" s="35"/>
      <c r="B27" s="50"/>
      <c r="C27" s="50"/>
      <c r="D27" s="50"/>
      <c r="E27" s="50"/>
      <c r="F27" s="92"/>
      <c r="G27" s="93"/>
      <c r="H27" s="54"/>
      <c r="I27" s="35"/>
      <c r="J27" s="35"/>
      <c r="K27" s="35"/>
      <c r="L27" s="35"/>
      <c r="M27" s="35"/>
      <c r="N27" s="35"/>
      <c r="O27" s="15"/>
      <c r="P27" s="15"/>
      <c r="Q27" s="15"/>
      <c r="R27" s="15"/>
      <c r="S27" s="15"/>
      <c r="T27" s="15"/>
      <c r="U27" s="15"/>
      <c r="V27" s="2"/>
      <c r="W27" s="2"/>
      <c r="X27" s="2"/>
      <c r="Y27" s="10">
        <f t="shared" si="10"/>
        <v>8.5</v>
      </c>
      <c r="Z27" s="11">
        <f t="shared" si="0"/>
        <v>4.8445749999999999</v>
      </c>
      <c r="AA27" s="11">
        <f t="shared" si="1"/>
        <v>4.7938087754713807</v>
      </c>
      <c r="AB27" s="11">
        <f t="shared" si="11"/>
        <v>72.25</v>
      </c>
      <c r="AC27" s="11">
        <f t="shared" si="12"/>
        <v>72.25</v>
      </c>
      <c r="AD27" s="11">
        <f t="shared" si="13"/>
        <v>5220.0625</v>
      </c>
      <c r="AE27" s="11">
        <f t="shared" si="14"/>
        <v>22.980602575786421</v>
      </c>
      <c r="AF27" s="11">
        <f t="shared" si="15"/>
        <v>40.747374591506734</v>
      </c>
      <c r="AG27" s="11">
        <f t="shared" si="16"/>
        <v>346.35268402780724</v>
      </c>
      <c r="AH27" s="12">
        <f t="shared" si="17"/>
        <v>614.125</v>
      </c>
    </row>
    <row r="28" spans="1:34" s="6" customFormat="1" ht="12.75" x14ac:dyDescent="0.2">
      <c r="A28" s="35"/>
      <c r="B28" s="51"/>
      <c r="C28" s="50"/>
      <c r="D28" s="50"/>
      <c r="E28" s="50"/>
      <c r="F28" s="96"/>
      <c r="G28" s="93"/>
      <c r="H28" s="14"/>
      <c r="I28" s="35"/>
      <c r="J28" s="35"/>
      <c r="K28" s="35"/>
      <c r="L28" s="35"/>
      <c r="M28" s="35"/>
      <c r="N28" s="35"/>
      <c r="O28" s="15"/>
      <c r="P28" s="15"/>
      <c r="Q28" s="15"/>
      <c r="R28" s="15"/>
      <c r="S28" s="15"/>
      <c r="T28" s="15"/>
      <c r="U28" s="15"/>
      <c r="V28" s="2"/>
      <c r="W28" s="2"/>
      <c r="X28" s="2"/>
      <c r="Y28" s="10">
        <f t="shared" si="10"/>
        <v>9</v>
      </c>
      <c r="Z28" s="11">
        <f t="shared" si="0"/>
        <v>5.0662000000000003</v>
      </c>
      <c r="AA28" s="11">
        <f t="shared" si="1"/>
        <v>5.0131113706141637</v>
      </c>
      <c r="AB28" s="11">
        <f t="shared" si="11"/>
        <v>81</v>
      </c>
      <c r="AC28" s="11">
        <f t="shared" si="12"/>
        <v>81</v>
      </c>
      <c r="AD28" s="11">
        <f t="shared" si="13"/>
        <v>6561</v>
      </c>
      <c r="AE28" s="11">
        <f t="shared" si="14"/>
        <v>25.131285614181017</v>
      </c>
      <c r="AF28" s="11">
        <f t="shared" si="15"/>
        <v>45.118002335527471</v>
      </c>
      <c r="AG28" s="11">
        <f t="shared" si="16"/>
        <v>406.06202101974725</v>
      </c>
      <c r="AH28" s="12">
        <f t="shared" si="17"/>
        <v>729</v>
      </c>
    </row>
    <row r="29" spans="1:34" s="6" customFormat="1" ht="12.75" x14ac:dyDescent="0.2">
      <c r="A29" s="95"/>
      <c r="B29" s="50"/>
      <c r="C29" s="50"/>
      <c r="D29" s="50"/>
      <c r="E29" s="50"/>
      <c r="F29" s="94"/>
      <c r="G29" s="14"/>
      <c r="H29" s="54"/>
      <c r="I29" s="35"/>
      <c r="J29" s="35"/>
      <c r="K29" s="35"/>
      <c r="L29" s="35"/>
      <c r="M29" s="35"/>
      <c r="N29" s="35"/>
      <c r="O29" s="15"/>
      <c r="P29" s="15"/>
      <c r="Q29" s="15"/>
      <c r="R29" s="15"/>
      <c r="S29" s="15"/>
      <c r="T29" s="15"/>
      <c r="U29" s="15"/>
      <c r="V29" s="2"/>
      <c r="W29" s="2"/>
      <c r="X29" s="2"/>
      <c r="Y29" s="10">
        <f t="shared" si="10"/>
        <v>9.5</v>
      </c>
      <c r="Z29" s="11">
        <f t="shared" si="0"/>
        <v>5.2814749999999995</v>
      </c>
      <c r="AA29" s="11">
        <f t="shared" si="1"/>
        <v>5.2261305073061539</v>
      </c>
      <c r="AB29" s="11">
        <f t="shared" si="11"/>
        <v>90.25</v>
      </c>
      <c r="AC29" s="11">
        <f t="shared" si="12"/>
        <v>90.25</v>
      </c>
      <c r="AD29" s="11">
        <f t="shared" si="13"/>
        <v>8145.0625</v>
      </c>
      <c r="AE29" s="11">
        <f t="shared" si="14"/>
        <v>27.312440079396076</v>
      </c>
      <c r="AF29" s="11">
        <f t="shared" si="15"/>
        <v>49.64823981940846</v>
      </c>
      <c r="AG29" s="11">
        <f t="shared" si="16"/>
        <v>471.6582782843804</v>
      </c>
      <c r="AH29" s="12">
        <f t="shared" si="17"/>
        <v>857.375</v>
      </c>
    </row>
    <row r="30" spans="1:34" s="6" customFormat="1" ht="12.75" x14ac:dyDescent="0.2">
      <c r="A30" s="95"/>
      <c r="B30" s="14"/>
      <c r="C30" s="14"/>
      <c r="D30" s="14"/>
      <c r="E30" s="14"/>
      <c r="F30" s="96"/>
      <c r="G30" s="14"/>
      <c r="H30" s="14"/>
      <c r="I30" s="35"/>
      <c r="J30" s="35"/>
      <c r="K30" s="35"/>
      <c r="L30" s="35"/>
      <c r="M30" s="35"/>
      <c r="N30" s="35"/>
      <c r="O30" s="15"/>
      <c r="P30" s="15"/>
      <c r="Q30" s="15"/>
      <c r="R30" s="15"/>
      <c r="S30" s="15"/>
      <c r="T30" s="15"/>
      <c r="U30" s="15"/>
      <c r="V30" s="2"/>
      <c r="W30" s="2"/>
      <c r="X30" s="2"/>
      <c r="Y30" s="10">
        <f t="shared" si="10"/>
        <v>10</v>
      </c>
      <c r="Z30" s="11">
        <f t="shared" si="0"/>
        <v>5.4904000000000002</v>
      </c>
      <c r="AA30" s="11">
        <f t="shared" si="1"/>
        <v>5.4328661855473541</v>
      </c>
      <c r="AB30" s="11">
        <f t="shared" si="11"/>
        <v>100</v>
      </c>
      <c r="AC30" s="11">
        <f t="shared" si="12"/>
        <v>100</v>
      </c>
      <c r="AD30" s="13">
        <f t="shared" si="13"/>
        <v>10000</v>
      </c>
      <c r="AE30" s="11">
        <f t="shared" si="14"/>
        <v>29.516034990063858</v>
      </c>
      <c r="AF30" s="11">
        <f t="shared" si="15"/>
        <v>54.328661855473541</v>
      </c>
      <c r="AG30" s="11">
        <f t="shared" si="16"/>
        <v>543.28661855473547</v>
      </c>
      <c r="AH30" s="12">
        <f t="shared" si="17"/>
        <v>1000</v>
      </c>
    </row>
    <row r="31" spans="1:34" s="6" customFormat="1" ht="12.75" x14ac:dyDescent="0.2">
      <c r="A31" s="57"/>
      <c r="B31" s="95"/>
      <c r="C31" s="95"/>
      <c r="D31" s="95"/>
      <c r="E31" s="25"/>
      <c r="F31" s="96"/>
      <c r="G31" s="25"/>
      <c r="H31" s="25"/>
      <c r="I31" s="40"/>
      <c r="J31" s="35"/>
      <c r="K31" s="35"/>
      <c r="L31" s="35"/>
      <c r="M31" s="35"/>
      <c r="N31" s="35"/>
      <c r="O31" s="15"/>
      <c r="P31" s="15"/>
      <c r="Q31" s="15"/>
      <c r="R31" s="15"/>
      <c r="S31" s="15"/>
      <c r="T31" s="15"/>
      <c r="U31" s="15"/>
      <c r="V31" s="2"/>
      <c r="W31" s="2"/>
      <c r="X31" s="2"/>
      <c r="Y31" s="10">
        <f t="shared" si="10"/>
        <v>10.5</v>
      </c>
      <c r="Z31" s="11">
        <f t="shared" si="0"/>
        <v>5.6929750000000006</v>
      </c>
      <c r="AA31" s="11">
        <f t="shared" si="1"/>
        <v>5.6333184053377625</v>
      </c>
      <c r="AB31" s="11">
        <f t="shared" si="11"/>
        <v>110.25</v>
      </c>
      <c r="AC31" s="11">
        <f t="shared" si="12"/>
        <v>110.25</v>
      </c>
      <c r="AD31" s="13">
        <f t="shared" si="13"/>
        <v>12155.0625</v>
      </c>
      <c r="AE31" s="11">
        <f t="shared" si="14"/>
        <v>31.734276255917191</v>
      </c>
      <c r="AF31" s="11">
        <f t="shared" si="15"/>
        <v>59.149843256046509</v>
      </c>
      <c r="AG31" s="11">
        <f t="shared" si="16"/>
        <v>621.07335418848834</v>
      </c>
      <c r="AH31" s="12">
        <f t="shared" si="17"/>
        <v>1157.625</v>
      </c>
    </row>
    <row r="32" spans="1:34" s="6" customFormat="1" ht="12.75" x14ac:dyDescent="0.2">
      <c r="A32" s="57"/>
      <c r="B32" s="95"/>
      <c r="C32" s="95"/>
      <c r="D32" s="95"/>
      <c r="E32" s="25"/>
      <c r="F32" s="96"/>
      <c r="G32" s="25"/>
      <c r="H32" s="25"/>
      <c r="I32" s="40"/>
      <c r="J32" s="35"/>
      <c r="K32" s="35"/>
      <c r="L32" s="35"/>
      <c r="M32" s="35"/>
      <c r="N32" s="35"/>
      <c r="O32" s="15"/>
      <c r="P32" s="15"/>
      <c r="Q32" s="15"/>
      <c r="R32" s="15"/>
      <c r="S32" s="15"/>
      <c r="T32" s="15"/>
      <c r="U32" s="15"/>
      <c r="V32" s="2"/>
      <c r="W32" s="2"/>
      <c r="X32" s="2"/>
      <c r="Y32" s="10">
        <f t="shared" si="10"/>
        <v>11</v>
      </c>
      <c r="Z32" s="11">
        <f t="shared" si="0"/>
        <v>5.8892000000000007</v>
      </c>
      <c r="AA32" s="11">
        <f t="shared" si="1"/>
        <v>5.8274871666773782</v>
      </c>
      <c r="AB32" s="11">
        <f t="shared" si="11"/>
        <v>121</v>
      </c>
      <c r="AC32" s="11">
        <f t="shared" si="12"/>
        <v>121</v>
      </c>
      <c r="AD32" s="13">
        <f t="shared" si="13"/>
        <v>14641</v>
      </c>
      <c r="AE32" s="11">
        <f t="shared" si="14"/>
        <v>33.959606677789537</v>
      </c>
      <c r="AF32" s="11">
        <f t="shared" si="15"/>
        <v>64.102358833451163</v>
      </c>
      <c r="AG32" s="11">
        <f t="shared" si="16"/>
        <v>705.12594716796275</v>
      </c>
      <c r="AH32" s="12">
        <f t="shared" si="17"/>
        <v>1331</v>
      </c>
    </row>
    <row r="33" spans="1:34" s="6" customFormat="1" ht="12.75" x14ac:dyDescent="0.2">
      <c r="A33" s="57"/>
      <c r="B33" s="57"/>
      <c r="C33" s="57"/>
      <c r="D33" s="57"/>
      <c r="E33" s="58"/>
      <c r="F33" s="86"/>
      <c r="G33" s="58"/>
      <c r="H33" s="58"/>
      <c r="I33" s="40"/>
      <c r="J33" s="35"/>
      <c r="K33" s="35"/>
      <c r="L33" s="35"/>
      <c r="M33" s="35"/>
      <c r="N33" s="35"/>
      <c r="O33" s="15"/>
      <c r="P33" s="15"/>
      <c r="Q33" s="15"/>
      <c r="R33" s="15"/>
      <c r="S33" s="15"/>
      <c r="T33" s="15"/>
      <c r="U33" s="15"/>
      <c r="V33" s="2"/>
      <c r="W33" s="2"/>
      <c r="X33" s="2"/>
      <c r="Y33" s="10">
        <f t="shared" si="10"/>
        <v>11.5</v>
      </c>
      <c r="Z33" s="11">
        <f t="shared" si="0"/>
        <v>6.0790750000000005</v>
      </c>
      <c r="AA33" s="11">
        <f t="shared" si="1"/>
        <v>6.015372469566203</v>
      </c>
      <c r="AB33" s="11">
        <f t="shared" si="11"/>
        <v>132.25</v>
      </c>
      <c r="AC33" s="11">
        <f t="shared" si="12"/>
        <v>132.25</v>
      </c>
      <c r="AD33" s="13">
        <f t="shared" si="13"/>
        <v>17490.0625</v>
      </c>
      <c r="AE33" s="11">
        <f t="shared" si="14"/>
        <v>36.184705947615001</v>
      </c>
      <c r="AF33" s="11">
        <f t="shared" si="15"/>
        <v>69.176783400011331</v>
      </c>
      <c r="AG33" s="11">
        <f t="shared" si="16"/>
        <v>795.53300910013036</v>
      </c>
      <c r="AH33" s="12">
        <f t="shared" si="17"/>
        <v>1520.875</v>
      </c>
    </row>
    <row r="34" spans="1:34" s="6" customFormat="1" ht="12.75" x14ac:dyDescent="0.2">
      <c r="A34" s="57"/>
      <c r="B34" s="57"/>
      <c r="C34" s="57"/>
      <c r="D34" s="57"/>
      <c r="E34" s="58"/>
      <c r="F34" s="86"/>
      <c r="G34" s="58"/>
      <c r="H34" s="58"/>
      <c r="I34" s="40"/>
      <c r="J34" s="35"/>
      <c r="K34" s="35"/>
      <c r="L34" s="35"/>
      <c r="M34" s="35"/>
      <c r="N34" s="35"/>
      <c r="O34" s="15"/>
      <c r="P34" s="15"/>
      <c r="Q34" s="15"/>
      <c r="R34" s="15"/>
      <c r="S34" s="15"/>
      <c r="T34" s="15"/>
      <c r="U34" s="15"/>
      <c r="V34" s="2"/>
      <c r="W34" s="2"/>
      <c r="X34" s="2"/>
      <c r="Y34" s="10">
        <f t="shared" si="10"/>
        <v>12</v>
      </c>
      <c r="Z34" s="11">
        <f t="shared" si="0"/>
        <v>6.2625999999999999</v>
      </c>
      <c r="AA34" s="11">
        <f t="shared" si="1"/>
        <v>6.1969743140042359</v>
      </c>
      <c r="AB34" s="11">
        <f t="shared" si="11"/>
        <v>144</v>
      </c>
      <c r="AC34" s="11">
        <f t="shared" si="12"/>
        <v>144</v>
      </c>
      <c r="AD34" s="13">
        <f t="shared" si="13"/>
        <v>20736</v>
      </c>
      <c r="AE34" s="11">
        <f t="shared" si="14"/>
        <v>38.40249064842827</v>
      </c>
      <c r="AF34" s="11">
        <f t="shared" si="15"/>
        <v>74.363691768050828</v>
      </c>
      <c r="AG34" s="11">
        <f t="shared" si="16"/>
        <v>892.36430121660999</v>
      </c>
      <c r="AH34" s="12">
        <f t="shared" si="17"/>
        <v>1728</v>
      </c>
    </row>
    <row r="35" spans="1:34" s="6" customFormat="1" ht="12.75" x14ac:dyDescent="0.2">
      <c r="A35" s="57"/>
      <c r="B35" s="57"/>
      <c r="C35" s="57"/>
      <c r="D35" s="57"/>
      <c r="E35" s="58"/>
      <c r="F35" s="86"/>
      <c r="G35" s="58"/>
      <c r="H35" s="58"/>
      <c r="I35" s="40"/>
      <c r="J35" s="35"/>
      <c r="K35" s="35"/>
      <c r="L35" s="35"/>
      <c r="M35" s="35"/>
      <c r="N35" s="35"/>
      <c r="O35" s="15"/>
      <c r="P35" s="15"/>
      <c r="Q35" s="15"/>
      <c r="R35" s="15"/>
      <c r="S35" s="15"/>
      <c r="T35" s="15"/>
      <c r="U35" s="15"/>
      <c r="V35" s="2"/>
      <c r="W35" s="2"/>
      <c r="X35" s="2"/>
      <c r="Y35" s="13">
        <f t="shared" si="10"/>
        <v>12.5</v>
      </c>
      <c r="Z35" s="11">
        <f t="shared" si="0"/>
        <v>6.439775</v>
      </c>
      <c r="AA35" s="11">
        <f t="shared" si="1"/>
        <v>6.372292699991478</v>
      </c>
      <c r="AB35" s="11">
        <f t="shared" si="11"/>
        <v>156.25</v>
      </c>
      <c r="AC35" s="11">
        <f t="shared" si="12"/>
        <v>156.25</v>
      </c>
      <c r="AD35" s="13">
        <f t="shared" si="13"/>
        <v>24414.0625</v>
      </c>
      <c r="AE35" s="11">
        <f t="shared" si="14"/>
        <v>40.606114254364677</v>
      </c>
      <c r="AF35" s="11">
        <f t="shared" si="15"/>
        <v>79.653658749893481</v>
      </c>
      <c r="AG35" s="11">
        <f t="shared" si="16"/>
        <v>995.67073437366844</v>
      </c>
      <c r="AH35" s="12">
        <f t="shared" si="17"/>
        <v>1953.125</v>
      </c>
    </row>
    <row r="36" spans="1:34" s="6" customFormat="1" ht="12.75" x14ac:dyDescent="0.2">
      <c r="A36" s="57"/>
      <c r="B36" s="57"/>
      <c r="C36" s="57"/>
      <c r="D36" s="57"/>
      <c r="E36" s="58"/>
      <c r="F36" s="86"/>
      <c r="G36" s="58"/>
      <c r="H36" s="58"/>
      <c r="I36" s="40"/>
      <c r="J36" s="35"/>
      <c r="K36" s="35"/>
      <c r="L36" s="35"/>
      <c r="M36" s="35"/>
      <c r="N36" s="35"/>
      <c r="O36" s="15"/>
      <c r="P36" s="15"/>
      <c r="Q36" s="15"/>
      <c r="R36" s="15"/>
      <c r="S36" s="15"/>
      <c r="T36" s="15"/>
      <c r="U36" s="15"/>
      <c r="V36" s="2"/>
      <c r="W36" s="2"/>
      <c r="X36" s="2"/>
      <c r="Y36" s="13">
        <f t="shared" si="10"/>
        <v>13</v>
      </c>
      <c r="Z36" s="11">
        <f t="shared" si="0"/>
        <v>6.6106000000000007</v>
      </c>
      <c r="AA36" s="11">
        <f t="shared" si="1"/>
        <v>6.5413276275279291</v>
      </c>
      <c r="AB36" s="11">
        <f t="shared" si="11"/>
        <v>169</v>
      </c>
      <c r="AC36" s="11">
        <f t="shared" si="12"/>
        <v>169</v>
      </c>
      <c r="AD36" s="13">
        <f t="shared" si="13"/>
        <v>28561</v>
      </c>
      <c r="AE36" s="11">
        <f t="shared" si="14"/>
        <v>42.788967130660168</v>
      </c>
      <c r="AF36" s="11">
        <f t="shared" si="15"/>
        <v>85.037259157863076</v>
      </c>
      <c r="AG36" s="11">
        <f t="shared" si="16"/>
        <v>1105.48436905222</v>
      </c>
      <c r="AH36" s="12">
        <f t="shared" si="17"/>
        <v>2197</v>
      </c>
    </row>
    <row r="37" spans="1:34" s="6" customFormat="1" ht="12.75" x14ac:dyDescent="0.2">
      <c r="A37" s="57"/>
      <c r="B37" s="57"/>
      <c r="C37" s="57"/>
      <c r="D37" s="57"/>
      <c r="E37" s="58"/>
      <c r="F37" s="86"/>
      <c r="G37" s="58"/>
      <c r="H37" s="58"/>
      <c r="I37" s="40"/>
      <c r="J37" s="35"/>
      <c r="K37" s="35"/>
      <c r="L37" s="35"/>
      <c r="M37" s="35"/>
      <c r="N37" s="35"/>
      <c r="O37" s="15"/>
      <c r="P37" s="15"/>
      <c r="Q37" s="15"/>
      <c r="R37" s="15"/>
      <c r="S37" s="15"/>
      <c r="T37" s="15"/>
      <c r="U37" s="15"/>
      <c r="V37" s="2"/>
      <c r="W37" s="2"/>
      <c r="X37" s="2"/>
      <c r="Y37" s="13">
        <f t="shared" si="10"/>
        <v>13.5</v>
      </c>
      <c r="Z37" s="11">
        <f t="shared" si="0"/>
        <v>6.7750750000000002</v>
      </c>
      <c r="AA37" s="11">
        <f t="shared" si="1"/>
        <v>6.7040790966135875</v>
      </c>
      <c r="AB37" s="11">
        <f t="shared" si="11"/>
        <v>182.25</v>
      </c>
      <c r="AC37" s="11">
        <f t="shared" si="12"/>
        <v>182.25</v>
      </c>
      <c r="AD37" s="13">
        <f t="shared" si="13"/>
        <v>33215.0625</v>
      </c>
      <c r="AE37" s="11">
        <f t="shared" si="14"/>
        <v>44.944676533651254</v>
      </c>
      <c r="AF37" s="11">
        <f t="shared" si="15"/>
        <v>90.505067804283428</v>
      </c>
      <c r="AG37" s="11">
        <f t="shared" si="16"/>
        <v>1221.8184153578263</v>
      </c>
      <c r="AH37" s="12">
        <f t="shared" si="17"/>
        <v>2460.375</v>
      </c>
    </row>
    <row r="38" spans="1:34" s="6" customFormat="1" ht="12.75" x14ac:dyDescent="0.2">
      <c r="A38" s="57"/>
      <c r="B38" s="57"/>
      <c r="C38" s="57"/>
      <c r="D38" s="57"/>
      <c r="E38" s="58"/>
      <c r="F38" s="86"/>
      <c r="G38" s="58"/>
      <c r="H38" s="58"/>
      <c r="I38" s="40"/>
      <c r="J38" s="35"/>
      <c r="K38" s="35"/>
      <c r="L38" s="35"/>
      <c r="M38" s="35"/>
      <c r="N38" s="35"/>
      <c r="O38" s="15"/>
      <c r="P38" s="15"/>
      <c r="Q38" s="15"/>
      <c r="R38" s="15"/>
      <c r="S38" s="15"/>
      <c r="T38" s="15"/>
      <c r="U38" s="15"/>
      <c r="V38" s="2"/>
      <c r="W38" s="2"/>
      <c r="X38" s="2"/>
      <c r="Y38" s="13">
        <f t="shared" si="10"/>
        <v>14</v>
      </c>
      <c r="Z38" s="11">
        <f t="shared" si="0"/>
        <v>6.9332000000000003</v>
      </c>
      <c r="AA38" s="11">
        <f t="shared" si="1"/>
        <v>6.8605471072484541</v>
      </c>
      <c r="AB38" s="11">
        <f t="shared" si="11"/>
        <v>196</v>
      </c>
      <c r="AC38" s="11">
        <f t="shared" si="12"/>
        <v>196</v>
      </c>
      <c r="AD38" s="13">
        <f t="shared" si="13"/>
        <v>38416</v>
      </c>
      <c r="AE38" s="11">
        <f t="shared" si="14"/>
        <v>47.067106610775134</v>
      </c>
      <c r="AF38" s="11">
        <f t="shared" si="15"/>
        <v>96.047659501478364</v>
      </c>
      <c r="AG38" s="11">
        <f t="shared" si="16"/>
        <v>1344.667233020697</v>
      </c>
      <c r="AH38" s="12">
        <f t="shared" si="17"/>
        <v>2744</v>
      </c>
    </row>
    <row r="39" spans="1:34" s="6" customFormat="1" ht="12.75" x14ac:dyDescent="0.2">
      <c r="A39" s="57"/>
      <c r="B39" s="57"/>
      <c r="C39" s="57"/>
      <c r="D39" s="57"/>
      <c r="E39" s="58"/>
      <c r="F39" s="86"/>
      <c r="G39" s="58"/>
      <c r="H39" s="58"/>
      <c r="I39" s="40"/>
      <c r="J39" s="35"/>
      <c r="K39" s="35"/>
      <c r="L39" s="35"/>
      <c r="M39" s="35"/>
      <c r="N39" s="35"/>
      <c r="O39" s="15"/>
      <c r="P39" s="15"/>
      <c r="Q39" s="15"/>
      <c r="R39" s="15"/>
      <c r="S39" s="15"/>
      <c r="T39" s="15"/>
      <c r="U39" s="15"/>
      <c r="V39" s="2"/>
      <c r="W39" s="2"/>
      <c r="X39" s="2"/>
      <c r="Y39" s="13">
        <f t="shared" si="10"/>
        <v>14.5</v>
      </c>
      <c r="Z39" s="11">
        <f t="shared" si="0"/>
        <v>7.084975</v>
      </c>
      <c r="AA39" s="11">
        <f t="shared" si="1"/>
        <v>7.0107316594325297</v>
      </c>
      <c r="AB39" s="11">
        <f t="shared" si="11"/>
        <v>210.25</v>
      </c>
      <c r="AC39" s="11">
        <f t="shared" si="12"/>
        <v>210.25</v>
      </c>
      <c r="AD39" s="13">
        <f t="shared" si="13"/>
        <v>44205.0625</v>
      </c>
      <c r="AE39" s="11">
        <f t="shared" si="14"/>
        <v>49.150358400569594</v>
      </c>
      <c r="AF39" s="11">
        <f t="shared" si="15"/>
        <v>101.65560906177168</v>
      </c>
      <c r="AG39" s="11">
        <f t="shared" si="16"/>
        <v>1474.0063313956894</v>
      </c>
      <c r="AH39" s="12">
        <f t="shared" si="17"/>
        <v>3048.625</v>
      </c>
    </row>
    <row r="40" spans="1:34" s="6" customFormat="1" ht="12.75" x14ac:dyDescent="0.2">
      <c r="A40" s="57"/>
      <c r="B40" s="57"/>
      <c r="C40" s="57"/>
      <c r="D40" s="57"/>
      <c r="E40" s="58"/>
      <c r="F40" s="86"/>
      <c r="G40" s="58"/>
      <c r="H40" s="58"/>
      <c r="I40" s="40"/>
      <c r="J40" s="35"/>
      <c r="K40" s="35"/>
      <c r="L40" s="35"/>
      <c r="M40" s="35"/>
      <c r="N40" s="3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13">
        <f t="shared" si="10"/>
        <v>15</v>
      </c>
      <c r="Z40" s="11">
        <f t="shared" si="0"/>
        <v>7.2304000000000004</v>
      </c>
      <c r="AA40" s="11">
        <f t="shared" si="1"/>
        <v>7.1546327531658145</v>
      </c>
      <c r="AB40" s="11">
        <f t="shared" si="11"/>
        <v>225</v>
      </c>
      <c r="AC40" s="11">
        <f t="shared" si="12"/>
        <v>225</v>
      </c>
      <c r="AD40" s="13">
        <f t="shared" si="13"/>
        <v>50625</v>
      </c>
      <c r="AE40" s="11">
        <f t="shared" si="14"/>
        <v>51.188769832673046</v>
      </c>
      <c r="AF40" s="11">
        <f t="shared" si="15"/>
        <v>107.31949129748722</v>
      </c>
      <c r="AG40" s="11">
        <f t="shared" si="16"/>
        <v>1609.7923694623082</v>
      </c>
      <c r="AH40" s="12">
        <f t="shared" si="17"/>
        <v>3375</v>
      </c>
    </row>
    <row r="41" spans="1:34" s="6" customFormat="1" ht="12.75" x14ac:dyDescent="0.2">
      <c r="A41" s="57"/>
      <c r="B41" s="57"/>
      <c r="C41" s="57"/>
      <c r="D41" s="57"/>
      <c r="E41" s="58"/>
      <c r="F41" s="86"/>
      <c r="G41" s="58"/>
      <c r="H41" s="58"/>
      <c r="I41" s="40"/>
      <c r="J41" s="35"/>
      <c r="K41" s="35"/>
      <c r="L41" s="35"/>
      <c r="M41" s="35"/>
      <c r="N41" s="35"/>
      <c r="O41" s="15"/>
      <c r="P41" s="15"/>
      <c r="Q41" s="15"/>
      <c r="R41" s="15"/>
      <c r="S41" s="15"/>
      <c r="T41" s="15"/>
      <c r="U41" s="15"/>
      <c r="V41" s="2"/>
      <c r="W41" s="2"/>
      <c r="X41" s="2"/>
    </row>
    <row r="42" spans="1:34" s="6" customFormat="1" ht="12.75" x14ac:dyDescent="0.2">
      <c r="A42" s="57"/>
      <c r="B42" s="57"/>
      <c r="C42" s="57"/>
      <c r="D42" s="57"/>
      <c r="E42" s="58"/>
      <c r="F42" s="86"/>
      <c r="G42" s="58"/>
      <c r="H42" s="58"/>
      <c r="I42" s="40"/>
      <c r="J42" s="35"/>
      <c r="K42" s="35"/>
      <c r="L42" s="35"/>
      <c r="M42" s="35"/>
      <c r="N42" s="35"/>
      <c r="O42" s="15"/>
      <c r="P42" s="15"/>
      <c r="Q42" s="15"/>
      <c r="R42" s="15"/>
      <c r="S42" s="15"/>
      <c r="T42" s="15"/>
      <c r="U42" s="15"/>
      <c r="V42" s="2"/>
      <c r="W42" s="2"/>
      <c r="X42" s="2"/>
    </row>
    <row r="43" spans="1:34" s="6" customFormat="1" ht="12.75" x14ac:dyDescent="0.2">
      <c r="A43" s="57"/>
      <c r="B43" s="57"/>
      <c r="C43" s="57"/>
      <c r="D43" s="57"/>
      <c r="E43" s="58"/>
      <c r="F43" s="86"/>
      <c r="G43" s="58"/>
      <c r="H43" s="58"/>
      <c r="I43" s="40"/>
      <c r="J43" s="35"/>
      <c r="K43" s="35"/>
      <c r="L43" s="35"/>
      <c r="M43" s="35"/>
      <c r="N43" s="35"/>
      <c r="O43" s="15"/>
      <c r="P43" s="15"/>
      <c r="Q43" s="15"/>
      <c r="R43" s="15"/>
      <c r="S43" s="15"/>
      <c r="T43" s="15"/>
      <c r="U43" s="15"/>
      <c r="V43" s="2"/>
      <c r="W43" s="2"/>
      <c r="X43" s="2"/>
    </row>
    <row r="44" spans="1:34" s="6" customFormat="1" ht="12.75" x14ac:dyDescent="0.2">
      <c r="A44" s="57"/>
      <c r="B44" s="57"/>
      <c r="C44" s="57"/>
      <c r="D44" s="57"/>
      <c r="E44" s="58"/>
      <c r="F44" s="86"/>
      <c r="G44" s="58"/>
      <c r="H44" s="58"/>
      <c r="I44" s="40"/>
      <c r="J44" s="35"/>
      <c r="K44" s="35"/>
      <c r="L44" s="35"/>
      <c r="M44" s="35"/>
      <c r="N44" s="35"/>
      <c r="O44" s="15"/>
      <c r="P44" s="15"/>
      <c r="Q44" s="15"/>
      <c r="R44" s="15"/>
      <c r="S44" s="15"/>
      <c r="T44" s="15"/>
      <c r="U44" s="15"/>
      <c r="V44" s="2"/>
      <c r="W44" s="2"/>
      <c r="X44" s="2"/>
    </row>
    <row r="45" spans="1:34" s="6" customFormat="1" ht="12.75" x14ac:dyDescent="0.2">
      <c r="A45" s="57"/>
      <c r="B45" s="57"/>
      <c r="C45" s="57">
        <v>130</v>
      </c>
      <c r="D45" s="57">
        <v>110</v>
      </c>
      <c r="E45" s="58"/>
      <c r="F45" s="86"/>
      <c r="G45" s="58"/>
      <c r="H45" s="58"/>
      <c r="I45" s="40"/>
      <c r="J45" s="35"/>
      <c r="K45" s="35"/>
      <c r="L45" s="35"/>
      <c r="M45" s="35"/>
      <c r="N45" s="3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12">
        <f t="shared" ref="Y45:AH45" si="18">SUM(Y10:Y40)</f>
        <v>232.5</v>
      </c>
      <c r="Z45" s="12">
        <f t="shared" si="18"/>
        <v>127.97652500000001</v>
      </c>
      <c r="AA45" s="12">
        <f t="shared" si="18"/>
        <v>126.63546102585524</v>
      </c>
      <c r="AB45" s="12">
        <f t="shared" si="18"/>
        <v>2363.75</v>
      </c>
      <c r="AC45" s="12">
        <f t="shared" si="18"/>
        <v>2363.75</v>
      </c>
      <c r="AD45" s="12">
        <f t="shared" si="18"/>
        <v>329624.9375</v>
      </c>
      <c r="AE45" s="12">
        <f t="shared" si="18"/>
        <v>655.84058878818257</v>
      </c>
      <c r="AF45" s="12">
        <f t="shared" si="18"/>
        <v>1241.1798968684179</v>
      </c>
      <c r="AG45" s="12">
        <f t="shared" si="18"/>
        <v>13902.888749599262</v>
      </c>
      <c r="AH45" s="12">
        <f t="shared" si="18"/>
        <v>27028.125</v>
      </c>
    </row>
    <row r="46" spans="1:34" s="6" customFormat="1" ht="12.75" x14ac:dyDescent="0.2">
      <c r="A46" s="57"/>
      <c r="B46" s="57"/>
      <c r="C46" s="57">
        <v>20</v>
      </c>
      <c r="D46" s="57">
        <v>20</v>
      </c>
      <c r="E46" s="58"/>
      <c r="F46" s="86"/>
      <c r="G46" s="58"/>
      <c r="H46" s="58"/>
      <c r="I46" s="40"/>
      <c r="J46" s="35"/>
      <c r="K46" s="35"/>
      <c r="L46" s="35"/>
      <c r="M46" s="35"/>
      <c r="N46" s="35"/>
      <c r="O46" s="15"/>
      <c r="P46" s="15"/>
      <c r="Q46" s="15"/>
      <c r="R46" s="15"/>
      <c r="S46" s="15"/>
      <c r="T46" s="15"/>
      <c r="U46" s="15"/>
      <c r="V46" s="2"/>
      <c r="W46" s="2"/>
      <c r="X46" s="2"/>
    </row>
    <row r="47" spans="1:34" s="6" customFormat="1" ht="12.75" x14ac:dyDescent="0.2">
      <c r="A47" s="57"/>
      <c r="B47" s="57"/>
      <c r="C47" s="57">
        <f>C45*C46</f>
        <v>2600</v>
      </c>
      <c r="D47" s="57">
        <f>D45*D46</f>
        <v>2200</v>
      </c>
      <c r="E47" s="58"/>
      <c r="F47" s="86"/>
      <c r="G47" s="58"/>
      <c r="H47" s="58"/>
      <c r="I47" s="40"/>
      <c r="J47" s="35"/>
      <c r="K47" s="35"/>
      <c r="L47" s="35"/>
      <c r="M47" s="35"/>
      <c r="N47" s="35"/>
      <c r="O47" s="15"/>
      <c r="P47" s="15"/>
      <c r="Q47" s="15"/>
      <c r="R47" s="15"/>
      <c r="S47" s="15"/>
      <c r="T47" s="15"/>
      <c r="U47" s="15"/>
      <c r="V47" s="2"/>
      <c r="W47" s="2"/>
      <c r="X47" s="2"/>
      <c r="Y47" s="12">
        <f>COUNTA(Y10:Y40)</f>
        <v>31</v>
      </c>
      <c r="Z47" s="12">
        <f>Y45</f>
        <v>232.5</v>
      </c>
      <c r="AA47" s="12">
        <f>AB45</f>
        <v>2363.75</v>
      </c>
      <c r="AC47" s="12">
        <f>AA45</f>
        <v>126.63546102585524</v>
      </c>
      <c r="AE47" s="12">
        <f>AE45</f>
        <v>655.84058878818257</v>
      </c>
    </row>
    <row r="48" spans="1:34" s="6" customFormat="1" ht="12.75" x14ac:dyDescent="0.2">
      <c r="A48" s="57"/>
      <c r="B48" s="57"/>
      <c r="C48" s="57"/>
      <c r="D48" s="57"/>
      <c r="E48" s="58"/>
      <c r="F48" s="86"/>
      <c r="G48" s="58"/>
      <c r="H48" s="58"/>
      <c r="I48" s="40"/>
      <c r="J48" s="35"/>
      <c r="K48" s="35"/>
      <c r="L48" s="35"/>
      <c r="M48" s="35"/>
      <c r="N48" s="35"/>
      <c r="O48" s="15"/>
      <c r="P48" s="15"/>
      <c r="Q48" s="15"/>
      <c r="R48" s="15"/>
      <c r="S48" s="15"/>
      <c r="T48" s="15"/>
      <c r="U48" s="15"/>
      <c r="V48" s="2"/>
      <c r="W48" s="2"/>
      <c r="X48" s="2"/>
      <c r="Y48" s="12">
        <f>Y45</f>
        <v>232.5</v>
      </c>
      <c r="Z48" s="12">
        <f>AC45</f>
        <v>2363.75</v>
      </c>
      <c r="AA48" s="12">
        <f>AH45</f>
        <v>27028.125</v>
      </c>
      <c r="AC48" s="12">
        <f>AF45</f>
        <v>1241.1798968684179</v>
      </c>
    </row>
    <row r="49" spans="1:36" s="6" customFormat="1" ht="12.75" x14ac:dyDescent="0.2">
      <c r="A49" s="57"/>
      <c r="B49" s="57"/>
      <c r="C49" s="57"/>
      <c r="D49" s="57"/>
      <c r="E49" s="58"/>
      <c r="F49" s="86"/>
      <c r="G49" s="58"/>
      <c r="H49" s="58"/>
      <c r="I49" s="40"/>
      <c r="J49" s="35"/>
      <c r="K49" s="35"/>
      <c r="L49" s="35"/>
      <c r="M49" s="35"/>
      <c r="N49" s="35"/>
      <c r="O49" s="15"/>
      <c r="P49" s="15"/>
      <c r="Q49" s="15"/>
      <c r="R49" s="15"/>
      <c r="S49" s="15"/>
      <c r="T49" s="15"/>
      <c r="U49" s="15"/>
      <c r="V49" s="2"/>
      <c r="W49" s="2"/>
      <c r="X49" s="2"/>
      <c r="Y49" s="12">
        <f>AB45</f>
        <v>2363.75</v>
      </c>
      <c r="Z49" s="12">
        <f>AH45</f>
        <v>27028.125</v>
      </c>
      <c r="AA49" s="12">
        <f>AD45</f>
        <v>329624.9375</v>
      </c>
      <c r="AC49" s="12">
        <f>AG45</f>
        <v>13902.888749599262</v>
      </c>
    </row>
    <row r="50" spans="1:36" s="6" customFormat="1" ht="12.75" x14ac:dyDescent="0.2">
      <c r="A50" s="57"/>
      <c r="B50" s="57"/>
      <c r="C50" s="57"/>
      <c r="D50" s="57"/>
      <c r="E50" s="58"/>
      <c r="F50" s="86"/>
      <c r="G50" s="58"/>
      <c r="H50" s="58"/>
      <c r="I50" s="40"/>
      <c r="J50" s="35"/>
      <c r="K50" s="35"/>
      <c r="L50" s="35"/>
      <c r="M50" s="35"/>
      <c r="N50" s="35"/>
      <c r="O50" s="15"/>
      <c r="P50" s="15"/>
      <c r="Q50" s="15"/>
      <c r="R50" s="15"/>
      <c r="S50" s="15"/>
      <c r="T50" s="15"/>
      <c r="U50" s="15"/>
      <c r="V50" s="2"/>
      <c r="W50" s="2"/>
      <c r="X50" s="2"/>
    </row>
    <row r="51" spans="1:36" s="6" customFormat="1" ht="12.75" x14ac:dyDescent="0.2">
      <c r="A51" s="57"/>
      <c r="B51" s="57"/>
      <c r="C51" s="57"/>
      <c r="D51" s="57"/>
      <c r="E51" s="58"/>
      <c r="F51" s="86"/>
      <c r="G51" s="58"/>
      <c r="H51" s="58"/>
      <c r="I51" s="40"/>
      <c r="J51" s="35"/>
      <c r="K51" s="35"/>
      <c r="L51" s="35"/>
      <c r="M51" s="35"/>
      <c r="N51" s="35"/>
      <c r="O51" s="15"/>
      <c r="P51" s="15"/>
      <c r="Q51" s="15"/>
      <c r="R51" s="15"/>
      <c r="S51" s="15"/>
      <c r="T51" s="15"/>
      <c r="U51" s="15"/>
      <c r="V51" s="2"/>
      <c r="W51" s="2"/>
      <c r="X51" s="2"/>
      <c r="Y51" s="12">
        <f>(Y47*((Z48*AA49)-(AA48*Z49)))-(Z47*((Y48*AA49)-(AA48*Y49)))+(AA47*((Y48*Z49)-(Z48*Y49)))</f>
        <v>190066580</v>
      </c>
    </row>
    <row r="52" spans="1:36" s="6" customFormat="1" ht="12.75" x14ac:dyDescent="0.2">
      <c r="A52" s="57"/>
      <c r="B52" s="57"/>
      <c r="C52" s="57"/>
      <c r="D52" s="57"/>
      <c r="E52" s="58"/>
      <c r="F52" s="86"/>
      <c r="G52" s="58"/>
      <c r="H52" s="58"/>
      <c r="I52" s="40"/>
      <c r="J52" s="35"/>
      <c r="K52" s="35"/>
      <c r="L52" s="35"/>
      <c r="M52" s="35"/>
      <c r="N52" s="35"/>
      <c r="O52" s="15"/>
      <c r="P52" s="15"/>
      <c r="Q52" s="15"/>
      <c r="R52" s="15"/>
      <c r="S52" s="15"/>
      <c r="T52" s="15"/>
      <c r="U52" s="15"/>
      <c r="V52" s="2"/>
      <c r="W52" s="2"/>
      <c r="X52" s="2"/>
    </row>
    <row r="53" spans="1:36" s="6" customFormat="1" ht="12.75" x14ac:dyDescent="0.2">
      <c r="A53" s="57"/>
      <c r="B53" s="57"/>
      <c r="C53" s="57"/>
      <c r="D53" s="57"/>
      <c r="E53" s="58"/>
      <c r="F53" s="86"/>
      <c r="G53" s="58"/>
      <c r="H53" s="58"/>
      <c r="I53" s="40"/>
      <c r="J53" s="35"/>
      <c r="K53" s="35"/>
      <c r="L53" s="35"/>
      <c r="M53" s="35"/>
      <c r="N53" s="35"/>
      <c r="O53" s="15"/>
      <c r="P53" s="15"/>
      <c r="Q53" s="15"/>
      <c r="R53" s="15"/>
      <c r="S53" s="15"/>
      <c r="T53" s="15"/>
      <c r="U53" s="15"/>
      <c r="V53" s="2"/>
      <c r="W53" s="2"/>
      <c r="X53" s="2"/>
      <c r="Y53" s="12">
        <f>((Z48*AA49)-(AA48*Z49))/Y51</f>
        <v>0.25586510263929618</v>
      </c>
      <c r="Z53" s="12">
        <f>-1*(((Z47*AA49)-(AA47*Z49))/Y51)</f>
        <v>-6.7082111436950143E-2</v>
      </c>
      <c r="AA53" s="12">
        <f>((Z47*AA48)-(AA47*Z48))/Y51</f>
        <v>3.6656891495601175E-3</v>
      </c>
      <c r="AC53" s="9" t="s">
        <v>34</v>
      </c>
      <c r="AD53" s="12">
        <f>(Y53*AC47)+(Z53*AC48)+(AA53*AC49)</f>
        <v>0.10429551507298385</v>
      </c>
    </row>
    <row r="54" spans="1:36" s="6" customFormat="1" ht="12.75" x14ac:dyDescent="0.2">
      <c r="A54" s="57"/>
      <c r="B54" s="57"/>
      <c r="C54" s="57"/>
      <c r="D54" s="57"/>
      <c r="E54" s="58"/>
      <c r="F54" s="86"/>
      <c r="G54" s="58"/>
      <c r="H54" s="58"/>
      <c r="I54" s="40"/>
      <c r="J54" s="35"/>
      <c r="K54" s="35"/>
      <c r="L54" s="35"/>
      <c r="M54" s="35"/>
      <c r="N54" s="35"/>
      <c r="O54" s="15"/>
      <c r="P54" s="15"/>
      <c r="Q54" s="15"/>
      <c r="R54" s="15"/>
      <c r="S54" s="15"/>
      <c r="T54" s="15"/>
      <c r="U54" s="15"/>
      <c r="V54" s="2"/>
      <c r="W54" s="2"/>
      <c r="X54" s="2"/>
      <c r="Y54" s="12">
        <f>Z53</f>
        <v>-6.7082111436950143E-2</v>
      </c>
      <c r="Z54" s="12">
        <f>((Y47*AA49)-(AA47*Y49))/Y51</f>
        <v>2.4365456567903732E-2</v>
      </c>
      <c r="AA54" s="12">
        <f>-1*(((Y47*AA48)-(AA47*Y48))/Y51)</f>
        <v>-1.516836889473152E-3</v>
      </c>
      <c r="AC54" s="9" t="s">
        <v>35</v>
      </c>
      <c r="AD54" s="12">
        <f>(Y54*AC47)+(Z54*AC48)+(AA54*AC49)</f>
        <v>0.65852623606326688</v>
      </c>
    </row>
    <row r="55" spans="1:36" s="6" customFormat="1" ht="12.75" x14ac:dyDescent="0.2">
      <c r="A55" s="57"/>
      <c r="B55" s="57"/>
      <c r="C55" s="57"/>
      <c r="D55" s="57"/>
      <c r="E55" s="58"/>
      <c r="F55" s="86"/>
      <c r="G55" s="58"/>
      <c r="H55" s="58"/>
      <c r="I55" s="40"/>
      <c r="J55" s="35"/>
      <c r="K55" s="35"/>
      <c r="L55" s="35"/>
      <c r="M55" s="35"/>
      <c r="N55" s="35"/>
      <c r="O55" s="15"/>
      <c r="P55" s="15"/>
      <c r="Q55" s="15"/>
      <c r="R55" s="15"/>
      <c r="S55" s="15"/>
      <c r="T55" s="15"/>
      <c r="U55" s="15"/>
      <c r="V55" s="2"/>
      <c r="W55" s="2"/>
      <c r="X55" s="2"/>
      <c r="Y55" s="12">
        <f>AA53</f>
        <v>3.6656891495601175E-3</v>
      </c>
      <c r="Z55" s="12">
        <f>AA54</f>
        <v>-1.516836889473152E-3</v>
      </c>
      <c r="AA55" s="12">
        <f>((Y47*Z48)-(Z47*Y48))/Y51</f>
        <v>1.0112245929821013E-4</v>
      </c>
      <c r="AC55" s="9" t="s">
        <v>36</v>
      </c>
      <c r="AD55" s="12">
        <f>(Y55*AC47)+(Z55*AC48)+(AA55*AC49)</f>
        <v>-1.2566916901582958E-2</v>
      </c>
    </row>
    <row r="56" spans="1:36" s="6" customFormat="1" ht="12.75" x14ac:dyDescent="0.2">
      <c r="A56" s="57"/>
      <c r="B56" s="57"/>
      <c r="C56" s="57"/>
      <c r="D56" s="57"/>
      <c r="E56" s="58"/>
      <c r="F56" s="86"/>
      <c r="G56" s="58"/>
      <c r="H56" s="58"/>
      <c r="I56" s="40"/>
      <c r="J56" s="35"/>
      <c r="K56" s="35"/>
      <c r="L56" s="35"/>
      <c r="M56" s="35"/>
      <c r="N56" s="35"/>
      <c r="O56" s="15"/>
      <c r="P56" s="15"/>
      <c r="Q56" s="15"/>
      <c r="R56" s="15"/>
      <c r="S56" s="15"/>
      <c r="T56" s="15"/>
      <c r="U56" s="15"/>
      <c r="V56" s="2"/>
      <c r="W56" s="2"/>
      <c r="X56" s="2"/>
      <c r="Y56"/>
      <c r="Z56"/>
      <c r="AA56"/>
      <c r="AB56"/>
      <c r="AC56"/>
      <c r="AD56"/>
      <c r="AE56"/>
      <c r="AF56"/>
      <c r="AG56"/>
      <c r="AH56"/>
      <c r="AI56"/>
    </row>
    <row r="57" spans="1:36" s="6" customFormat="1" ht="12.75" x14ac:dyDescent="0.2">
      <c r="A57" s="57"/>
      <c r="B57" s="59"/>
      <c r="C57" s="59"/>
      <c r="D57" s="57"/>
      <c r="E57" s="40"/>
      <c r="F57" s="82"/>
      <c r="G57" s="40"/>
      <c r="H57" s="40"/>
      <c r="I57" s="40"/>
      <c r="J57" s="35"/>
      <c r="K57" s="35"/>
      <c r="L57" s="35"/>
      <c r="M57" s="35"/>
      <c r="N57" s="35"/>
      <c r="O57" s="15"/>
      <c r="P57" s="15"/>
      <c r="Q57" s="15"/>
      <c r="R57" s="15"/>
      <c r="S57" s="15"/>
      <c r="T57" s="15"/>
      <c r="U57" s="15"/>
      <c r="V57" s="2"/>
      <c r="W57" s="2"/>
      <c r="X57" s="2"/>
      <c r="Y57"/>
      <c r="Z57"/>
      <c r="AA57"/>
      <c r="AB57"/>
      <c r="AC57"/>
      <c r="AD57"/>
      <c r="AE57"/>
      <c r="AF57"/>
      <c r="AG57"/>
      <c r="AH57"/>
      <c r="AI57"/>
    </row>
    <row r="58" spans="1:36" s="6" customFormat="1" ht="12.75" x14ac:dyDescent="0.2">
      <c r="A58" s="60" t="s">
        <v>29</v>
      </c>
      <c r="B58" s="59"/>
      <c r="C58" s="59"/>
      <c r="D58" s="57"/>
      <c r="E58" s="40"/>
      <c r="F58" s="82"/>
      <c r="G58" s="40"/>
      <c r="H58" s="40"/>
      <c r="I58" s="40"/>
      <c r="J58" s="35"/>
      <c r="K58" s="35"/>
      <c r="L58" s="35"/>
      <c r="M58" s="35"/>
      <c r="N58" s="35"/>
      <c r="O58" s="15"/>
      <c r="P58" s="15"/>
      <c r="Q58" s="15"/>
      <c r="R58" s="15"/>
      <c r="S58" s="15"/>
      <c r="T58" s="15"/>
      <c r="U58" s="15"/>
      <c r="V58" s="2"/>
      <c r="W58" s="2"/>
      <c r="X58" s="2"/>
      <c r="Y58"/>
      <c r="Z58"/>
      <c r="AA58"/>
      <c r="AB58"/>
      <c r="AC58"/>
      <c r="AD58"/>
      <c r="AE58"/>
      <c r="AF58"/>
      <c r="AG58"/>
      <c r="AH58"/>
      <c r="AI58"/>
    </row>
    <row r="59" spans="1:36" s="6" customFormat="1" ht="12.75" x14ac:dyDescent="0.2">
      <c r="A59" s="59"/>
      <c r="B59" s="59"/>
      <c r="C59" s="59"/>
      <c r="D59" s="57"/>
      <c r="E59" s="40"/>
      <c r="F59" s="82"/>
      <c r="G59" s="40"/>
      <c r="H59" s="40"/>
      <c r="I59" s="61"/>
      <c r="J59" s="65"/>
      <c r="K59" s="65"/>
      <c r="L59" s="65"/>
      <c r="M59" s="65"/>
      <c r="N59" s="65"/>
      <c r="O59" s="22"/>
      <c r="P59" s="22"/>
      <c r="Q59" s="22"/>
      <c r="R59" s="22"/>
      <c r="S59" s="22"/>
      <c r="T59" s="22"/>
      <c r="U59" s="22"/>
      <c r="V59" s="2"/>
      <c r="W59" s="2"/>
      <c r="X59" s="2"/>
      <c r="Y59"/>
      <c r="Z59"/>
      <c r="AA59"/>
      <c r="AB59"/>
      <c r="AC59"/>
      <c r="AD59"/>
      <c r="AE59"/>
      <c r="AF59"/>
      <c r="AG59"/>
      <c r="AH59"/>
      <c r="AI59"/>
    </row>
    <row r="60" spans="1:36" s="6" customFormat="1" ht="12.75" x14ac:dyDescent="0.2">
      <c r="A60" s="66">
        <v>9.3257999999999992</v>
      </c>
      <c r="B60" s="60" t="s">
        <v>30</v>
      </c>
      <c r="C60" s="61"/>
      <c r="D60" s="60" t="s">
        <v>31</v>
      </c>
      <c r="E60" s="60" t="s">
        <v>32</v>
      </c>
      <c r="F60" s="78" t="s">
        <v>33</v>
      </c>
      <c r="G60" s="40"/>
      <c r="H60" s="40"/>
      <c r="I60" s="61"/>
      <c r="J60" s="65"/>
      <c r="K60" s="65"/>
      <c r="L60" s="65"/>
      <c r="M60" s="65"/>
      <c r="N60" s="65"/>
      <c r="O60" s="22"/>
      <c r="P60" s="22"/>
      <c r="Q60" s="22"/>
      <c r="R60" s="22"/>
      <c r="S60" s="22"/>
      <c r="T60" s="22"/>
      <c r="U60" s="22"/>
      <c r="V60" s="2"/>
      <c r="W60" s="2"/>
      <c r="X60" s="2"/>
      <c r="Y60"/>
      <c r="Z60"/>
      <c r="AA60"/>
      <c r="AB60"/>
      <c r="AC60"/>
      <c r="AD60"/>
      <c r="AE60"/>
      <c r="AF60"/>
      <c r="AG60"/>
      <c r="AH60"/>
      <c r="AI60"/>
    </row>
    <row r="61" spans="1:36" s="6" customFormat="1" ht="12.75" x14ac:dyDescent="0.2">
      <c r="A61" s="66">
        <v>9.0851199999999999</v>
      </c>
      <c r="B61" s="62"/>
      <c r="C61" s="61"/>
      <c r="D61" s="63"/>
      <c r="E61" s="63"/>
      <c r="F61" s="87"/>
      <c r="G61" s="64"/>
      <c r="H61" s="64"/>
      <c r="I61" s="61"/>
      <c r="J61" s="65"/>
      <c r="K61" s="65"/>
      <c r="L61" s="65"/>
      <c r="M61" s="65"/>
      <c r="N61" s="65"/>
      <c r="O61" s="22"/>
      <c r="P61" s="22"/>
      <c r="Q61" s="22"/>
      <c r="R61" s="22"/>
      <c r="S61" s="22"/>
      <c r="T61" s="22"/>
      <c r="U61" s="22"/>
      <c r="V61" s="2"/>
      <c r="W61" s="2"/>
      <c r="X61" s="2"/>
      <c r="Y61"/>
      <c r="Z61"/>
      <c r="AA61"/>
      <c r="AB61"/>
      <c r="AC61"/>
      <c r="AD61"/>
      <c r="AE61"/>
      <c r="AF61"/>
      <c r="AG61"/>
      <c r="AH61"/>
      <c r="AI61"/>
    </row>
    <row r="62" spans="1:36" s="6" customFormat="1" ht="12.75" x14ac:dyDescent="0.2">
      <c r="A62" s="66">
        <v>9.3727999999999998</v>
      </c>
      <c r="B62" s="67">
        <f t="shared" ref="B62:B68" si="19">A60*0.454</f>
        <v>4.2339131999999999</v>
      </c>
      <c r="C62" s="68"/>
      <c r="D62" s="69">
        <v>4.71</v>
      </c>
      <c r="E62" s="69">
        <v>1.98</v>
      </c>
      <c r="F62" s="88">
        <f>E62*D62</f>
        <v>9.3257999999999992</v>
      </c>
      <c r="G62" s="64"/>
      <c r="H62" s="64"/>
      <c r="I62" s="58"/>
      <c r="J62" s="25"/>
      <c r="K62" s="25"/>
      <c r="L62" s="25"/>
      <c r="M62" s="25"/>
      <c r="N62" s="25"/>
      <c r="O62" s="14"/>
      <c r="P62" s="14"/>
      <c r="Q62" s="14"/>
      <c r="R62" s="14"/>
      <c r="S62" s="14"/>
      <c r="T62" s="14"/>
      <c r="U62" s="14"/>
      <c r="V62" s="2"/>
      <c r="W62" s="2"/>
      <c r="X62" s="2"/>
      <c r="Y62"/>
      <c r="Z62"/>
      <c r="AA62"/>
      <c r="AB62"/>
      <c r="AC62"/>
      <c r="AD62"/>
      <c r="AE62"/>
      <c r="AF62"/>
      <c r="AG62"/>
      <c r="AH62"/>
      <c r="AI62"/>
    </row>
    <row r="63" spans="1:36" s="6" customFormat="1" ht="12.75" x14ac:dyDescent="0.2">
      <c r="A63" s="66">
        <v>11.55472</v>
      </c>
      <c r="B63" s="67">
        <f t="shared" si="19"/>
        <v>4.1246444799999997</v>
      </c>
      <c r="C63" s="68"/>
      <c r="D63" s="69">
        <v>4.6399999999999997</v>
      </c>
      <c r="E63" s="69">
        <v>1.958</v>
      </c>
      <c r="F63" s="88">
        <f t="shared" ref="F63:F68" si="20">E63*D63</f>
        <v>9.0851199999999999</v>
      </c>
      <c r="G63" s="64"/>
      <c r="H63" s="64"/>
      <c r="I63" s="58"/>
      <c r="J63" s="25"/>
      <c r="K63" s="25"/>
      <c r="L63" s="25"/>
      <c r="M63" s="25"/>
      <c r="N63" s="25"/>
      <c r="O63" s="14"/>
      <c r="P63" s="14"/>
      <c r="Q63" s="14"/>
      <c r="R63" s="14"/>
      <c r="S63" s="14"/>
      <c r="T63" s="14"/>
      <c r="U63" s="14"/>
      <c r="V63" s="2"/>
      <c r="W63" s="2"/>
      <c r="X63" s="2"/>
      <c r="Y63"/>
      <c r="Z63"/>
      <c r="AA63"/>
      <c r="AB63"/>
      <c r="AC63"/>
      <c r="AD63"/>
      <c r="AE63"/>
      <c r="AF63"/>
      <c r="AG63"/>
      <c r="AH63"/>
      <c r="AI63"/>
    </row>
    <row r="64" spans="1:36" s="6" customFormat="1" ht="12.75" x14ac:dyDescent="0.2">
      <c r="A64" s="66">
        <v>7.6896399999999989</v>
      </c>
      <c r="B64" s="67">
        <f t="shared" si="19"/>
        <v>4.2552512</v>
      </c>
      <c r="C64" s="68"/>
      <c r="D64" s="70">
        <v>4.6399999999999997</v>
      </c>
      <c r="E64" s="70">
        <v>2.02</v>
      </c>
      <c r="F64" s="88">
        <f t="shared" si="20"/>
        <v>9.3727999999999998</v>
      </c>
      <c r="G64" s="58"/>
      <c r="H64" s="58"/>
      <c r="I64" s="58"/>
      <c r="J64" s="25"/>
      <c r="K64" s="25"/>
      <c r="L64" s="25"/>
      <c r="M64" s="25"/>
      <c r="N64" s="25"/>
      <c r="O64" s="14"/>
      <c r="P64" s="14"/>
      <c r="Q64" s="14"/>
      <c r="R64" s="14"/>
      <c r="S64" s="14"/>
      <c r="T64" s="14"/>
      <c r="U64" s="14"/>
      <c r="V64" s="2"/>
      <c r="W64" s="2"/>
      <c r="X64" s="2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6" customFormat="1" ht="12.75" x14ac:dyDescent="0.2">
      <c r="A65" s="66">
        <v>4.04</v>
      </c>
      <c r="B65" s="67">
        <f t="shared" si="19"/>
        <v>5.2458428799999997</v>
      </c>
      <c r="C65" s="68"/>
      <c r="D65" s="70">
        <v>5.62</v>
      </c>
      <c r="E65" s="70">
        <v>2.056</v>
      </c>
      <c r="F65" s="88">
        <f t="shared" si="20"/>
        <v>11.55472</v>
      </c>
      <c r="G65" s="58"/>
      <c r="H65" s="58"/>
      <c r="I65" s="58"/>
      <c r="J65" s="25"/>
      <c r="K65" s="25"/>
      <c r="L65" s="25"/>
      <c r="M65" s="25"/>
      <c r="N65" s="25"/>
      <c r="O65" s="14"/>
      <c r="P65" s="14"/>
      <c r="Q65" s="14"/>
      <c r="R65" s="14"/>
      <c r="S65" s="14"/>
      <c r="T65" s="14"/>
      <c r="U65" s="14"/>
      <c r="V65" s="2"/>
      <c r="W65" s="2"/>
      <c r="X65" s="2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6" customFormat="1" ht="12.75" x14ac:dyDescent="0.2">
      <c r="A66" s="66">
        <v>4.04</v>
      </c>
      <c r="B66" s="67">
        <f t="shared" si="19"/>
        <v>3.4910965599999995</v>
      </c>
      <c r="C66" s="68"/>
      <c r="D66" s="70">
        <v>4.0599999999999996</v>
      </c>
      <c r="E66" s="70">
        <v>1.8939999999999999</v>
      </c>
      <c r="F66" s="88">
        <f t="shared" si="20"/>
        <v>7.6896399999999989</v>
      </c>
      <c r="G66" s="58"/>
      <c r="H66" s="58"/>
      <c r="I66" s="58"/>
      <c r="J66" s="25"/>
      <c r="K66" s="25"/>
      <c r="L66" s="25"/>
      <c r="M66" s="25"/>
      <c r="N66" s="25"/>
      <c r="O66" s="14"/>
      <c r="P66" s="14"/>
      <c r="Q66" s="14"/>
      <c r="R66" s="14"/>
      <c r="S66" s="14"/>
      <c r="T66" s="14"/>
      <c r="U66" s="14"/>
      <c r="V66" s="2"/>
      <c r="W66" s="2"/>
      <c r="X66" s="2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6" customFormat="1" ht="12.75" x14ac:dyDescent="0.2">
      <c r="A67" s="58"/>
      <c r="B67" s="67">
        <f t="shared" si="19"/>
        <v>1.83416</v>
      </c>
      <c r="C67" s="68"/>
      <c r="D67" s="70">
        <v>4.75</v>
      </c>
      <c r="E67" s="70">
        <v>1.9590000000000001</v>
      </c>
      <c r="F67" s="88">
        <f t="shared" si="20"/>
        <v>9.3052500000000009</v>
      </c>
      <c r="G67" s="58"/>
      <c r="H67" s="58"/>
      <c r="I67" s="58"/>
      <c r="J67" s="25"/>
      <c r="K67" s="25"/>
      <c r="L67" s="25"/>
      <c r="M67" s="25"/>
      <c r="N67" s="25"/>
      <c r="O67" s="14"/>
      <c r="P67" s="14"/>
      <c r="Q67" s="14"/>
      <c r="R67" s="14"/>
      <c r="S67" s="14"/>
      <c r="T67" s="14"/>
      <c r="U67" s="14"/>
      <c r="V67" s="2"/>
      <c r="W67" s="2"/>
      <c r="X67" s="2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6" customFormat="1" ht="13.5" thickBot="1" x14ac:dyDescent="0.25">
      <c r="A68" s="58"/>
      <c r="B68" s="67">
        <f t="shared" si="19"/>
        <v>1.83416</v>
      </c>
      <c r="C68" s="68"/>
      <c r="D68" s="70">
        <v>4.75</v>
      </c>
      <c r="E68" s="70">
        <v>1.9590000000000001</v>
      </c>
      <c r="F68" s="88">
        <f t="shared" si="20"/>
        <v>9.3052500000000009</v>
      </c>
      <c r="G68" s="58"/>
      <c r="H68" s="58"/>
      <c r="I68" s="58"/>
      <c r="J68" s="25"/>
      <c r="K68" s="25"/>
      <c r="L68" s="25"/>
      <c r="M68" s="25"/>
      <c r="N68" s="25"/>
      <c r="O68" s="14"/>
      <c r="P68" s="14"/>
      <c r="Q68" s="14"/>
      <c r="R68" s="14"/>
      <c r="S68" s="14"/>
      <c r="T68" s="14"/>
      <c r="U68" s="14"/>
      <c r="V68" s="2"/>
      <c r="W68" s="2"/>
      <c r="X68" s="2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6" customFormat="1" ht="13.5" thickBot="1" x14ac:dyDescent="0.2">
      <c r="A69" s="71">
        <v>1</v>
      </c>
      <c r="B69" s="58"/>
      <c r="C69" s="58"/>
      <c r="D69" s="58"/>
      <c r="E69" s="58"/>
      <c r="F69" s="86"/>
      <c r="G69" s="58"/>
      <c r="H69" s="58"/>
      <c r="I69" s="72">
        <v>19</v>
      </c>
      <c r="J69" s="72">
        <v>0.14000000000000001</v>
      </c>
      <c r="K69" s="64"/>
      <c r="L69" s="72">
        <v>1.05</v>
      </c>
      <c r="M69" s="25"/>
      <c r="N69" s="25"/>
      <c r="O69" s="14"/>
      <c r="P69" s="14"/>
      <c r="Q69" s="14"/>
      <c r="R69" s="14"/>
      <c r="S69" s="14"/>
      <c r="T69" s="14"/>
      <c r="U69" s="14"/>
      <c r="V69" s="2"/>
      <c r="W69" s="2"/>
      <c r="X69" s="2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6" customFormat="1" ht="13.5" thickBot="1" x14ac:dyDescent="0.2">
      <c r="A70" s="73">
        <v>2</v>
      </c>
      <c r="B70" s="58"/>
      <c r="C70" s="58"/>
      <c r="D70" s="58"/>
      <c r="E70" s="58"/>
      <c r="F70" s="86"/>
      <c r="G70" s="58"/>
      <c r="H70" s="58"/>
      <c r="I70" s="74">
        <v>21</v>
      </c>
      <c r="J70" s="74">
        <v>0.2</v>
      </c>
      <c r="K70" s="64"/>
      <c r="L70" s="74">
        <v>1.1399999999999999</v>
      </c>
      <c r="M70" s="65"/>
      <c r="N70" s="65"/>
      <c r="O70" s="22"/>
      <c r="P70" s="22"/>
      <c r="Q70" s="22"/>
      <c r="R70" s="22"/>
      <c r="S70" s="22"/>
      <c r="T70" s="22"/>
      <c r="U70" s="22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6" customFormat="1" ht="13.5" thickBot="1" x14ac:dyDescent="0.25">
      <c r="A71" s="73">
        <v>3</v>
      </c>
      <c r="B71" s="72">
        <v>0.28999999999999998</v>
      </c>
      <c r="C71" s="72">
        <v>4.2000000000000003E-2</v>
      </c>
      <c r="D71" s="72">
        <v>0.31</v>
      </c>
      <c r="E71" s="72">
        <v>0.31</v>
      </c>
      <c r="F71" s="89">
        <v>1.05</v>
      </c>
      <c r="G71" s="72">
        <v>1</v>
      </c>
      <c r="H71" s="64"/>
      <c r="I71" s="74">
        <v>30</v>
      </c>
      <c r="J71" s="74">
        <v>0.42</v>
      </c>
      <c r="K71" s="64"/>
      <c r="L71" s="74">
        <v>1.23</v>
      </c>
      <c r="M71" s="65"/>
      <c r="N71" s="65"/>
      <c r="O71" s="22"/>
      <c r="P71" s="22"/>
      <c r="Q71" s="22"/>
      <c r="R71" s="22"/>
      <c r="S71" s="22"/>
      <c r="T71" s="22"/>
      <c r="U71" s="22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6" customFormat="1" ht="13.5" thickBot="1" x14ac:dyDescent="0.25">
      <c r="A72" s="73">
        <v>4</v>
      </c>
      <c r="B72" s="74">
        <v>0.66</v>
      </c>
      <c r="C72" s="74">
        <v>4.7E-2</v>
      </c>
      <c r="D72" s="74">
        <v>0.45</v>
      </c>
      <c r="E72" s="74">
        <v>0.76</v>
      </c>
      <c r="F72" s="90">
        <v>1.1399999999999999</v>
      </c>
      <c r="G72" s="74">
        <v>2</v>
      </c>
      <c r="H72" s="64"/>
      <c r="I72" s="74">
        <v>37</v>
      </c>
      <c r="J72" s="74">
        <v>0.56999999999999995</v>
      </c>
      <c r="K72" s="64"/>
      <c r="L72" s="74">
        <v>1.3</v>
      </c>
      <c r="M72" s="65"/>
      <c r="N72" s="65"/>
      <c r="O72" s="22"/>
      <c r="P72" s="22"/>
      <c r="Q72" s="22"/>
      <c r="R72" s="22"/>
      <c r="S72" s="22"/>
      <c r="T72" s="22"/>
      <c r="U72" s="2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6" customFormat="1" ht="13.5" thickBot="1" x14ac:dyDescent="0.25">
      <c r="A73" s="73">
        <v>5</v>
      </c>
      <c r="B73" s="74">
        <v>1.37</v>
      </c>
      <c r="C73" s="74">
        <v>6.5000000000000002E-2</v>
      </c>
      <c r="D73" s="74">
        <v>0.93</v>
      </c>
      <c r="E73" s="74">
        <v>1.69</v>
      </c>
      <c r="F73" s="90">
        <v>1.23</v>
      </c>
      <c r="G73" s="74">
        <v>3</v>
      </c>
      <c r="H73" s="64"/>
      <c r="I73" s="74">
        <v>43</v>
      </c>
      <c r="J73" s="74">
        <v>0.76</v>
      </c>
      <c r="K73" s="64"/>
      <c r="L73" s="74">
        <v>1.4</v>
      </c>
      <c r="M73" s="65"/>
      <c r="N73" s="65"/>
      <c r="O73" s="22"/>
      <c r="P73" s="22"/>
      <c r="Q73" s="22"/>
      <c r="R73" s="22"/>
      <c r="S73" s="22"/>
      <c r="T73" s="22"/>
      <c r="U73" s="22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6" customFormat="1" ht="13.5" thickBot="1" x14ac:dyDescent="0.25">
      <c r="A74" s="73">
        <v>6</v>
      </c>
      <c r="B74" s="74">
        <v>2.27</v>
      </c>
      <c r="C74" s="74">
        <v>8.1000000000000003E-2</v>
      </c>
      <c r="D74" s="74">
        <v>1.27</v>
      </c>
      <c r="E74" s="74">
        <v>2.95</v>
      </c>
      <c r="F74" s="90">
        <v>1.3</v>
      </c>
      <c r="G74" s="74">
        <v>4</v>
      </c>
      <c r="H74" s="64"/>
      <c r="I74" s="74">
        <v>50</v>
      </c>
      <c r="J74" s="74">
        <v>1.02</v>
      </c>
      <c r="K74" s="64"/>
      <c r="L74" s="74">
        <v>1.49</v>
      </c>
      <c r="M74" s="65"/>
      <c r="N74" s="65"/>
      <c r="O74" s="22"/>
      <c r="P74" s="22"/>
      <c r="Q74" s="22"/>
      <c r="R74" s="22"/>
      <c r="S74" s="22"/>
      <c r="T74" s="22"/>
      <c r="U74" s="22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6" customFormat="1" ht="13.5" thickBot="1" x14ac:dyDescent="0.25">
      <c r="A75" s="73">
        <v>7</v>
      </c>
      <c r="B75" s="74">
        <v>3.3</v>
      </c>
      <c r="C75" s="74">
        <v>9.4E-2</v>
      </c>
      <c r="D75" s="74">
        <v>1.67</v>
      </c>
      <c r="E75" s="74">
        <v>4.62</v>
      </c>
      <c r="F75" s="90">
        <v>1.4</v>
      </c>
      <c r="G75" s="74">
        <v>5</v>
      </c>
      <c r="H75" s="64"/>
      <c r="I75" s="74">
        <v>56</v>
      </c>
      <c r="J75" s="74">
        <v>1.25</v>
      </c>
      <c r="K75" s="64"/>
      <c r="L75" s="74">
        <v>1.58</v>
      </c>
      <c r="M75" s="65"/>
      <c r="N75" s="65"/>
      <c r="O75" s="22"/>
      <c r="P75" s="22"/>
      <c r="Q75" s="22"/>
      <c r="R75" s="22"/>
      <c r="S75" s="22"/>
      <c r="T75" s="22"/>
      <c r="U75" s="22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6" customFormat="1" ht="13.5" thickBot="1" x14ac:dyDescent="0.25">
      <c r="A76" s="73">
        <v>8</v>
      </c>
      <c r="B76" s="74">
        <v>4.62</v>
      </c>
      <c r="C76" s="74">
        <v>0.11</v>
      </c>
      <c r="D76" s="74">
        <v>2.2599999999999998</v>
      </c>
      <c r="E76" s="74">
        <v>6.88</v>
      </c>
      <c r="F76" s="90">
        <v>1.49</v>
      </c>
      <c r="G76" s="74">
        <v>6</v>
      </c>
      <c r="H76" s="64"/>
      <c r="I76" s="74">
        <v>63</v>
      </c>
      <c r="J76" s="74">
        <v>1.42</v>
      </c>
      <c r="K76" s="64"/>
      <c r="L76" s="74">
        <v>1.65</v>
      </c>
      <c r="M76" s="65"/>
      <c r="N76" s="65"/>
      <c r="O76" s="22"/>
      <c r="P76" s="22"/>
      <c r="Q76" s="22"/>
      <c r="R76" s="22"/>
      <c r="S76" s="22"/>
      <c r="T76" s="22"/>
      <c r="U76" s="22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6" customFormat="1" ht="13.5" thickBot="1" x14ac:dyDescent="0.25">
      <c r="A77" s="73">
        <v>9</v>
      </c>
      <c r="B77" s="74">
        <v>6.1</v>
      </c>
      <c r="C77" s="74">
        <v>0.125</v>
      </c>
      <c r="D77" s="74">
        <v>2.76</v>
      </c>
      <c r="E77" s="74">
        <v>9.64</v>
      </c>
      <c r="F77" s="90">
        <v>1.58</v>
      </c>
      <c r="G77" s="74">
        <v>7</v>
      </c>
      <c r="H77" s="64"/>
      <c r="I77" s="74">
        <v>68</v>
      </c>
      <c r="J77" s="74">
        <v>1.62</v>
      </c>
      <c r="K77" s="64"/>
      <c r="L77" s="74">
        <v>1.72</v>
      </c>
      <c r="M77" s="65"/>
      <c r="N77" s="65"/>
      <c r="O77" s="22"/>
      <c r="P77" s="22"/>
      <c r="Q77" s="22"/>
      <c r="R77" s="22"/>
      <c r="S77" s="22"/>
      <c r="T77" s="22"/>
      <c r="U77" s="22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6" customFormat="1" ht="13.5" thickBot="1" x14ac:dyDescent="0.25">
      <c r="A78" s="73">
        <v>10</v>
      </c>
      <c r="B78" s="74">
        <v>7.74</v>
      </c>
      <c r="C78" s="74">
        <v>0.13800000000000001</v>
      </c>
      <c r="D78" s="74">
        <v>3.13</v>
      </c>
      <c r="E78" s="74">
        <v>12.77</v>
      </c>
      <c r="F78" s="90">
        <v>1.65</v>
      </c>
      <c r="G78" s="74">
        <v>8</v>
      </c>
      <c r="H78" s="64"/>
      <c r="I78" s="74">
        <v>74</v>
      </c>
      <c r="J78" s="74">
        <v>1.81</v>
      </c>
      <c r="K78" s="64"/>
      <c r="L78" s="74">
        <v>1.79</v>
      </c>
      <c r="M78" s="65"/>
      <c r="N78" s="65"/>
      <c r="O78" s="22"/>
      <c r="P78" s="22"/>
      <c r="Q78" s="22"/>
      <c r="R78" s="22"/>
      <c r="S78" s="22"/>
      <c r="T78" s="22"/>
      <c r="U78" s="22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6" customFormat="1" ht="13.5" thickBot="1" x14ac:dyDescent="0.25">
      <c r="A79" s="73">
        <v>11</v>
      </c>
      <c r="B79" s="74">
        <v>9.5</v>
      </c>
      <c r="C79" s="74">
        <v>0.151</v>
      </c>
      <c r="D79" s="74">
        <v>3.57</v>
      </c>
      <c r="E79" s="74">
        <v>16.329999999999998</v>
      </c>
      <c r="F79" s="90">
        <v>1.72</v>
      </c>
      <c r="G79" s="74">
        <v>9</v>
      </c>
      <c r="H79" s="64"/>
      <c r="I79" s="74">
        <v>77</v>
      </c>
      <c r="J79" s="74">
        <v>1.9</v>
      </c>
      <c r="K79" s="64"/>
      <c r="L79" s="74">
        <v>1.88</v>
      </c>
      <c r="M79" s="65"/>
      <c r="N79" s="65"/>
      <c r="O79" s="22"/>
      <c r="P79" s="22"/>
      <c r="Q79" s="22"/>
      <c r="R79" s="22"/>
      <c r="S79" s="22"/>
      <c r="T79" s="22"/>
      <c r="U79" s="22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6" customFormat="1" ht="13.5" thickBot="1" x14ac:dyDescent="0.25">
      <c r="A80" s="73">
        <v>12</v>
      </c>
      <c r="B80" s="74">
        <v>11.35</v>
      </c>
      <c r="C80" s="74">
        <v>0.16200000000000001</v>
      </c>
      <c r="D80" s="74">
        <v>3.98</v>
      </c>
      <c r="E80" s="74">
        <v>20.32</v>
      </c>
      <c r="F80" s="90">
        <v>1.79</v>
      </c>
      <c r="G80" s="74">
        <v>10</v>
      </c>
      <c r="H80" s="64"/>
      <c r="I80" s="74">
        <v>79</v>
      </c>
      <c r="J80" s="74">
        <v>1.9</v>
      </c>
      <c r="K80" s="64"/>
      <c r="L80" s="74">
        <v>1.96</v>
      </c>
      <c r="M80" s="65"/>
      <c r="N80" s="65"/>
      <c r="O80" s="22"/>
      <c r="P80" s="22"/>
      <c r="Q80" s="22"/>
      <c r="R80" s="22"/>
      <c r="S80" s="22"/>
      <c r="T80" s="22"/>
      <c r="U80" s="22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6" customFormat="1" ht="13.5" thickBot="1" x14ac:dyDescent="0.25">
      <c r="A81" s="64"/>
      <c r="B81" s="74">
        <v>13.03</v>
      </c>
      <c r="C81" s="74">
        <v>0.16900000000000001</v>
      </c>
      <c r="D81" s="74">
        <v>4.18</v>
      </c>
      <c r="E81" s="74">
        <v>24.5</v>
      </c>
      <c r="F81" s="90">
        <v>1.88</v>
      </c>
      <c r="G81" s="74">
        <v>11</v>
      </c>
      <c r="H81" s="64"/>
      <c r="I81" s="64"/>
      <c r="J81" s="65"/>
      <c r="K81" s="65"/>
      <c r="L81" s="65"/>
      <c r="M81" s="65"/>
      <c r="N81" s="65"/>
      <c r="O81" s="22"/>
      <c r="P81" s="22"/>
      <c r="Q81" s="22"/>
      <c r="R81" s="22"/>
      <c r="S81" s="22"/>
      <c r="T81" s="22"/>
      <c r="U81" s="22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6" customFormat="1" ht="13.5" thickBot="1" x14ac:dyDescent="0.25">
      <c r="A82" s="64"/>
      <c r="B82" s="74">
        <v>14.63</v>
      </c>
      <c r="C82" s="74">
        <v>0.17399999999999999</v>
      </c>
      <c r="D82" s="74">
        <v>4.18</v>
      </c>
      <c r="E82" s="74">
        <v>28.67</v>
      </c>
      <c r="F82" s="90">
        <v>1.96</v>
      </c>
      <c r="G82" s="74">
        <v>12</v>
      </c>
      <c r="H82" s="64"/>
      <c r="I82" s="64"/>
      <c r="J82" s="65"/>
      <c r="K82" s="65"/>
      <c r="L82" s="65"/>
      <c r="M82" s="65"/>
      <c r="N82" s="65"/>
      <c r="O82" s="22"/>
      <c r="P82" s="22"/>
      <c r="Q82" s="22"/>
      <c r="R82" s="22"/>
      <c r="S82" s="22"/>
      <c r="T82" s="22"/>
      <c r="U82" s="2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6" customFormat="1" ht="12.75" x14ac:dyDescent="0.15">
      <c r="A83" s="64"/>
      <c r="B83" s="64"/>
      <c r="C83" s="64"/>
      <c r="D83" s="64"/>
      <c r="E83" s="64"/>
      <c r="F83" s="75"/>
      <c r="G83" s="64"/>
      <c r="H83" s="64"/>
      <c r="I83" s="24">
        <v>0.14000000000000001</v>
      </c>
      <c r="J83" s="24">
        <v>0.13</v>
      </c>
      <c r="K83" s="65"/>
      <c r="L83" s="65"/>
      <c r="M83" s="65"/>
      <c r="N83" s="65"/>
      <c r="O83" s="22"/>
      <c r="P83" s="22"/>
      <c r="Q83" s="22"/>
      <c r="R83" s="22"/>
      <c r="S83" s="22"/>
      <c r="T83" s="22"/>
      <c r="U83" s="22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6" customFormat="1" ht="12.75" x14ac:dyDescent="0.15">
      <c r="A84" s="64"/>
      <c r="B84" s="64"/>
      <c r="C84" s="64"/>
      <c r="D84" s="64"/>
      <c r="E84" s="64"/>
      <c r="F84" s="75"/>
      <c r="G84" s="64"/>
      <c r="H84" s="64"/>
      <c r="I84" s="24">
        <v>0.34</v>
      </c>
      <c r="J84" s="24">
        <v>0.3</v>
      </c>
      <c r="K84" s="65"/>
      <c r="L84" s="65"/>
      <c r="M84" s="65"/>
      <c r="N84" s="65"/>
      <c r="O84" s="22"/>
      <c r="P84" s="22"/>
      <c r="Q84" s="22"/>
      <c r="R84" s="22"/>
      <c r="S84" s="22"/>
      <c r="T84" s="22"/>
      <c r="U84" s="22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6" customFormat="1" ht="12.75" x14ac:dyDescent="0.15">
      <c r="A85" s="64"/>
      <c r="B85" s="64"/>
      <c r="C85" s="64"/>
      <c r="D85" s="64"/>
      <c r="E85" s="64"/>
      <c r="F85" s="75"/>
      <c r="G85" s="64"/>
      <c r="I85" s="24">
        <v>0.77</v>
      </c>
      <c r="J85" s="24">
        <v>0.62</v>
      </c>
      <c r="K85" s="65"/>
      <c r="L85" s="65"/>
      <c r="M85" s="65"/>
      <c r="N85" s="65"/>
      <c r="O85" s="22"/>
      <c r="P85" s="22"/>
      <c r="Q85" s="22"/>
      <c r="R85" s="22"/>
      <c r="S85" s="22"/>
      <c r="T85" s="22"/>
      <c r="U85" s="22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6" customFormat="1" ht="12.75" x14ac:dyDescent="0.15">
      <c r="A86" s="64"/>
      <c r="B86" s="64"/>
      <c r="C86" s="64"/>
      <c r="D86" s="64"/>
      <c r="E86" s="64"/>
      <c r="F86" s="75"/>
      <c r="G86" s="64"/>
      <c r="I86" s="24">
        <v>1.34</v>
      </c>
      <c r="J86" s="24">
        <v>1.03</v>
      </c>
      <c r="K86" s="65"/>
      <c r="L86" s="65"/>
      <c r="M86" s="65"/>
      <c r="N86" s="65"/>
      <c r="O86" s="22"/>
      <c r="P86" s="22"/>
      <c r="Q86" s="22"/>
      <c r="R86" s="22"/>
      <c r="S86" s="22"/>
      <c r="T86" s="22"/>
      <c r="U86" s="22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6" customFormat="1" ht="12.75" x14ac:dyDescent="0.15">
      <c r="A87" s="64"/>
      <c r="B87" s="64"/>
      <c r="C87" s="64"/>
      <c r="D87" s="64"/>
      <c r="E87" s="64"/>
      <c r="F87" s="75"/>
      <c r="G87" s="64"/>
      <c r="I87" s="24">
        <v>2.1</v>
      </c>
      <c r="J87" s="24">
        <v>1.5</v>
      </c>
      <c r="K87" s="65"/>
      <c r="L87" s="65"/>
      <c r="M87" s="65"/>
      <c r="N87" s="65"/>
      <c r="O87" s="22"/>
      <c r="P87" s="22"/>
      <c r="Q87" s="22"/>
      <c r="R87" s="22"/>
      <c r="S87" s="22"/>
      <c r="T87" s="22"/>
      <c r="U87" s="22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6" customFormat="1" ht="12.75" x14ac:dyDescent="0.15">
      <c r="A88" s="64"/>
      <c r="B88" s="64"/>
      <c r="C88" s="64"/>
      <c r="D88" s="64"/>
      <c r="E88" s="64"/>
      <c r="F88" s="75"/>
      <c r="G88" s="64"/>
      <c r="I88" s="24">
        <v>3.12</v>
      </c>
      <c r="J88" s="24">
        <v>2.09</v>
      </c>
      <c r="K88" s="65"/>
      <c r="L88" s="65"/>
      <c r="M88" s="65"/>
      <c r="N88" s="65"/>
      <c r="O88" s="22"/>
      <c r="P88" s="22"/>
      <c r="Q88" s="22"/>
      <c r="R88" s="22"/>
      <c r="S88" s="22"/>
      <c r="T88" s="22"/>
      <c r="U88" s="22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6" customFormat="1" ht="12.75" x14ac:dyDescent="0.15">
      <c r="A89" s="64"/>
      <c r="B89" s="64"/>
      <c r="C89" s="64"/>
      <c r="D89" s="64"/>
      <c r="E89" s="64"/>
      <c r="F89" s="75"/>
      <c r="G89" s="64"/>
      <c r="I89" s="24">
        <v>4.37</v>
      </c>
      <c r="J89" s="24">
        <v>2.77</v>
      </c>
      <c r="K89" s="65"/>
      <c r="L89" s="65"/>
      <c r="M89" s="65"/>
      <c r="N89" s="65"/>
      <c r="O89" s="22"/>
      <c r="P89" s="22"/>
      <c r="Q89" s="22"/>
      <c r="R89" s="22"/>
      <c r="S89" s="22"/>
      <c r="T89" s="22"/>
      <c r="U89" s="22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6" customFormat="1" ht="12.75" x14ac:dyDescent="0.15">
      <c r="A90" s="64"/>
      <c r="B90" s="64"/>
      <c r="C90" s="64"/>
      <c r="D90" s="64"/>
      <c r="E90" s="64"/>
      <c r="F90" s="75"/>
      <c r="G90" s="64"/>
      <c r="I90" s="24">
        <v>5.79</v>
      </c>
      <c r="J90" s="24">
        <v>3.51</v>
      </c>
      <c r="K90" s="65"/>
      <c r="L90" s="65"/>
      <c r="M90" s="65"/>
      <c r="N90" s="65"/>
      <c r="O90" s="22"/>
      <c r="P90" s="22"/>
      <c r="Q90" s="22"/>
      <c r="R90" s="22"/>
      <c r="S90" s="22"/>
      <c r="T90" s="22"/>
      <c r="U90" s="22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2.75" x14ac:dyDescent="0.15">
      <c r="C91" s="64"/>
      <c r="D91" s="64"/>
      <c r="E91" s="64"/>
      <c r="F91" s="75"/>
      <c r="G91" s="64"/>
      <c r="H91" s="6"/>
      <c r="I91" s="24">
        <v>7.41</v>
      </c>
      <c r="J91" s="24">
        <v>4.3099999999999996</v>
      </c>
    </row>
    <row r="92" spans="1:36" ht="12.75" x14ac:dyDescent="0.15">
      <c r="C92" s="64"/>
      <c r="D92" s="64"/>
      <c r="E92" s="64"/>
      <c r="F92" s="75"/>
      <c r="G92" s="64"/>
      <c r="H92" s="6"/>
      <c r="I92" s="24">
        <v>9.2200000000000006</v>
      </c>
      <c r="J92" s="24">
        <v>5.15</v>
      </c>
    </row>
    <row r="93" spans="1:36" ht="12.75" x14ac:dyDescent="0.15">
      <c r="I93" s="24">
        <v>11.11</v>
      </c>
      <c r="J93" s="24">
        <v>5.91</v>
      </c>
    </row>
    <row r="94" spans="1:36" ht="12.75" x14ac:dyDescent="0.15">
      <c r="I94" s="24">
        <v>13.01</v>
      </c>
      <c r="J94" s="24">
        <v>6.64</v>
      </c>
    </row>
  </sheetData>
  <mergeCells count="3">
    <mergeCell ref="F9:H9"/>
    <mergeCell ref="C12:D13"/>
    <mergeCell ref="B5:H7"/>
  </mergeCells>
  <pageMargins left="0.75" right="0.75" top="1" bottom="1" header="0.5" footer="0.5"/>
  <pageSetup orientation="portrait" horizontalDpi="360" verticalDpi="36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</vt:lpstr>
      <vt:lpstr>Inputs - USA Units</vt:lpstr>
      <vt:lpstr>Inputs - Metric Units</vt:lpstr>
      <vt:lpstr>Sheet1</vt:lpstr>
      <vt:lpstr>Graph</vt:lpstr>
      <vt:lpstr>'Inputs - Metric Units'!Print_Area</vt:lpstr>
      <vt:lpstr>'Inputs - USA Units'!Print_Area</vt:lpstr>
      <vt:lpstr>'Inputs - Metric Units'!Print_Area_MI</vt:lpstr>
      <vt:lpstr>'Inputs - USA Units'!Print_Area_MI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Pesti</dc:creator>
  <cp:lastModifiedBy>Hailey Cameron</cp:lastModifiedBy>
  <cp:lastPrinted>1996-07-23T14:04:56Z</cp:lastPrinted>
  <dcterms:created xsi:type="dcterms:W3CDTF">1996-07-17T12:17:35Z</dcterms:created>
  <dcterms:modified xsi:type="dcterms:W3CDTF">2022-09-08T00:47:22Z</dcterms:modified>
</cp:coreProperties>
</file>