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chartsheets/sheet1.xml" ContentType="application/vnd.openxmlformats-officedocument.spreadsheetml.chart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ml.chartshapes+xml"/>
  <Override PartName="/xl/drawings/drawing5.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6.xml" ContentType="application/vnd.openxmlformats-officedocument.drawingml.chartshapes+xml"/>
  <Override PartName="/xl/drawings/drawing7.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8.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2"/>
  <workbookPr defaultThemeVersion="166925"/>
  <mc:AlternateContent xmlns:mc="http://schemas.openxmlformats.org/markup-compatibility/2006">
    <mc:Choice Requires="x15">
      <x15ac:absPath xmlns:x15ac="http://schemas.microsoft.com/office/spreadsheetml/2010/11/ac" url="/Users/genepesti/Desktop/Clean Window March 23/Variance Partition/"/>
    </mc:Choice>
  </mc:AlternateContent>
  <xr:revisionPtr revIDLastSave="0" documentId="13_ncr:1_{862763D0-ABBC-3745-852B-616DE3BA6AAF}" xr6:coauthVersionLast="47" xr6:coauthVersionMax="47" xr10:uidLastSave="{00000000-0000-0000-0000-000000000000}"/>
  <bookViews>
    <workbookView xWindow="30720" yWindow="0" windowWidth="38400" windowHeight="21600" xr2:uid="{E71BD877-0E12-4C42-A721-9EA0341B19C3}"/>
  </bookViews>
  <sheets>
    <sheet name="HOME" sheetId="40" r:id="rId1"/>
    <sheet name="Introduction" sheetId="41" r:id="rId2"/>
    <sheet name="ANOVA Table" sheetId="30" r:id="rId3"/>
    <sheet name="Possibilities Array" sheetId="37" r:id="rId4"/>
    <sheet name="SD v Birds per Pen" sheetId="44" r:id="rId5"/>
    <sheet name="EPGP Linked to ANOVA Table" sheetId="39" r:id="rId6"/>
    <sheet name="EPGP Independent Spreadsheet" sheetId="38"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C41" i="37" l="1"/>
  <c r="AC42" i="37"/>
  <c r="AC34" i="37"/>
  <c r="AC37" i="37"/>
  <c r="AC30" i="37"/>
  <c r="AC38" i="37"/>
  <c r="AC31" i="37"/>
  <c r="AC39" i="37"/>
  <c r="AC32" i="37"/>
  <c r="AC40" i="37"/>
  <c r="AC33" i="37"/>
  <c r="AO28" i="37"/>
  <c r="AN28" i="37"/>
  <c r="AM28" i="37"/>
  <c r="AL28" i="37"/>
  <c r="AK28" i="37"/>
  <c r="AJ28" i="37"/>
  <c r="AI28" i="37"/>
  <c r="AH28" i="37"/>
  <c r="AG28" i="37"/>
  <c r="AF28" i="37"/>
  <c r="AD28" i="37"/>
  <c r="AC29" i="37"/>
  <c r="C12" i="39"/>
  <c r="C11" i="39"/>
  <c r="A20" i="37"/>
  <c r="AE28" i="37" s="1"/>
  <c r="CA44" i="30" l="1"/>
  <c r="BQ44" i="30"/>
  <c r="BG44" i="30"/>
  <c r="AW44" i="30"/>
  <c r="AM44" i="30"/>
  <c r="AC44" i="30"/>
  <c r="S44" i="30"/>
  <c r="V45" i="30"/>
  <c r="L45" i="30"/>
  <c r="BY44" i="30"/>
  <c r="BO44" i="30"/>
  <c r="BE44" i="30"/>
  <c r="AU44" i="30"/>
  <c r="AK44" i="30"/>
  <c r="AA44" i="30"/>
  <c r="Q44" i="30"/>
  <c r="C16" i="39" l="1"/>
  <c r="C15" i="39"/>
  <c r="I65" i="39"/>
  <c r="I64" i="39"/>
  <c r="I63" i="39"/>
  <c r="I62" i="39"/>
  <c r="I61" i="39"/>
  <c r="I60" i="39"/>
  <c r="I59" i="39"/>
  <c r="I58" i="39"/>
  <c r="I57" i="39"/>
  <c r="AG26" i="39"/>
  <c r="F26" i="39"/>
  <c r="F25" i="39"/>
  <c r="AG24" i="39"/>
  <c r="F24" i="39"/>
  <c r="F23" i="39"/>
  <c r="F22" i="39"/>
  <c r="F21" i="39"/>
  <c r="F20" i="39"/>
  <c r="AH15" i="39"/>
  <c r="AG15" i="39"/>
  <c r="G15" i="39"/>
  <c r="I15" i="39" s="1"/>
  <c r="AH14" i="39"/>
  <c r="AG14" i="39"/>
  <c r="AG25" i="39" s="1"/>
  <c r="G14" i="39"/>
  <c r="I14" i="39" s="1"/>
  <c r="AH13" i="39"/>
  <c r="AG13" i="39"/>
  <c r="G13" i="39"/>
  <c r="I13" i="39" s="1"/>
  <c r="AH12" i="39"/>
  <c r="AG12" i="39"/>
  <c r="AG23" i="39" s="1"/>
  <c r="G12" i="39"/>
  <c r="I12" i="39" s="1"/>
  <c r="AH11" i="39"/>
  <c r="AG11" i="39"/>
  <c r="AG22" i="39" s="1"/>
  <c r="G11" i="39"/>
  <c r="I11" i="39" s="1"/>
  <c r="AH10" i="39"/>
  <c r="AG10" i="39"/>
  <c r="AG21" i="39" s="1"/>
  <c r="G10" i="39"/>
  <c r="I10" i="39" s="1"/>
  <c r="AH9" i="39"/>
  <c r="AG9" i="39"/>
  <c r="AG20" i="39" s="1"/>
  <c r="G9" i="39"/>
  <c r="I9" i="39" s="1"/>
  <c r="AH8" i="39"/>
  <c r="AG8" i="39"/>
  <c r="AG19" i="39" s="1"/>
  <c r="G8" i="39"/>
  <c r="I8" i="39" s="1"/>
  <c r="AH7" i="39"/>
  <c r="AG7" i="39"/>
  <c r="AG18" i="39" s="1"/>
  <c r="G7" i="39"/>
  <c r="I7" i="39" s="1"/>
  <c r="BN5" i="39"/>
  <c r="BN6" i="39" s="1"/>
  <c r="BM5" i="39"/>
  <c r="BM6" i="39" s="1"/>
  <c r="BL5" i="39"/>
  <c r="BL6" i="39" s="1"/>
  <c r="BK5" i="39"/>
  <c r="BK6" i="39" s="1"/>
  <c r="BJ5" i="39"/>
  <c r="BJ6" i="39" s="1"/>
  <c r="BI5" i="39"/>
  <c r="BI6" i="39" s="1"/>
  <c r="BD5" i="39"/>
  <c r="BD6" i="39" s="1"/>
  <c r="BR4" i="39"/>
  <c r="BR5" i="39" s="1"/>
  <c r="BR6" i="39" s="1"/>
  <c r="BQ4" i="39"/>
  <c r="BQ5" i="39" s="1"/>
  <c r="BQ6" i="39" s="1"/>
  <c r="BP4" i="39"/>
  <c r="BP5" i="39" s="1"/>
  <c r="BP6" i="39" s="1"/>
  <c r="BO4" i="39"/>
  <c r="BO5" i="39" s="1"/>
  <c r="BO6" i="39" s="1"/>
  <c r="BN4" i="39"/>
  <c r="BM4" i="39"/>
  <c r="BL4" i="39"/>
  <c r="BK4" i="39"/>
  <c r="BJ4" i="39"/>
  <c r="BI4" i="39"/>
  <c r="BF4" i="39"/>
  <c r="BF5" i="39" s="1"/>
  <c r="BF6" i="39" s="1"/>
  <c r="BE4" i="39"/>
  <c r="BE5" i="39" s="1"/>
  <c r="BE6" i="39" s="1"/>
  <c r="BD4" i="39"/>
  <c r="BC4" i="39"/>
  <c r="BC5" i="39" s="1"/>
  <c r="BC6" i="39" s="1"/>
  <c r="BB4" i="39"/>
  <c r="BB5" i="39" s="1"/>
  <c r="BB6" i="39" s="1"/>
  <c r="BA4" i="39"/>
  <c r="BA5" i="39" s="1"/>
  <c r="BA6" i="39" s="1"/>
  <c r="AZ4" i="39"/>
  <c r="AZ5" i="39" s="1"/>
  <c r="AZ6" i="39" s="1"/>
  <c r="AY4" i="39"/>
  <c r="AY5" i="39" s="1"/>
  <c r="AY6" i="39" s="1"/>
  <c r="AX4" i="39"/>
  <c r="AX5" i="39" s="1"/>
  <c r="AX6" i="39" s="1"/>
  <c r="AW4" i="39"/>
  <c r="AW5" i="39" s="1"/>
  <c r="AW6" i="39" s="1"/>
  <c r="AM3" i="39"/>
  <c r="AK3" i="39"/>
  <c r="AT2" i="39"/>
  <c r="AT3" i="39" s="1"/>
  <c r="AS2" i="39"/>
  <c r="AS3" i="39" s="1"/>
  <c r="AR2" i="39"/>
  <c r="AR3" i="39" s="1"/>
  <c r="AQ2" i="39"/>
  <c r="AQ3" i="39" s="1"/>
  <c r="AP2" i="39"/>
  <c r="AP3" i="39" s="1"/>
  <c r="AO2" i="39"/>
  <c r="AO3" i="39" s="1"/>
  <c r="AN2" i="39"/>
  <c r="AN3" i="39" s="1"/>
  <c r="AL2" i="39"/>
  <c r="AL3" i="39" s="1"/>
  <c r="I65" i="38"/>
  <c r="I64" i="38"/>
  <c r="I63" i="38"/>
  <c r="I62" i="38"/>
  <c r="I61" i="38"/>
  <c r="I60" i="38"/>
  <c r="I59" i="38"/>
  <c r="I58" i="38"/>
  <c r="I57" i="38"/>
  <c r="AG26" i="38"/>
  <c r="F26" i="38"/>
  <c r="F25" i="38"/>
  <c r="F24" i="38"/>
  <c r="F23" i="38"/>
  <c r="F22" i="38"/>
  <c r="F21" i="38"/>
  <c r="F20" i="38"/>
  <c r="AH15" i="38"/>
  <c r="AG15" i="38"/>
  <c r="G15" i="38"/>
  <c r="I15" i="38" s="1"/>
  <c r="AH14" i="38"/>
  <c r="AG14" i="38"/>
  <c r="AG25" i="38" s="1"/>
  <c r="G14" i="38"/>
  <c r="I14" i="38" s="1"/>
  <c r="AM13" i="38"/>
  <c r="AM24" i="38" s="1"/>
  <c r="AH13" i="38"/>
  <c r="AG13" i="38"/>
  <c r="AG24" i="38" s="1"/>
  <c r="G13" i="38"/>
  <c r="I13" i="38" s="1"/>
  <c r="AH12" i="38"/>
  <c r="AG12" i="38"/>
  <c r="AG23" i="38" s="1"/>
  <c r="G12" i="38"/>
  <c r="I12" i="38" s="1"/>
  <c r="AH11" i="38"/>
  <c r="AG11" i="38"/>
  <c r="AG22" i="38" s="1"/>
  <c r="G11" i="38"/>
  <c r="I11" i="38" s="1"/>
  <c r="AH10" i="38"/>
  <c r="AG10" i="38"/>
  <c r="AG21" i="38" s="1"/>
  <c r="G10" i="38"/>
  <c r="I10" i="38" s="1"/>
  <c r="C10" i="38"/>
  <c r="H14" i="38" s="1"/>
  <c r="AM9" i="38"/>
  <c r="AM20" i="38" s="1"/>
  <c r="AK9" i="38"/>
  <c r="AK20" i="38" s="1"/>
  <c r="AH9" i="38"/>
  <c r="AG9" i="38"/>
  <c r="AG20" i="38" s="1"/>
  <c r="G9" i="38"/>
  <c r="I9" i="38" s="1"/>
  <c r="AH8" i="38"/>
  <c r="AG8" i="38"/>
  <c r="AG19" i="38" s="1"/>
  <c r="G8" i="38"/>
  <c r="I8" i="38" s="1"/>
  <c r="AH7" i="38"/>
  <c r="AG7" i="38"/>
  <c r="AG18" i="38" s="1"/>
  <c r="G7" i="38"/>
  <c r="I7" i="38" s="1"/>
  <c r="BL5" i="38"/>
  <c r="BL6" i="38" s="1"/>
  <c r="BK5" i="38"/>
  <c r="BK6" i="38" s="1"/>
  <c r="BR4" i="38"/>
  <c r="BR5" i="38" s="1"/>
  <c r="BR6" i="38" s="1"/>
  <c r="BQ4" i="38"/>
  <c r="BQ5" i="38" s="1"/>
  <c r="BQ6" i="38" s="1"/>
  <c r="BP4" i="38"/>
  <c r="BP5" i="38" s="1"/>
  <c r="BP6" i="38" s="1"/>
  <c r="BO4" i="38"/>
  <c r="BO5" i="38" s="1"/>
  <c r="BO6" i="38" s="1"/>
  <c r="BN4" i="38"/>
  <c r="BN5" i="38" s="1"/>
  <c r="BN6" i="38" s="1"/>
  <c r="BM4" i="38"/>
  <c r="BM5" i="38" s="1"/>
  <c r="BM6" i="38" s="1"/>
  <c r="BL4" i="38"/>
  <c r="BK4" i="38"/>
  <c r="BJ4" i="38"/>
  <c r="BJ5" i="38" s="1"/>
  <c r="BJ6" i="38" s="1"/>
  <c r="BI4" i="38"/>
  <c r="BI5" i="38" s="1"/>
  <c r="BI6" i="38" s="1"/>
  <c r="BF4" i="38"/>
  <c r="BF5" i="38" s="1"/>
  <c r="BF6" i="38" s="1"/>
  <c r="BE4" i="38"/>
  <c r="BE5" i="38" s="1"/>
  <c r="BE6" i="38" s="1"/>
  <c r="BD4" i="38"/>
  <c r="BD5" i="38" s="1"/>
  <c r="BD6" i="38" s="1"/>
  <c r="BC4" i="38"/>
  <c r="BC5" i="38" s="1"/>
  <c r="BC6" i="38" s="1"/>
  <c r="BB4" i="38"/>
  <c r="BB5" i="38" s="1"/>
  <c r="BB6" i="38" s="1"/>
  <c r="BA4" i="38"/>
  <c r="BA5" i="38" s="1"/>
  <c r="BA6" i="38" s="1"/>
  <c r="AZ4" i="38"/>
  <c r="AZ5" i="38" s="1"/>
  <c r="AZ6" i="38" s="1"/>
  <c r="AY4" i="38"/>
  <c r="AY5" i="38" s="1"/>
  <c r="AY6" i="38" s="1"/>
  <c r="AX4" i="38"/>
  <c r="AX5" i="38" s="1"/>
  <c r="AX6" i="38" s="1"/>
  <c r="AW4" i="38"/>
  <c r="AW5" i="38" s="1"/>
  <c r="AW6" i="38" s="1"/>
  <c r="AK4" i="38"/>
  <c r="AL4" i="38" s="1"/>
  <c r="AT3" i="38"/>
  <c r="AT14" i="38" s="1"/>
  <c r="AT25" i="38" s="1"/>
  <c r="AM3" i="38"/>
  <c r="AM15" i="38" s="1"/>
  <c r="AM26" i="38" s="1"/>
  <c r="AK3" i="38"/>
  <c r="AK10" i="38" s="1"/>
  <c r="AK21" i="38" s="1"/>
  <c r="AT2" i="38"/>
  <c r="AS2" i="38"/>
  <c r="AS3" i="38" s="1"/>
  <c r="AS9" i="38" s="1"/>
  <c r="AS20" i="38" s="1"/>
  <c r="AR2" i="38"/>
  <c r="AR3" i="38" s="1"/>
  <c r="AR9" i="38" s="1"/>
  <c r="AR20" i="38" s="1"/>
  <c r="AQ2" i="38"/>
  <c r="AQ3" i="38" s="1"/>
  <c r="AP2" i="38"/>
  <c r="AP3" i="38" s="1"/>
  <c r="AO2" i="38"/>
  <c r="AO3" i="38" s="1"/>
  <c r="AN2" i="38"/>
  <c r="AN3" i="38" s="1"/>
  <c r="AL2" i="38"/>
  <c r="AL3" i="38" s="1"/>
  <c r="N18" i="37"/>
  <c r="O18" i="37"/>
  <c r="N24" i="37"/>
  <c r="O24" i="37"/>
  <c r="N27" i="37"/>
  <c r="O27" i="37"/>
  <c r="N30" i="37"/>
  <c r="O30" i="37"/>
  <c r="N33" i="37"/>
  <c r="O33" i="37"/>
  <c r="N36" i="37"/>
  <c r="O36" i="37"/>
  <c r="N39" i="37"/>
  <c r="O39" i="37"/>
  <c r="N42" i="37"/>
  <c r="O42" i="37"/>
  <c r="N45" i="37"/>
  <c r="O45" i="37"/>
  <c r="N48" i="37"/>
  <c r="O48" i="37"/>
  <c r="N51" i="37"/>
  <c r="O51" i="37"/>
  <c r="AK5" i="38" l="1"/>
  <c r="AK13" i="38"/>
  <c r="AK24" i="38" s="1"/>
  <c r="AM10" i="38"/>
  <c r="AM21" i="38" s="1"/>
  <c r="AK14" i="38"/>
  <c r="AK25" i="38" s="1"/>
  <c r="BA14" i="38" s="1"/>
  <c r="BA24" i="38" s="1"/>
  <c r="BA34" i="38" s="1"/>
  <c r="AM14" i="38"/>
  <c r="AM25" i="38" s="1"/>
  <c r="AK11" i="38"/>
  <c r="AK22" i="38" s="1"/>
  <c r="BA11" i="38" s="1"/>
  <c r="BA21" i="38" s="1"/>
  <c r="BA31" i="38" s="1"/>
  <c r="AM8" i="38"/>
  <c r="AM19" i="38" s="1"/>
  <c r="AM11" i="38"/>
  <c r="AM22" i="38" s="1"/>
  <c r="H9" i="38"/>
  <c r="J9" i="38" s="1"/>
  <c r="K9" i="38" s="1"/>
  <c r="H7" i="38"/>
  <c r="J7" i="38" s="1"/>
  <c r="AK8" i="38"/>
  <c r="AK19" i="38" s="1"/>
  <c r="AX8" i="38" s="1"/>
  <c r="AX18" i="38" s="1"/>
  <c r="AX28" i="38" s="1"/>
  <c r="BM9" i="38"/>
  <c r="BM19" i="38" s="1"/>
  <c r="BM29" i="38" s="1"/>
  <c r="K22" i="38" s="1"/>
  <c r="BM14" i="38"/>
  <c r="BA13" i="38"/>
  <c r="BA23" i="38" s="1"/>
  <c r="BA33" i="38" s="1"/>
  <c r="BM11" i="38"/>
  <c r="BM21" i="38" s="1"/>
  <c r="BM31" i="38" s="1"/>
  <c r="K24" i="38" s="1"/>
  <c r="BA10" i="38"/>
  <c r="BA20" i="38" s="1"/>
  <c r="BA30" i="38" s="1"/>
  <c r="BM10" i="38"/>
  <c r="BM20" i="38" s="1"/>
  <c r="BM30" i="38" s="1"/>
  <c r="BM13" i="38"/>
  <c r="BM23" i="38" s="1"/>
  <c r="BM33" i="38" s="1"/>
  <c r="BA9" i="38"/>
  <c r="BA19" i="38" s="1"/>
  <c r="BA29" i="38" s="1"/>
  <c r="AP12" i="38"/>
  <c r="AP23" i="38" s="1"/>
  <c r="AP11" i="38"/>
  <c r="AP22" i="38" s="1"/>
  <c r="AP9" i="38"/>
  <c r="AP20" i="38" s="1"/>
  <c r="AP14" i="38"/>
  <c r="AP25" i="38" s="1"/>
  <c r="AP8" i="38"/>
  <c r="AP19" i="38" s="1"/>
  <c r="AP13" i="38"/>
  <c r="AP24" i="38" s="1"/>
  <c r="AP10" i="38"/>
  <c r="AP21" i="38" s="1"/>
  <c r="AP15" i="38"/>
  <c r="AP26" i="38" s="1"/>
  <c r="AP7" i="38"/>
  <c r="AP18" i="38" s="1"/>
  <c r="BN14" i="38"/>
  <c r="BN24" i="38" s="1"/>
  <c r="BN34" i="38" s="1"/>
  <c r="L27" i="38" s="1"/>
  <c r="BB13" i="38"/>
  <c r="BB23" i="38" s="1"/>
  <c r="BB33" i="38" s="1"/>
  <c r="BB10" i="38"/>
  <c r="BB20" i="38" s="1"/>
  <c r="BB30" i="38" s="1"/>
  <c r="BB9" i="38"/>
  <c r="BB19" i="38" s="1"/>
  <c r="BB29" i="38" s="1"/>
  <c r="BN13" i="38"/>
  <c r="BN23" i="38" s="1"/>
  <c r="BN33" i="38" s="1"/>
  <c r="BN10" i="38"/>
  <c r="BN20" i="38" s="1"/>
  <c r="BN30" i="38" s="1"/>
  <c r="BB14" i="38"/>
  <c r="BB24" i="38" s="1"/>
  <c r="BB34" i="38" s="1"/>
  <c r="BN9" i="38"/>
  <c r="K7" i="38"/>
  <c r="BO11" i="38"/>
  <c r="BC10" i="38"/>
  <c r="BC20" i="38" s="1"/>
  <c r="BC30" i="38" s="1"/>
  <c r="BO13" i="38"/>
  <c r="BO23" i="38" s="1"/>
  <c r="BO33" i="38" s="1"/>
  <c r="BO10" i="38"/>
  <c r="BO20" i="38" s="1"/>
  <c r="BO30" i="38" s="1"/>
  <c r="BC9" i="38"/>
  <c r="BC19" i="38" s="1"/>
  <c r="BC29" i="38" s="1"/>
  <c r="BC14" i="38"/>
  <c r="BC24" i="38" s="1"/>
  <c r="BC34" i="38" s="1"/>
  <c r="BC11" i="38"/>
  <c r="BC21" i="38" s="1"/>
  <c r="BC31" i="38" s="1"/>
  <c r="BO9" i="38"/>
  <c r="BO14" i="38"/>
  <c r="BO24" i="38" s="1"/>
  <c r="BO34" i="38" s="1"/>
  <c r="BC13" i="38"/>
  <c r="BC23" i="38" s="1"/>
  <c r="BC33" i="38" s="1"/>
  <c r="AO7" i="38"/>
  <c r="AO18" i="38" s="1"/>
  <c r="AO8" i="38"/>
  <c r="AO19" i="38" s="1"/>
  <c r="AO12" i="38"/>
  <c r="AO23" i="38" s="1"/>
  <c r="AO9" i="38"/>
  <c r="AO20" i="38" s="1"/>
  <c r="AO14" i="38"/>
  <c r="AO25" i="38" s="1"/>
  <c r="AO11" i="38"/>
  <c r="AO22" i="38" s="1"/>
  <c r="AO13" i="38"/>
  <c r="AO24" i="38" s="1"/>
  <c r="AO10" i="38"/>
  <c r="AO21" i="38" s="1"/>
  <c r="AO15" i="38"/>
  <c r="AO26" i="38" s="1"/>
  <c r="BI11" i="38"/>
  <c r="BI21" i="38" s="1"/>
  <c r="BI31" i="38" s="1"/>
  <c r="AW11" i="38"/>
  <c r="AW21" i="38" s="1"/>
  <c r="AW31" i="38" s="1"/>
  <c r="BI9" i="38"/>
  <c r="BI19" i="38" s="1"/>
  <c r="BI29" i="38" s="1"/>
  <c r="AW13" i="38"/>
  <c r="AW23" i="38" s="1"/>
  <c r="AW33" i="38" s="1"/>
  <c r="AW10" i="38"/>
  <c r="AW20" i="38" s="1"/>
  <c r="AW30" i="38" s="1"/>
  <c r="BI13" i="38"/>
  <c r="BI23" i="38" s="1"/>
  <c r="BI33" i="38" s="1"/>
  <c r="BI10" i="38"/>
  <c r="BI20" i="38" s="1"/>
  <c r="BI30" i="38" s="1"/>
  <c r="AW9" i="38"/>
  <c r="AW19" i="38" s="1"/>
  <c r="AW29" i="38" s="1"/>
  <c r="AW14" i="38"/>
  <c r="AW24" i="38" s="1"/>
  <c r="AW34" i="38" s="1"/>
  <c r="AQ9" i="38"/>
  <c r="AQ20" i="38" s="1"/>
  <c r="AQ14" i="38"/>
  <c r="AQ25" i="38" s="1"/>
  <c r="AQ11" i="38"/>
  <c r="AQ22" i="38" s="1"/>
  <c r="AQ8" i="38"/>
  <c r="AQ19" i="38" s="1"/>
  <c r="AQ13" i="38"/>
  <c r="AQ24" i="38" s="1"/>
  <c r="AQ10" i="38"/>
  <c r="AQ21" i="38" s="1"/>
  <c r="AQ15" i="38"/>
  <c r="AQ26" i="38" s="1"/>
  <c r="AQ7" i="38"/>
  <c r="AQ18" i="38" s="1"/>
  <c r="AQ12" i="38"/>
  <c r="AQ23" i="38" s="1"/>
  <c r="J14" i="38"/>
  <c r="K14" i="38" s="1"/>
  <c r="BP11" i="38"/>
  <c r="BP21" i="38" s="1"/>
  <c r="BP31" i="38" s="1"/>
  <c r="N24" i="38" s="1"/>
  <c r="BD10" i="38"/>
  <c r="BD20" i="38" s="1"/>
  <c r="BD30" i="38" s="1"/>
  <c r="BD14" i="38"/>
  <c r="BD24" i="38" s="1"/>
  <c r="BD34" i="38" s="1"/>
  <c r="BP13" i="38"/>
  <c r="BP23" i="38" s="1"/>
  <c r="BP33" i="38" s="1"/>
  <c r="BP10" i="38"/>
  <c r="BP20" i="38" s="1"/>
  <c r="BP30" i="38" s="1"/>
  <c r="BD9" i="38"/>
  <c r="BD19" i="38" s="1"/>
  <c r="BD29" i="38" s="1"/>
  <c r="BD11" i="38"/>
  <c r="BD21" i="38" s="1"/>
  <c r="BD31" i="38" s="1"/>
  <c r="BP9" i="38"/>
  <c r="BP19" i="38" s="1"/>
  <c r="BP29" i="38" s="1"/>
  <c r="N22" i="38" s="1"/>
  <c r="BP14" i="38"/>
  <c r="BP24" i="38" s="1"/>
  <c r="BP34" i="38" s="1"/>
  <c r="BD13" i="38"/>
  <c r="BD23" i="38" s="1"/>
  <c r="BD33" i="38" s="1"/>
  <c r="BR13" i="38"/>
  <c r="BR23" i="38" s="1"/>
  <c r="BR33" i="38" s="1"/>
  <c r="BF11" i="38"/>
  <c r="BF21" i="38" s="1"/>
  <c r="BF31" i="38" s="1"/>
  <c r="BR10" i="38"/>
  <c r="BR20" i="38" s="1"/>
  <c r="BR30" i="38" s="1"/>
  <c r="BF9" i="38"/>
  <c r="BF19" i="38" s="1"/>
  <c r="BF29" i="38" s="1"/>
  <c r="BF14" i="38"/>
  <c r="BF24" i="38" s="1"/>
  <c r="BF34" i="38" s="1"/>
  <c r="BR9" i="38"/>
  <c r="BR19" i="38" s="1"/>
  <c r="BR29" i="38" s="1"/>
  <c r="P22" i="38" s="1"/>
  <c r="BR14" i="38"/>
  <c r="BR24" i="38" s="1"/>
  <c r="BR34" i="38" s="1"/>
  <c r="BF13" i="38"/>
  <c r="BF23" i="38" s="1"/>
  <c r="BF33" i="38" s="1"/>
  <c r="BF10" i="38"/>
  <c r="BF20" i="38" s="1"/>
  <c r="BF30" i="38" s="1"/>
  <c r="BQ13" i="38"/>
  <c r="BQ23" i="38" s="1"/>
  <c r="BQ33" i="38" s="1"/>
  <c r="BE11" i="38"/>
  <c r="BE21" i="38" s="1"/>
  <c r="BE31" i="38" s="1"/>
  <c r="BQ10" i="38"/>
  <c r="BQ20" i="38" s="1"/>
  <c r="BQ30" i="38" s="1"/>
  <c r="BE9" i="38"/>
  <c r="BE19" i="38" s="1"/>
  <c r="BE29" i="38" s="1"/>
  <c r="BE14" i="38"/>
  <c r="BE24" i="38" s="1"/>
  <c r="BE34" i="38" s="1"/>
  <c r="BQ9" i="38"/>
  <c r="BQ19" i="38" s="1"/>
  <c r="BQ29" i="38" s="1"/>
  <c r="O22" i="38" s="1"/>
  <c r="BQ14" i="38"/>
  <c r="BQ24" i="38" s="1"/>
  <c r="BQ34" i="38" s="1"/>
  <c r="BE13" i="38"/>
  <c r="BE23" i="38" s="1"/>
  <c r="BE33" i="38" s="1"/>
  <c r="BQ11" i="38"/>
  <c r="BQ21" i="38" s="1"/>
  <c r="BQ31" i="38" s="1"/>
  <c r="O24" i="38" s="1"/>
  <c r="BE10" i="38"/>
  <c r="BE20" i="38" s="1"/>
  <c r="BE30" i="38" s="1"/>
  <c r="AM4" i="38"/>
  <c r="AL5" i="38"/>
  <c r="BJ9" i="38"/>
  <c r="BJ19" i="38" s="1"/>
  <c r="BJ29" i="38" s="1"/>
  <c r="BJ14" i="38"/>
  <c r="BJ24" i="38" s="1"/>
  <c r="BJ34" i="38" s="1"/>
  <c r="AX13" i="38"/>
  <c r="AX23" i="38" s="1"/>
  <c r="AX33" i="38" s="1"/>
  <c r="BJ11" i="38"/>
  <c r="AX10" i="38"/>
  <c r="AX20" i="38" s="1"/>
  <c r="AX30" i="38" s="1"/>
  <c r="BJ13" i="38"/>
  <c r="BJ10" i="38"/>
  <c r="AX9" i="38"/>
  <c r="AX19" i="38" s="1"/>
  <c r="AX29" i="38" s="1"/>
  <c r="AX14" i="38"/>
  <c r="AX24" i="38" s="1"/>
  <c r="AX34" i="38" s="1"/>
  <c r="AL10" i="38"/>
  <c r="AL21" i="38" s="1"/>
  <c r="AL15" i="38"/>
  <c r="AL26" i="38" s="1"/>
  <c r="AL7" i="38"/>
  <c r="AL18" i="38" s="1"/>
  <c r="AL12" i="38"/>
  <c r="AL23" i="38" s="1"/>
  <c r="AL9" i="38"/>
  <c r="AL20" i="38" s="1"/>
  <c r="AL14" i="38"/>
  <c r="AL25" i="38" s="1"/>
  <c r="AL11" i="38"/>
  <c r="AL22" i="38" s="1"/>
  <c r="AL8" i="38"/>
  <c r="AL19" i="38" s="1"/>
  <c r="AL13" i="38"/>
  <c r="AL24" i="38" s="1"/>
  <c r="AN12" i="38"/>
  <c r="AN23" i="38" s="1"/>
  <c r="AN7" i="38"/>
  <c r="AN18" i="38" s="1"/>
  <c r="AN11" i="38"/>
  <c r="AN22" i="38" s="1"/>
  <c r="AN14" i="38"/>
  <c r="AN25" i="38" s="1"/>
  <c r="AN9" i="38"/>
  <c r="AN20" i="38" s="1"/>
  <c r="AN8" i="38"/>
  <c r="AN19" i="38" s="1"/>
  <c r="AN13" i="38"/>
  <c r="AN24" i="38" s="1"/>
  <c r="AN10" i="38"/>
  <c r="AN21" i="38" s="1"/>
  <c r="AN15" i="38"/>
  <c r="AN26" i="38" s="1"/>
  <c r="BL9" i="38"/>
  <c r="BL19" i="38" s="1"/>
  <c r="BL29" i="38" s="1"/>
  <c r="AZ8" i="38"/>
  <c r="AZ18" i="38" s="1"/>
  <c r="AZ28" i="38" s="1"/>
  <c r="BL14" i="38"/>
  <c r="BL24" i="38" s="1"/>
  <c r="BL34" i="38" s="1"/>
  <c r="AZ9" i="38"/>
  <c r="AZ19" i="38" s="1"/>
  <c r="AZ29" i="38" s="1"/>
  <c r="AZ13" i="38"/>
  <c r="AZ23" i="38" s="1"/>
  <c r="AZ33" i="38" s="1"/>
  <c r="AZ10" i="38"/>
  <c r="AZ20" i="38" s="1"/>
  <c r="AZ30" i="38" s="1"/>
  <c r="BL13" i="38"/>
  <c r="BL23" i="38" s="1"/>
  <c r="BL33" i="38" s="1"/>
  <c r="BL10" i="38"/>
  <c r="BL20" i="38" s="1"/>
  <c r="BL30" i="38" s="1"/>
  <c r="AZ14" i="38"/>
  <c r="AZ24" i="38" s="1"/>
  <c r="AZ34" i="38" s="1"/>
  <c r="AZ11" i="38"/>
  <c r="AZ21" i="38" s="1"/>
  <c r="AZ31" i="38" s="1"/>
  <c r="AT9" i="38"/>
  <c r="AT20" i="38" s="1"/>
  <c r="AY11" i="38"/>
  <c r="AY21" i="38" s="1"/>
  <c r="AY31" i="38" s="1"/>
  <c r="AR12" i="38"/>
  <c r="AR23" i="38" s="1"/>
  <c r="AR7" i="38"/>
  <c r="AR18" i="38" s="1"/>
  <c r="AS12" i="38"/>
  <c r="AS23" i="38" s="1"/>
  <c r="AY14" i="38"/>
  <c r="AY24" i="38" s="1"/>
  <c r="AY34" i="38" s="1"/>
  <c r="AS7" i="38"/>
  <c r="AS18" i="38" s="1"/>
  <c r="AY9" i="38"/>
  <c r="AY19" i="38" s="1"/>
  <c r="AY29" i="38" s="1"/>
  <c r="H12" i="38"/>
  <c r="AT12" i="38"/>
  <c r="AT23" i="38" s="1"/>
  <c r="BK10" i="38"/>
  <c r="BK20" i="38" s="1"/>
  <c r="BK30" i="38" s="1"/>
  <c r="C16" i="38"/>
  <c r="AR15" i="38"/>
  <c r="AR26" i="38" s="1"/>
  <c r="AR10" i="38"/>
  <c r="AR21" i="38" s="1"/>
  <c r="AS15" i="38"/>
  <c r="AS26" i="38" s="1"/>
  <c r="AS10" i="38"/>
  <c r="AS21" i="38" s="1"/>
  <c r="BK13" i="38"/>
  <c r="BK23" i="38" s="1"/>
  <c r="BK33" i="38" s="1"/>
  <c r="H15" i="38"/>
  <c r="AT15" i="38"/>
  <c r="AT26" i="38" s="1"/>
  <c r="AR13" i="38"/>
  <c r="AR24" i="38" s="1"/>
  <c r="AS13" i="38"/>
  <c r="AS24" i="38" s="1"/>
  <c r="BN19" i="38"/>
  <c r="BN29" i="38" s="1"/>
  <c r="BJ21" i="38"/>
  <c r="BJ31" i="38" s="1"/>
  <c r="AY15" i="38"/>
  <c r="AY25" i="38" s="1"/>
  <c r="AY35" i="38" s="1"/>
  <c r="BO19" i="38"/>
  <c r="BO29" i="38" s="1"/>
  <c r="M22" i="38" s="1"/>
  <c r="BM24" i="38"/>
  <c r="BM34" i="38" s="1"/>
  <c r="AS8" i="38"/>
  <c r="AS19" i="38" s="1"/>
  <c r="AI7" i="38"/>
  <c r="H8" i="38"/>
  <c r="AT8" i="38"/>
  <c r="AT19" i="38" s="1"/>
  <c r="AY10" i="38"/>
  <c r="AY20" i="38" s="1"/>
  <c r="AY30" i="38" s="1"/>
  <c r="BK11" i="38"/>
  <c r="BK21" i="38" s="1"/>
  <c r="BK31" i="38" s="1"/>
  <c r="I24" i="38" s="1"/>
  <c r="AK12" i="38"/>
  <c r="AK23" i="38" s="1"/>
  <c r="BD12" i="38" s="1"/>
  <c r="BD22" i="38" s="1"/>
  <c r="BD32" i="38" s="1"/>
  <c r="AT10" i="38"/>
  <c r="AT21" i="38" s="1"/>
  <c r="AK7" i="38"/>
  <c r="AK18" i="38" s="1"/>
  <c r="BM7" i="38" s="1"/>
  <c r="BM17" i="38" s="1"/>
  <c r="BM27" i="38" s="1"/>
  <c r="AT7" i="38"/>
  <c r="AT18" i="38" s="1"/>
  <c r="BK8" i="38"/>
  <c r="BK18" i="38" s="1"/>
  <c r="BK28" i="38" s="1"/>
  <c r="AR11" i="38"/>
  <c r="AR22" i="38" s="1"/>
  <c r="AS11" i="38"/>
  <c r="AS22" i="38" s="1"/>
  <c r="AM12" i="38"/>
  <c r="AM23" i="38" s="1"/>
  <c r="AY13" i="38"/>
  <c r="AY23" i="38" s="1"/>
  <c r="AY33" i="38" s="1"/>
  <c r="BK14" i="38"/>
  <c r="BK24" i="38" s="1"/>
  <c r="BK34" i="38" s="1"/>
  <c r="BJ23" i="38"/>
  <c r="BJ33" i="38" s="1"/>
  <c r="AR8" i="38"/>
  <c r="AR19" i="38" s="1"/>
  <c r="AY8" i="38"/>
  <c r="AY18" i="38" s="1"/>
  <c r="AY28" i="38" s="1"/>
  <c r="BK9" i="38"/>
  <c r="BK19" i="38" s="1"/>
  <c r="BK29" i="38" s="1"/>
  <c r="H11" i="38"/>
  <c r="AR14" i="38"/>
  <c r="AR25" i="38" s="1"/>
  <c r="AK15" i="38"/>
  <c r="AK26" i="38" s="1"/>
  <c r="AX15" i="38" s="1"/>
  <c r="AX25" i="38" s="1"/>
  <c r="AX35" i="38" s="1"/>
  <c r="BO21" i="38"/>
  <c r="BO31" i="38" s="1"/>
  <c r="H13" i="38"/>
  <c r="AM7" i="38"/>
  <c r="AM18" i="38" s="1"/>
  <c r="AT11" i="38"/>
  <c r="AT22" i="38" s="1"/>
  <c r="AS14" i="38"/>
  <c r="AS25" i="38" s="1"/>
  <c r="BJ20" i="38"/>
  <c r="BJ30" i="38" s="1"/>
  <c r="H23" i="38" s="1"/>
  <c r="H10" i="38"/>
  <c r="AT13" i="38"/>
  <c r="AT24" i="38" s="1"/>
  <c r="D18" i="37"/>
  <c r="E18" i="37"/>
  <c r="F18" i="37"/>
  <c r="G18" i="37"/>
  <c r="H18" i="37"/>
  <c r="I18" i="37"/>
  <c r="J18" i="37"/>
  <c r="K18" i="37"/>
  <c r="L18" i="37"/>
  <c r="M18" i="37"/>
  <c r="A73" i="37"/>
  <c r="A74" i="37" s="1"/>
  <c r="A75" i="37" s="1"/>
  <c r="A76" i="37" s="1"/>
  <c r="A77" i="37" s="1"/>
  <c r="A78" i="37" s="1"/>
  <c r="A79" i="37" s="1"/>
  <c r="A80" i="37" s="1"/>
  <c r="A81" i="37" s="1"/>
  <c r="A82" i="37" s="1"/>
  <c r="A83" i="37" s="1"/>
  <c r="A84" i="37" s="1"/>
  <c r="A85" i="37" s="1"/>
  <c r="A86" i="37" s="1"/>
  <c r="A87" i="37" s="1"/>
  <c r="A88" i="37" s="1"/>
  <c r="A89" i="37" s="1"/>
  <c r="A90" i="37" s="1"/>
  <c r="M51" i="37"/>
  <c r="L51" i="37"/>
  <c r="K51" i="37"/>
  <c r="J51" i="37"/>
  <c r="I51" i="37"/>
  <c r="H51" i="37"/>
  <c r="G51" i="37"/>
  <c r="F51" i="37"/>
  <c r="E51" i="37"/>
  <c r="D51" i="37"/>
  <c r="M48" i="37"/>
  <c r="L48" i="37"/>
  <c r="K48" i="37"/>
  <c r="J48" i="37"/>
  <c r="I48" i="37"/>
  <c r="H48" i="37"/>
  <c r="G48" i="37"/>
  <c r="F48" i="37"/>
  <c r="E48" i="37"/>
  <c r="D48" i="37"/>
  <c r="M45" i="37"/>
  <c r="L45" i="37"/>
  <c r="K45" i="37"/>
  <c r="J45" i="37"/>
  <c r="I45" i="37"/>
  <c r="H45" i="37"/>
  <c r="G45" i="37"/>
  <c r="F45" i="37"/>
  <c r="E45" i="37"/>
  <c r="D45" i="37"/>
  <c r="M42" i="37"/>
  <c r="L42" i="37"/>
  <c r="K42" i="37"/>
  <c r="J42" i="37"/>
  <c r="I42" i="37"/>
  <c r="H42" i="37"/>
  <c r="G42" i="37"/>
  <c r="F42" i="37"/>
  <c r="E42" i="37"/>
  <c r="D42" i="37"/>
  <c r="M39" i="37"/>
  <c r="L39" i="37"/>
  <c r="K39" i="37"/>
  <c r="J39" i="37"/>
  <c r="I39" i="37"/>
  <c r="H39" i="37"/>
  <c r="G39" i="37"/>
  <c r="F39" i="37"/>
  <c r="E39" i="37"/>
  <c r="D39" i="37"/>
  <c r="M36" i="37"/>
  <c r="L36" i="37"/>
  <c r="K36" i="37"/>
  <c r="J36" i="37"/>
  <c r="I36" i="37"/>
  <c r="H36" i="37"/>
  <c r="G36" i="37"/>
  <c r="F36" i="37"/>
  <c r="E36" i="37"/>
  <c r="D36" i="37"/>
  <c r="M33" i="37"/>
  <c r="L33" i="37"/>
  <c r="K33" i="37"/>
  <c r="J33" i="37"/>
  <c r="I33" i="37"/>
  <c r="H33" i="37"/>
  <c r="G33" i="37"/>
  <c r="F33" i="37"/>
  <c r="E33" i="37"/>
  <c r="D33" i="37"/>
  <c r="M30" i="37"/>
  <c r="L30" i="37"/>
  <c r="K30" i="37"/>
  <c r="J30" i="37"/>
  <c r="I30" i="37"/>
  <c r="H30" i="37"/>
  <c r="G30" i="37"/>
  <c r="F30" i="37"/>
  <c r="E30" i="37"/>
  <c r="D30" i="37"/>
  <c r="M27" i="37"/>
  <c r="L27" i="37"/>
  <c r="K27" i="37"/>
  <c r="J27" i="37"/>
  <c r="I27" i="37"/>
  <c r="H27" i="37"/>
  <c r="G27" i="37"/>
  <c r="F27" i="37"/>
  <c r="E27" i="37"/>
  <c r="D27" i="37"/>
  <c r="M24" i="37"/>
  <c r="L24" i="37"/>
  <c r="K24" i="37"/>
  <c r="J24" i="37"/>
  <c r="I24" i="37"/>
  <c r="H24" i="37"/>
  <c r="G24" i="37"/>
  <c r="F24" i="37"/>
  <c r="E24" i="37"/>
  <c r="D24" i="37"/>
  <c r="A9" i="37"/>
  <c r="A8" i="37"/>
  <c r="F7" i="37"/>
  <c r="A7" i="37"/>
  <c r="J6" i="37"/>
  <c r="F6" i="37"/>
  <c r="A6" i="37"/>
  <c r="J5" i="37"/>
  <c r="F5" i="37"/>
  <c r="A5" i="37"/>
  <c r="N4" i="37"/>
  <c r="L4" i="37"/>
  <c r="D4" i="37"/>
  <c r="C4" i="37"/>
  <c r="B4" i="37"/>
  <c r="L22" i="38" l="1"/>
  <c r="J22" i="38"/>
  <c r="BO8" i="38"/>
  <c r="BO18" i="38" s="1"/>
  <c r="BO28" i="38" s="1"/>
  <c r="N27" i="38"/>
  <c r="BD8" i="38"/>
  <c r="BD18" i="38" s="1"/>
  <c r="BD28" i="38" s="1"/>
  <c r="BK12" i="38"/>
  <c r="BK22" i="38" s="1"/>
  <c r="BK32" i="38" s="1"/>
  <c r="H26" i="38"/>
  <c r="G24" i="38"/>
  <c r="I27" i="38"/>
  <c r="BL12" i="38"/>
  <c r="BL22" i="38" s="1"/>
  <c r="BL32" i="38" s="1"/>
  <c r="M24" i="38"/>
  <c r="BN11" i="38"/>
  <c r="BN21" i="38" s="1"/>
  <c r="BN31" i="38" s="1"/>
  <c r="P27" i="38"/>
  <c r="O27" i="38"/>
  <c r="M27" i="38"/>
  <c r="I23" i="38"/>
  <c r="BQ7" i="38"/>
  <c r="BQ17" i="38" s="1"/>
  <c r="BQ27" i="38" s="1"/>
  <c r="I22" i="38"/>
  <c r="BL11" i="38"/>
  <c r="BL21" i="38" s="1"/>
  <c r="BL31" i="38" s="1"/>
  <c r="BQ8" i="38"/>
  <c r="BQ18" i="38" s="1"/>
  <c r="BQ28" i="38" s="1"/>
  <c r="BB11" i="38"/>
  <c r="BB21" i="38" s="1"/>
  <c r="BB31" i="38" s="1"/>
  <c r="H22" i="38"/>
  <c r="N23" i="38"/>
  <c r="AX11" i="38"/>
  <c r="AX21" i="38" s="1"/>
  <c r="AX31" i="38" s="1"/>
  <c r="H24" i="38" s="1"/>
  <c r="BR11" i="38"/>
  <c r="BR21" i="38" s="1"/>
  <c r="BR31" i="38" s="1"/>
  <c r="P24" i="38" s="1"/>
  <c r="N26" i="38"/>
  <c r="BP8" i="38"/>
  <c r="BP18" i="38" s="1"/>
  <c r="BP28" i="38" s="1"/>
  <c r="AY7" i="38"/>
  <c r="AY17" i="38" s="1"/>
  <c r="AY27" i="38" s="1"/>
  <c r="AZ7" i="38"/>
  <c r="AZ17" i="38" s="1"/>
  <c r="AZ27" i="38" s="1"/>
  <c r="BM8" i="38"/>
  <c r="BM18" i="38" s="1"/>
  <c r="BM28" i="38" s="1"/>
  <c r="N21" i="38"/>
  <c r="BA8" i="38"/>
  <c r="BA18" i="38" s="1"/>
  <c r="BA28" i="38" s="1"/>
  <c r="K21" i="38" s="1"/>
  <c r="BB8" i="38"/>
  <c r="BB18" i="38" s="1"/>
  <c r="BB28" i="38" s="1"/>
  <c r="BJ8" i="38"/>
  <c r="BJ18" i="38" s="1"/>
  <c r="BJ28" i="38" s="1"/>
  <c r="H21" i="38" s="1"/>
  <c r="BE8" i="38"/>
  <c r="BE18" i="38" s="1"/>
  <c r="BE28" i="38" s="1"/>
  <c r="O21" i="38" s="1"/>
  <c r="H27" i="38"/>
  <c r="BL8" i="38"/>
  <c r="BL18" i="38" s="1"/>
  <c r="BL28" i="38" s="1"/>
  <c r="J21" i="38" s="1"/>
  <c r="AX7" i="38"/>
  <c r="AX17" i="38" s="1"/>
  <c r="AX27" i="38" s="1"/>
  <c r="BF8" i="38"/>
  <c r="BF18" i="38" s="1"/>
  <c r="BF28" i="38" s="1"/>
  <c r="BI8" i="38"/>
  <c r="BI18" i="38" s="1"/>
  <c r="BI28" i="38" s="1"/>
  <c r="AI14" i="38"/>
  <c r="J24" i="38"/>
  <c r="BR8" i="38"/>
  <c r="BR18" i="38" s="1"/>
  <c r="BR28" i="38" s="1"/>
  <c r="BI14" i="38"/>
  <c r="BI24" i="38" s="1"/>
  <c r="BI34" i="38" s="1"/>
  <c r="G27" i="38" s="1"/>
  <c r="BC8" i="38"/>
  <c r="BC18" i="38" s="1"/>
  <c r="BC28" i="38" s="1"/>
  <c r="M21" i="38" s="1"/>
  <c r="L26" i="38"/>
  <c r="O23" i="38"/>
  <c r="P26" i="38"/>
  <c r="G22" i="38"/>
  <c r="BN8" i="38"/>
  <c r="BN18" i="38" s="1"/>
  <c r="BN28" i="38" s="1"/>
  <c r="K27" i="38"/>
  <c r="I26" i="38"/>
  <c r="AW8" i="38"/>
  <c r="AW18" i="38" s="1"/>
  <c r="AW28" i="38" s="1"/>
  <c r="J27" i="38"/>
  <c r="K26" i="38"/>
  <c r="BE15" i="38"/>
  <c r="BE25" i="38" s="1"/>
  <c r="BE35" i="38" s="1"/>
  <c r="J11" i="38"/>
  <c r="K11" i="38" s="1"/>
  <c r="BF7" i="38"/>
  <c r="BF17" i="38" s="1"/>
  <c r="BF27" i="38" s="1"/>
  <c r="BP7" i="38"/>
  <c r="BP17" i="38" s="1"/>
  <c r="BP27" i="38" s="1"/>
  <c r="BM15" i="38"/>
  <c r="BM25" i="38" s="1"/>
  <c r="BM35" i="38" s="1"/>
  <c r="BK15" i="38"/>
  <c r="BK25" i="38" s="1"/>
  <c r="BK35" i="38" s="1"/>
  <c r="I28" i="38" s="1"/>
  <c r="BF15" i="38"/>
  <c r="BF25" i="38" s="1"/>
  <c r="BF35" i="38" s="1"/>
  <c r="BD7" i="38"/>
  <c r="BD17" i="38" s="1"/>
  <c r="BD27" i="38" s="1"/>
  <c r="BI12" i="38"/>
  <c r="BI22" i="38" s="1"/>
  <c r="BI32" i="38" s="1"/>
  <c r="BO12" i="38"/>
  <c r="BO22" i="38" s="1"/>
  <c r="BO32" i="38" s="1"/>
  <c r="BA12" i="38"/>
  <c r="BA22" i="38" s="1"/>
  <c r="BA32" i="38" s="1"/>
  <c r="J10" i="38"/>
  <c r="K10" i="38" s="1"/>
  <c r="J12" i="38"/>
  <c r="K12" i="38" s="1"/>
  <c r="BL7" i="38"/>
  <c r="BL17" i="38" s="1"/>
  <c r="BL27" i="38" s="1"/>
  <c r="BI7" i="38"/>
  <c r="BI17" i="38" s="1"/>
  <c r="BI27" i="38" s="1"/>
  <c r="BN12" i="38"/>
  <c r="BN22" i="38" s="1"/>
  <c r="BN32" i="38" s="1"/>
  <c r="J26" i="38"/>
  <c r="BQ12" i="38"/>
  <c r="BQ22" i="38" s="1"/>
  <c r="BQ32" i="38" s="1"/>
  <c r="BD15" i="38"/>
  <c r="BD25" i="38" s="1"/>
  <c r="BD35" i="38" s="1"/>
  <c r="BI15" i="38"/>
  <c r="BI25" i="38" s="1"/>
  <c r="BI35" i="38" s="1"/>
  <c r="BO7" i="38"/>
  <c r="BO17" i="38" s="1"/>
  <c r="BO27" i="38" s="1"/>
  <c r="K23" i="38"/>
  <c r="J15" i="38"/>
  <c r="K15" i="38" s="1"/>
  <c r="BL15" i="38"/>
  <c r="BL25" i="38" s="1"/>
  <c r="BL35" i="38" s="1"/>
  <c r="BJ7" i="38"/>
  <c r="BJ17" i="38" s="1"/>
  <c r="BJ27" i="38" s="1"/>
  <c r="G23" i="38"/>
  <c r="BN7" i="38"/>
  <c r="BN17" i="38" s="1"/>
  <c r="BN27" i="38" s="1"/>
  <c r="BA15" i="38"/>
  <c r="BA25" i="38" s="1"/>
  <c r="BA35" i="38" s="1"/>
  <c r="J23" i="38"/>
  <c r="BJ12" i="38"/>
  <c r="BJ22" i="38" s="1"/>
  <c r="BJ32" i="38" s="1"/>
  <c r="BQ15" i="38"/>
  <c r="BQ25" i="38" s="1"/>
  <c r="BQ35" i="38" s="1"/>
  <c r="AW12" i="38"/>
  <c r="AW22" i="38" s="1"/>
  <c r="AW32" i="38" s="1"/>
  <c r="M23" i="38"/>
  <c r="BN15" i="38"/>
  <c r="BN25" i="38" s="1"/>
  <c r="BN35" i="38" s="1"/>
  <c r="J8" i="38"/>
  <c r="K8" i="38" s="1"/>
  <c r="AZ12" i="38"/>
  <c r="AZ22" i="38" s="1"/>
  <c r="AZ32" i="38" s="1"/>
  <c r="J25" i="38" s="1"/>
  <c r="BR7" i="38"/>
  <c r="BR17" i="38" s="1"/>
  <c r="BR27" i="38" s="1"/>
  <c r="G26" i="38"/>
  <c r="BC12" i="38"/>
  <c r="BC22" i="38" s="1"/>
  <c r="BC32" i="38" s="1"/>
  <c r="L23" i="38"/>
  <c r="BJ15" i="38"/>
  <c r="BJ25" i="38" s="1"/>
  <c r="BJ35" i="38" s="1"/>
  <c r="H28" i="38" s="1"/>
  <c r="BR12" i="38"/>
  <c r="BR22" i="38" s="1"/>
  <c r="BR32" i="38" s="1"/>
  <c r="M26" i="38"/>
  <c r="AZ15" i="38"/>
  <c r="AZ25" i="38" s="1"/>
  <c r="AZ35" i="38" s="1"/>
  <c r="AN4" i="38"/>
  <c r="AM5" i="38"/>
  <c r="BB7" i="38"/>
  <c r="BB17" i="38" s="1"/>
  <c r="BB27" i="38" s="1"/>
  <c r="J13" i="38"/>
  <c r="K13" i="38" s="1"/>
  <c r="AX12" i="38"/>
  <c r="AX22" i="38" s="1"/>
  <c r="AX32" i="38" s="1"/>
  <c r="BE12" i="38"/>
  <c r="BE22" i="38" s="1"/>
  <c r="BE32" i="38" s="1"/>
  <c r="BP12" i="38"/>
  <c r="BP22" i="38" s="1"/>
  <c r="BP32" i="38" s="1"/>
  <c r="N25" i="38" s="1"/>
  <c r="BO15" i="38"/>
  <c r="BO25" i="38" s="1"/>
  <c r="BO35" i="38" s="1"/>
  <c r="BA7" i="38"/>
  <c r="BA17" i="38" s="1"/>
  <c r="BA27" i="38" s="1"/>
  <c r="K20" i="38" s="1"/>
  <c r="BK7" i="38"/>
  <c r="BK17" i="38" s="1"/>
  <c r="BK27" i="38" s="1"/>
  <c r="I20" i="38" s="1"/>
  <c r="AI9" i="38"/>
  <c r="O26" i="38"/>
  <c r="BR15" i="38"/>
  <c r="BR25" i="38" s="1"/>
  <c r="BR35" i="38" s="1"/>
  <c r="BC7" i="38"/>
  <c r="BC17" i="38" s="1"/>
  <c r="BC27" i="38" s="1"/>
  <c r="BB12" i="38"/>
  <c r="BB22" i="38" s="1"/>
  <c r="BB32" i="38" s="1"/>
  <c r="AY12" i="38"/>
  <c r="AY22" i="38" s="1"/>
  <c r="AY32" i="38" s="1"/>
  <c r="I25" i="38" s="1"/>
  <c r="BE7" i="38"/>
  <c r="BE17" i="38" s="1"/>
  <c r="BE27" i="38" s="1"/>
  <c r="O20" i="38" s="1"/>
  <c r="P23" i="38"/>
  <c r="BP15" i="38"/>
  <c r="BP25" i="38" s="1"/>
  <c r="BP35" i="38" s="1"/>
  <c r="AW15" i="38"/>
  <c r="AW25" i="38" s="1"/>
  <c r="AW35" i="38" s="1"/>
  <c r="BC15" i="38"/>
  <c r="BC25" i="38" s="1"/>
  <c r="BC35" i="38" s="1"/>
  <c r="BB15" i="38"/>
  <c r="BB25" i="38" s="1"/>
  <c r="BB35" i="38" s="1"/>
  <c r="BM12" i="38"/>
  <c r="BM22" i="38" s="1"/>
  <c r="BM32" i="38" s="1"/>
  <c r="I21" i="38"/>
  <c r="BF12" i="38"/>
  <c r="BF22" i="38" s="1"/>
  <c r="BF32" i="38" s="1"/>
  <c r="AW7" i="38"/>
  <c r="AW17" i="38" s="1"/>
  <c r="AW27" i="38" s="1"/>
  <c r="O21" i="37"/>
  <c r="N21" i="37"/>
  <c r="D21" i="37"/>
  <c r="E21" i="37"/>
  <c r="I21" i="37"/>
  <c r="K21" i="37"/>
  <c r="L21" i="37"/>
  <c r="F21" i="37"/>
  <c r="M21" i="37"/>
  <c r="G21" i="37"/>
  <c r="H21" i="37"/>
  <c r="J21" i="37"/>
  <c r="G21" i="38" l="1"/>
  <c r="P21" i="38"/>
  <c r="J20" i="38"/>
  <c r="L24" i="38"/>
  <c r="L21" i="38"/>
  <c r="O28" i="38"/>
  <c r="N28" i="38"/>
  <c r="M28" i="38"/>
  <c r="P20" i="38"/>
  <c r="AI8" i="38"/>
  <c r="AI11" i="38"/>
  <c r="H20" i="38"/>
  <c r="M20" i="38"/>
  <c r="G25" i="38"/>
  <c r="K28" i="38"/>
  <c r="J28" i="38"/>
  <c r="L28" i="38"/>
  <c r="M25" i="38"/>
  <c r="AI15" i="38"/>
  <c r="H25" i="38"/>
  <c r="G20" i="38"/>
  <c r="N20" i="38"/>
  <c r="O25" i="38"/>
  <c r="G28" i="38"/>
  <c r="P28" i="38"/>
  <c r="AN5" i="38"/>
  <c r="AO4" i="38"/>
  <c r="L20" i="38"/>
  <c r="AI12" i="38"/>
  <c r="L25" i="38"/>
  <c r="P25" i="38"/>
  <c r="AI13" i="38"/>
  <c r="K25" i="38"/>
  <c r="AI10" i="38"/>
  <c r="AP4" i="38" l="1"/>
  <c r="AO5" i="38"/>
  <c r="AQ4" i="38" l="1"/>
  <c r="AP5" i="38"/>
  <c r="AQ5" i="38" l="1"/>
  <c r="AR4" i="38"/>
  <c r="B52" i="30"/>
  <c r="C52" i="30"/>
  <c r="D52" i="30"/>
  <c r="E52" i="30"/>
  <c r="F52" i="30"/>
  <c r="G52" i="30"/>
  <c r="H52" i="30"/>
  <c r="B53" i="30"/>
  <c r="C53" i="30"/>
  <c r="D53" i="30"/>
  <c r="E53" i="30"/>
  <c r="F53" i="30"/>
  <c r="G53" i="30"/>
  <c r="H53" i="30"/>
  <c r="B54" i="30"/>
  <c r="C54" i="30"/>
  <c r="D54" i="30"/>
  <c r="E54" i="30"/>
  <c r="F54" i="30"/>
  <c r="G54" i="30"/>
  <c r="H54" i="30"/>
  <c r="B55" i="30"/>
  <c r="C55" i="30"/>
  <c r="D55" i="30"/>
  <c r="E55" i="30"/>
  <c r="F55" i="30"/>
  <c r="G55" i="30"/>
  <c r="H55" i="30"/>
  <c r="B56" i="30"/>
  <c r="C56" i="30"/>
  <c r="D56" i="30"/>
  <c r="E56" i="30"/>
  <c r="F56" i="30"/>
  <c r="G56" i="30"/>
  <c r="H56" i="30"/>
  <c r="K52" i="30"/>
  <c r="K76" i="30"/>
  <c r="CC76" i="30"/>
  <c r="CB76" i="30"/>
  <c r="CA76" i="30"/>
  <c r="BZ76" i="30"/>
  <c r="BY76" i="30"/>
  <c r="BX76" i="30"/>
  <c r="BW76" i="30"/>
  <c r="BV76" i="30"/>
  <c r="BU76" i="30"/>
  <c r="BT76" i="30"/>
  <c r="BS76" i="30"/>
  <c r="BR76" i="30"/>
  <c r="BQ76" i="30"/>
  <c r="BP76" i="30"/>
  <c r="BO76" i="30"/>
  <c r="BN76" i="30"/>
  <c r="BM76" i="30"/>
  <c r="BL76" i="30"/>
  <c r="BK76" i="30"/>
  <c r="BJ76" i="30"/>
  <c r="BI76" i="30"/>
  <c r="BH76" i="30"/>
  <c r="BG76" i="30"/>
  <c r="BF76" i="30"/>
  <c r="BE76" i="30"/>
  <c r="BD76" i="30"/>
  <c r="BC76" i="30"/>
  <c r="BB76" i="30"/>
  <c r="BA76" i="30"/>
  <c r="AZ76" i="30"/>
  <c r="AY76" i="30"/>
  <c r="AX76" i="30"/>
  <c r="AW76" i="30"/>
  <c r="AV76" i="30"/>
  <c r="AU76" i="30"/>
  <c r="AT76" i="30"/>
  <c r="AS76" i="30"/>
  <c r="AR76" i="30"/>
  <c r="AQ76" i="30"/>
  <c r="AP76" i="30"/>
  <c r="AO76" i="30"/>
  <c r="AN76" i="30"/>
  <c r="AM76" i="30"/>
  <c r="AL76" i="30"/>
  <c r="AK76" i="30"/>
  <c r="AJ76" i="30"/>
  <c r="AI76" i="30"/>
  <c r="AH76" i="30"/>
  <c r="AG76" i="30"/>
  <c r="AF76" i="30"/>
  <c r="AE76" i="30"/>
  <c r="AD76" i="30"/>
  <c r="AC76" i="30"/>
  <c r="AB76" i="30"/>
  <c r="AA76" i="30"/>
  <c r="Z76" i="30"/>
  <c r="Y76" i="30"/>
  <c r="X76" i="30"/>
  <c r="W76" i="30"/>
  <c r="V76" i="30"/>
  <c r="U76" i="30"/>
  <c r="T76" i="30"/>
  <c r="S76" i="30"/>
  <c r="R76" i="30"/>
  <c r="Q76" i="30"/>
  <c r="P76" i="30"/>
  <c r="O76" i="30"/>
  <c r="N76" i="30"/>
  <c r="M76" i="30"/>
  <c r="L76" i="30"/>
  <c r="J76" i="30"/>
  <c r="I76" i="30"/>
  <c r="H76" i="30"/>
  <c r="G76" i="30"/>
  <c r="F76" i="30"/>
  <c r="E76" i="30"/>
  <c r="D76" i="30"/>
  <c r="C76" i="30"/>
  <c r="B76" i="30"/>
  <c r="CC75" i="30"/>
  <c r="CB75" i="30"/>
  <c r="CA75" i="30"/>
  <c r="BZ75" i="30"/>
  <c r="BY75" i="30"/>
  <c r="BX75" i="30"/>
  <c r="BW75" i="30"/>
  <c r="BV75" i="30"/>
  <c r="BU75" i="30"/>
  <c r="BT75" i="30"/>
  <c r="BS75" i="30"/>
  <c r="BR75" i="30"/>
  <c r="BQ75" i="30"/>
  <c r="BP75" i="30"/>
  <c r="BO75" i="30"/>
  <c r="BN75" i="30"/>
  <c r="BM75" i="30"/>
  <c r="BL75" i="30"/>
  <c r="BK75" i="30"/>
  <c r="BJ75" i="30"/>
  <c r="BI75" i="30"/>
  <c r="BH75" i="30"/>
  <c r="BG75" i="30"/>
  <c r="BF75" i="30"/>
  <c r="BE75" i="30"/>
  <c r="BD75" i="30"/>
  <c r="BC75" i="30"/>
  <c r="BB75" i="30"/>
  <c r="BA75" i="30"/>
  <c r="AZ75" i="30"/>
  <c r="AY75" i="30"/>
  <c r="AX75" i="30"/>
  <c r="AW75" i="30"/>
  <c r="AV75" i="30"/>
  <c r="AU75" i="30"/>
  <c r="AT75" i="30"/>
  <c r="AS75" i="30"/>
  <c r="AR75" i="30"/>
  <c r="AQ75" i="30"/>
  <c r="AP75" i="30"/>
  <c r="AO75" i="30"/>
  <c r="AN75" i="30"/>
  <c r="AM75" i="30"/>
  <c r="AL75" i="30"/>
  <c r="AK75" i="30"/>
  <c r="AJ75" i="30"/>
  <c r="AI75" i="30"/>
  <c r="AH75" i="30"/>
  <c r="AG75" i="30"/>
  <c r="AF75" i="30"/>
  <c r="AE75" i="30"/>
  <c r="AD75" i="30"/>
  <c r="AC75" i="30"/>
  <c r="AB75" i="30"/>
  <c r="AA75" i="30"/>
  <c r="Z75" i="30"/>
  <c r="Y75" i="30"/>
  <c r="X75" i="30"/>
  <c r="W75" i="30"/>
  <c r="V75" i="30"/>
  <c r="U75" i="30"/>
  <c r="T75" i="30"/>
  <c r="S75" i="30"/>
  <c r="R75" i="30"/>
  <c r="Q75" i="30"/>
  <c r="P75" i="30"/>
  <c r="O75" i="30"/>
  <c r="N75" i="30"/>
  <c r="M75" i="30"/>
  <c r="L75" i="30"/>
  <c r="K75" i="30"/>
  <c r="J75" i="30"/>
  <c r="I75" i="30"/>
  <c r="H75" i="30"/>
  <c r="G75" i="30"/>
  <c r="F75" i="30"/>
  <c r="E75" i="30"/>
  <c r="D75" i="30"/>
  <c r="C75" i="30"/>
  <c r="B75" i="30"/>
  <c r="CC74" i="30"/>
  <c r="CB74" i="30"/>
  <c r="CA74" i="30"/>
  <c r="BZ74" i="30"/>
  <c r="BY74" i="30"/>
  <c r="BX74" i="30"/>
  <c r="BW74" i="30"/>
  <c r="BV74" i="30"/>
  <c r="BU74" i="30"/>
  <c r="BT74" i="30"/>
  <c r="BS74" i="30"/>
  <c r="BR74" i="30"/>
  <c r="BQ74" i="30"/>
  <c r="BP74" i="30"/>
  <c r="BO74" i="30"/>
  <c r="BN74" i="30"/>
  <c r="BM74" i="30"/>
  <c r="BL74" i="30"/>
  <c r="BK74" i="30"/>
  <c r="BJ74" i="30"/>
  <c r="BI74" i="30"/>
  <c r="BH74" i="30"/>
  <c r="BG74" i="30"/>
  <c r="BF74" i="30"/>
  <c r="BE74" i="30"/>
  <c r="BD74" i="30"/>
  <c r="BC74" i="30"/>
  <c r="BB74" i="30"/>
  <c r="BA74" i="30"/>
  <c r="AZ74" i="30"/>
  <c r="AY74" i="30"/>
  <c r="AX74" i="30"/>
  <c r="AW74" i="30"/>
  <c r="AV74" i="30"/>
  <c r="AU74" i="30"/>
  <c r="AT74" i="30"/>
  <c r="AS74" i="30"/>
  <c r="AR74" i="30"/>
  <c r="AQ74" i="30"/>
  <c r="AP74" i="30"/>
  <c r="AO74" i="30"/>
  <c r="AN74" i="30"/>
  <c r="AM74" i="30"/>
  <c r="AL74" i="30"/>
  <c r="AK74" i="30"/>
  <c r="AJ74" i="30"/>
  <c r="AI74" i="30"/>
  <c r="AH74" i="30"/>
  <c r="AG74" i="30"/>
  <c r="AF74" i="30"/>
  <c r="AE74" i="30"/>
  <c r="AD74" i="30"/>
  <c r="AC74" i="30"/>
  <c r="AB74" i="30"/>
  <c r="AA74" i="30"/>
  <c r="Z74" i="30"/>
  <c r="Y74" i="30"/>
  <c r="X74" i="30"/>
  <c r="W74" i="30"/>
  <c r="V74" i="30"/>
  <c r="U74" i="30"/>
  <c r="T74" i="30"/>
  <c r="S74" i="30"/>
  <c r="R74" i="30"/>
  <c r="Q74" i="30"/>
  <c r="P74" i="30"/>
  <c r="O74" i="30"/>
  <c r="N74" i="30"/>
  <c r="M74" i="30"/>
  <c r="L74" i="30"/>
  <c r="K74" i="30"/>
  <c r="J74" i="30"/>
  <c r="I74" i="30"/>
  <c r="H74" i="30"/>
  <c r="G74" i="30"/>
  <c r="F74" i="30"/>
  <c r="E74" i="30"/>
  <c r="D74" i="30"/>
  <c r="C74" i="30"/>
  <c r="B74" i="30"/>
  <c r="CC73" i="30"/>
  <c r="CB73" i="30"/>
  <c r="CA73" i="30"/>
  <c r="BZ73" i="30"/>
  <c r="BY73" i="30"/>
  <c r="BX73" i="30"/>
  <c r="BW73" i="30"/>
  <c r="BV73" i="30"/>
  <c r="BU73" i="30"/>
  <c r="BT73" i="30"/>
  <c r="BS73" i="30"/>
  <c r="BR73" i="30"/>
  <c r="BQ73" i="30"/>
  <c r="BP73" i="30"/>
  <c r="BO73" i="30"/>
  <c r="BN73" i="30"/>
  <c r="BM73" i="30"/>
  <c r="BL73" i="30"/>
  <c r="BK73" i="30"/>
  <c r="BJ73" i="30"/>
  <c r="BI73" i="30"/>
  <c r="BH73" i="30"/>
  <c r="BG73" i="30"/>
  <c r="BF73" i="30"/>
  <c r="BE73" i="30"/>
  <c r="BD73" i="30"/>
  <c r="BC73" i="30"/>
  <c r="BB73" i="30"/>
  <c r="BA73" i="30"/>
  <c r="AZ73" i="30"/>
  <c r="AY73" i="30"/>
  <c r="AX73" i="30"/>
  <c r="AW73" i="30"/>
  <c r="AV73" i="30"/>
  <c r="AU73" i="30"/>
  <c r="AT73" i="30"/>
  <c r="AS73" i="30"/>
  <c r="AR73" i="30"/>
  <c r="AQ73" i="30"/>
  <c r="AP73" i="30"/>
  <c r="AO73" i="30"/>
  <c r="AN73" i="30"/>
  <c r="AM73" i="30"/>
  <c r="AL73" i="30"/>
  <c r="AK73" i="30"/>
  <c r="AJ73" i="30"/>
  <c r="AI73" i="30"/>
  <c r="AH73" i="30"/>
  <c r="AG73" i="30"/>
  <c r="AF73" i="30"/>
  <c r="AE73" i="30"/>
  <c r="AD73" i="30"/>
  <c r="AC73" i="30"/>
  <c r="AB73" i="30"/>
  <c r="AA73" i="30"/>
  <c r="Z73" i="30"/>
  <c r="Y73" i="30"/>
  <c r="X73" i="30"/>
  <c r="W73" i="30"/>
  <c r="V73" i="30"/>
  <c r="U73" i="30"/>
  <c r="T73" i="30"/>
  <c r="S73" i="30"/>
  <c r="R73" i="30"/>
  <c r="Q73" i="30"/>
  <c r="P73" i="30"/>
  <c r="O73" i="30"/>
  <c r="N73" i="30"/>
  <c r="M73" i="30"/>
  <c r="L73" i="30"/>
  <c r="K73" i="30"/>
  <c r="J73" i="30"/>
  <c r="I73" i="30"/>
  <c r="H73" i="30"/>
  <c r="G73" i="30"/>
  <c r="F73" i="30"/>
  <c r="E73" i="30"/>
  <c r="D73" i="30"/>
  <c r="C73" i="30"/>
  <c r="B73" i="30"/>
  <c r="CC72" i="30"/>
  <c r="CB72" i="30"/>
  <c r="CA72" i="30"/>
  <c r="BZ72" i="30"/>
  <c r="BY72" i="30"/>
  <c r="BX72" i="30"/>
  <c r="BW72" i="30"/>
  <c r="BV72" i="30"/>
  <c r="BU72" i="30"/>
  <c r="BT72" i="30"/>
  <c r="BS72" i="30"/>
  <c r="BR72" i="30"/>
  <c r="BQ72" i="30"/>
  <c r="BP72" i="30"/>
  <c r="BO72" i="30"/>
  <c r="BN72" i="30"/>
  <c r="BM72" i="30"/>
  <c r="BL72" i="30"/>
  <c r="BK72" i="30"/>
  <c r="BJ72" i="30"/>
  <c r="BI72" i="30"/>
  <c r="BH72" i="30"/>
  <c r="BG72" i="30"/>
  <c r="BF72" i="30"/>
  <c r="BE72" i="30"/>
  <c r="BD72" i="30"/>
  <c r="BC72" i="30"/>
  <c r="BB72" i="30"/>
  <c r="BA72" i="30"/>
  <c r="AZ72" i="30"/>
  <c r="AY72" i="30"/>
  <c r="AX72" i="30"/>
  <c r="AW72" i="30"/>
  <c r="AV72" i="30"/>
  <c r="AU72" i="30"/>
  <c r="AT72" i="30"/>
  <c r="AS72" i="30"/>
  <c r="AR72" i="30"/>
  <c r="AQ72" i="30"/>
  <c r="AP72" i="30"/>
  <c r="AO72" i="30"/>
  <c r="AN72" i="30"/>
  <c r="AM72" i="30"/>
  <c r="AL72" i="30"/>
  <c r="AK72" i="30"/>
  <c r="AJ72" i="30"/>
  <c r="AI72" i="30"/>
  <c r="AH72" i="30"/>
  <c r="AG72" i="30"/>
  <c r="AF72" i="30"/>
  <c r="AE72" i="30"/>
  <c r="AD72" i="30"/>
  <c r="AC72" i="30"/>
  <c r="AB72" i="30"/>
  <c r="AA72" i="30"/>
  <c r="Z72" i="30"/>
  <c r="Y72" i="30"/>
  <c r="X72" i="30"/>
  <c r="W72" i="30"/>
  <c r="V72" i="30"/>
  <c r="U72" i="30"/>
  <c r="T72" i="30"/>
  <c r="S72" i="30"/>
  <c r="R72" i="30"/>
  <c r="Q72" i="30"/>
  <c r="P72" i="30"/>
  <c r="O72" i="30"/>
  <c r="N72" i="30"/>
  <c r="M72" i="30"/>
  <c r="L72" i="30"/>
  <c r="K72" i="30"/>
  <c r="J72" i="30"/>
  <c r="I72" i="30"/>
  <c r="H72" i="30"/>
  <c r="G72" i="30"/>
  <c r="F72" i="30"/>
  <c r="E72" i="30"/>
  <c r="D72" i="30"/>
  <c r="C72" i="30"/>
  <c r="B72" i="30"/>
  <c r="CC71" i="30"/>
  <c r="CB71" i="30"/>
  <c r="CA71" i="30"/>
  <c r="BZ71" i="30"/>
  <c r="BY71" i="30"/>
  <c r="BX71" i="30"/>
  <c r="BW71" i="30"/>
  <c r="BV71" i="30"/>
  <c r="BU71" i="30"/>
  <c r="BT71" i="30"/>
  <c r="BS71" i="30"/>
  <c r="BR71" i="30"/>
  <c r="BQ71" i="30"/>
  <c r="BP71" i="30"/>
  <c r="BO71" i="30"/>
  <c r="BN71" i="30"/>
  <c r="BM71" i="30"/>
  <c r="BL71" i="30"/>
  <c r="BK71" i="30"/>
  <c r="BJ71" i="30"/>
  <c r="BI71" i="30"/>
  <c r="BH71" i="30"/>
  <c r="BG71" i="30"/>
  <c r="BF71" i="30"/>
  <c r="BE71" i="30"/>
  <c r="BD71" i="30"/>
  <c r="BC71" i="30"/>
  <c r="BB71" i="30"/>
  <c r="BA71" i="30"/>
  <c r="AZ71" i="30"/>
  <c r="AY71" i="30"/>
  <c r="AX71" i="30"/>
  <c r="AW71" i="30"/>
  <c r="AV71" i="30"/>
  <c r="AU71" i="30"/>
  <c r="AT71" i="30"/>
  <c r="AS71" i="30"/>
  <c r="AR71" i="30"/>
  <c r="AQ71" i="30"/>
  <c r="AP71" i="30"/>
  <c r="AO71" i="30"/>
  <c r="AN71" i="30"/>
  <c r="AM71" i="30"/>
  <c r="AL71" i="30"/>
  <c r="AK71" i="30"/>
  <c r="AJ71" i="30"/>
  <c r="AI71" i="30"/>
  <c r="AH71" i="30"/>
  <c r="AG71" i="30"/>
  <c r="AF71" i="30"/>
  <c r="AE71" i="30"/>
  <c r="AD71" i="30"/>
  <c r="AC71" i="30"/>
  <c r="AB71" i="30"/>
  <c r="AA71" i="30"/>
  <c r="Z71" i="30"/>
  <c r="Y71" i="30"/>
  <c r="X71" i="30"/>
  <c r="W71" i="30"/>
  <c r="V71" i="30"/>
  <c r="U71" i="30"/>
  <c r="T71" i="30"/>
  <c r="S71" i="30"/>
  <c r="R71" i="30"/>
  <c r="Q71" i="30"/>
  <c r="P71" i="30"/>
  <c r="O71" i="30"/>
  <c r="N71" i="30"/>
  <c r="M71" i="30"/>
  <c r="L71" i="30"/>
  <c r="K71" i="30"/>
  <c r="J71" i="30"/>
  <c r="I71" i="30"/>
  <c r="H71" i="30"/>
  <c r="G71" i="30"/>
  <c r="F71" i="30"/>
  <c r="E71" i="30"/>
  <c r="D71" i="30"/>
  <c r="C71" i="30"/>
  <c r="B71" i="30"/>
  <c r="CC70" i="30"/>
  <c r="CB70" i="30"/>
  <c r="CA70" i="30"/>
  <c r="BZ70" i="30"/>
  <c r="BY70" i="30"/>
  <c r="BX70" i="30"/>
  <c r="BW70" i="30"/>
  <c r="BV70" i="30"/>
  <c r="BU70" i="30"/>
  <c r="BT70" i="30"/>
  <c r="BS70" i="30"/>
  <c r="BR70" i="30"/>
  <c r="BQ70" i="30"/>
  <c r="BP70" i="30"/>
  <c r="BO70" i="30"/>
  <c r="BN70" i="30"/>
  <c r="BM70" i="30"/>
  <c r="BL70" i="30"/>
  <c r="BK70" i="30"/>
  <c r="BJ70" i="30"/>
  <c r="BI70" i="30"/>
  <c r="BH70" i="30"/>
  <c r="BG70" i="30"/>
  <c r="BF70" i="30"/>
  <c r="BE70" i="30"/>
  <c r="BD70" i="30"/>
  <c r="BC70" i="30"/>
  <c r="BB70" i="30"/>
  <c r="BA70" i="30"/>
  <c r="AZ70" i="30"/>
  <c r="AY70" i="30"/>
  <c r="AX70" i="30"/>
  <c r="AW70" i="30"/>
  <c r="AV70" i="30"/>
  <c r="AU70" i="30"/>
  <c r="AT70" i="30"/>
  <c r="AS70" i="30"/>
  <c r="AR70" i="30"/>
  <c r="AQ70" i="30"/>
  <c r="AP70" i="30"/>
  <c r="AO70" i="30"/>
  <c r="AN70" i="30"/>
  <c r="AM70" i="30"/>
  <c r="AL70" i="30"/>
  <c r="AK70" i="30"/>
  <c r="AJ70" i="30"/>
  <c r="AI70" i="30"/>
  <c r="AH70" i="30"/>
  <c r="AG70" i="30"/>
  <c r="AF70" i="30"/>
  <c r="AE70" i="30"/>
  <c r="AD70" i="30"/>
  <c r="AC70" i="30"/>
  <c r="AB70" i="30"/>
  <c r="AA70" i="30"/>
  <c r="Z70" i="30"/>
  <c r="Y70" i="30"/>
  <c r="X70" i="30"/>
  <c r="W70" i="30"/>
  <c r="V70" i="30"/>
  <c r="U70" i="30"/>
  <c r="T70" i="30"/>
  <c r="S70" i="30"/>
  <c r="R70" i="30"/>
  <c r="Q70" i="30"/>
  <c r="P70" i="30"/>
  <c r="O70" i="30"/>
  <c r="N70" i="30"/>
  <c r="M70" i="30"/>
  <c r="L70" i="30"/>
  <c r="K70" i="30"/>
  <c r="J70" i="30"/>
  <c r="I70" i="30"/>
  <c r="H70" i="30"/>
  <c r="G70" i="30"/>
  <c r="F70" i="30"/>
  <c r="E70" i="30"/>
  <c r="D70" i="30"/>
  <c r="C70" i="30"/>
  <c r="B70" i="30"/>
  <c r="CC69" i="30"/>
  <c r="CB69" i="30"/>
  <c r="CA69" i="30"/>
  <c r="BZ69" i="30"/>
  <c r="BY69" i="30"/>
  <c r="BX69" i="30"/>
  <c r="BW69" i="30"/>
  <c r="BV69" i="30"/>
  <c r="BU69" i="30"/>
  <c r="BT69" i="30"/>
  <c r="BS69" i="30"/>
  <c r="BR69" i="30"/>
  <c r="BQ69" i="30"/>
  <c r="BP69" i="30"/>
  <c r="BO69" i="30"/>
  <c r="BN69" i="30"/>
  <c r="BM69" i="30"/>
  <c r="BL69" i="30"/>
  <c r="BK69" i="30"/>
  <c r="BJ69" i="30"/>
  <c r="BI69" i="30"/>
  <c r="BH69" i="30"/>
  <c r="BG69" i="30"/>
  <c r="BF69" i="30"/>
  <c r="BE69" i="30"/>
  <c r="BD69" i="30"/>
  <c r="BC69" i="30"/>
  <c r="BB69" i="30"/>
  <c r="BA69" i="30"/>
  <c r="AZ69" i="30"/>
  <c r="AY69" i="30"/>
  <c r="AX69" i="30"/>
  <c r="AW69" i="30"/>
  <c r="AV69" i="30"/>
  <c r="AU69" i="30"/>
  <c r="AT69" i="30"/>
  <c r="AS69" i="30"/>
  <c r="AR69" i="30"/>
  <c r="AQ69" i="30"/>
  <c r="AP69" i="30"/>
  <c r="AO69" i="30"/>
  <c r="AN69" i="30"/>
  <c r="AM69" i="30"/>
  <c r="AL69" i="30"/>
  <c r="AK69" i="30"/>
  <c r="AJ69" i="30"/>
  <c r="AI69" i="30"/>
  <c r="AH69" i="30"/>
  <c r="AG69" i="30"/>
  <c r="AF69" i="30"/>
  <c r="AE69" i="30"/>
  <c r="AD69" i="30"/>
  <c r="AC69" i="30"/>
  <c r="AB69" i="30"/>
  <c r="AA69" i="30"/>
  <c r="Z69" i="30"/>
  <c r="Y69" i="30"/>
  <c r="X69" i="30"/>
  <c r="W69" i="30"/>
  <c r="V69" i="30"/>
  <c r="U69" i="30"/>
  <c r="T69" i="30"/>
  <c r="S69" i="30"/>
  <c r="R69" i="30"/>
  <c r="Q69" i="30"/>
  <c r="P69" i="30"/>
  <c r="O69" i="30"/>
  <c r="N69" i="30"/>
  <c r="M69" i="30"/>
  <c r="L69" i="30"/>
  <c r="K69" i="30"/>
  <c r="J69" i="30"/>
  <c r="I69" i="30"/>
  <c r="H69" i="30"/>
  <c r="G69" i="30"/>
  <c r="F69" i="30"/>
  <c r="E69" i="30"/>
  <c r="D69" i="30"/>
  <c r="C69" i="30"/>
  <c r="B69" i="30"/>
  <c r="CC68" i="30"/>
  <c r="CB68" i="30"/>
  <c r="CA68" i="30"/>
  <c r="BZ68" i="30"/>
  <c r="BY68" i="30"/>
  <c r="BX68" i="30"/>
  <c r="BW68" i="30"/>
  <c r="BV68" i="30"/>
  <c r="BU68" i="30"/>
  <c r="BT68" i="30"/>
  <c r="BS68" i="30"/>
  <c r="BR68" i="30"/>
  <c r="BQ68" i="30"/>
  <c r="BP68" i="30"/>
  <c r="BO68" i="30"/>
  <c r="BN68" i="30"/>
  <c r="BM68" i="30"/>
  <c r="BL68" i="30"/>
  <c r="BK68" i="30"/>
  <c r="BJ68" i="30"/>
  <c r="BI68" i="30"/>
  <c r="BH68" i="30"/>
  <c r="BG68" i="30"/>
  <c r="BF68" i="30"/>
  <c r="BE68" i="30"/>
  <c r="BD68" i="30"/>
  <c r="BC68" i="30"/>
  <c r="BB68" i="30"/>
  <c r="BA68" i="30"/>
  <c r="AZ68" i="30"/>
  <c r="AY68" i="30"/>
  <c r="AX68" i="30"/>
  <c r="AW68" i="30"/>
  <c r="AV68" i="30"/>
  <c r="AU68" i="30"/>
  <c r="AT68" i="30"/>
  <c r="AS68" i="30"/>
  <c r="AR68" i="30"/>
  <c r="AQ68" i="30"/>
  <c r="AP68" i="30"/>
  <c r="AO68" i="30"/>
  <c r="AN68" i="30"/>
  <c r="AM68" i="30"/>
  <c r="AL68" i="30"/>
  <c r="AK68" i="30"/>
  <c r="AJ68" i="30"/>
  <c r="AI68" i="30"/>
  <c r="AH68" i="30"/>
  <c r="AG68" i="30"/>
  <c r="AF68" i="30"/>
  <c r="AE68" i="30"/>
  <c r="AD68" i="30"/>
  <c r="AC68" i="30"/>
  <c r="AB68" i="30"/>
  <c r="AA68" i="30"/>
  <c r="Z68" i="30"/>
  <c r="Y68" i="30"/>
  <c r="X68" i="30"/>
  <c r="W68" i="30"/>
  <c r="V68" i="30"/>
  <c r="U68" i="30"/>
  <c r="T68" i="30"/>
  <c r="S68" i="30"/>
  <c r="R68" i="30"/>
  <c r="Q68" i="30"/>
  <c r="P68" i="30"/>
  <c r="O68" i="30"/>
  <c r="N68" i="30"/>
  <c r="M68" i="30"/>
  <c r="L68" i="30"/>
  <c r="K68" i="30"/>
  <c r="J68" i="30"/>
  <c r="I68" i="30"/>
  <c r="H68" i="30"/>
  <c r="G68" i="30"/>
  <c r="F68" i="30"/>
  <c r="E68" i="30"/>
  <c r="D68" i="30"/>
  <c r="C68" i="30"/>
  <c r="B68" i="30"/>
  <c r="CC67" i="30"/>
  <c r="CB67" i="30"/>
  <c r="CA67" i="30"/>
  <c r="BZ67" i="30"/>
  <c r="BY67" i="30"/>
  <c r="BX67" i="30"/>
  <c r="BW67" i="30"/>
  <c r="BV67" i="30"/>
  <c r="BU67" i="30"/>
  <c r="BT67" i="30"/>
  <c r="BS67" i="30"/>
  <c r="BR67" i="30"/>
  <c r="BQ67" i="30"/>
  <c r="BP67" i="30"/>
  <c r="BO67" i="30"/>
  <c r="BN67" i="30"/>
  <c r="BM67" i="30"/>
  <c r="BL67" i="30"/>
  <c r="BK67" i="30"/>
  <c r="BJ67" i="30"/>
  <c r="BI67" i="30"/>
  <c r="BH67" i="30"/>
  <c r="BG67" i="30"/>
  <c r="BF67" i="30"/>
  <c r="BE67" i="30"/>
  <c r="BD67" i="30"/>
  <c r="BC67" i="30"/>
  <c r="BB67" i="30"/>
  <c r="BA67" i="30"/>
  <c r="AZ67" i="30"/>
  <c r="AY67" i="30"/>
  <c r="AX67" i="30"/>
  <c r="AW67" i="30"/>
  <c r="AV67" i="30"/>
  <c r="AU67" i="30"/>
  <c r="AT67" i="30"/>
  <c r="AS67" i="30"/>
  <c r="AR67" i="30"/>
  <c r="AQ67" i="30"/>
  <c r="AP67" i="30"/>
  <c r="AO67" i="30"/>
  <c r="AN67" i="30"/>
  <c r="AM67" i="30"/>
  <c r="AL67" i="30"/>
  <c r="AK67" i="30"/>
  <c r="AJ67" i="30"/>
  <c r="AI67" i="30"/>
  <c r="AH67" i="30"/>
  <c r="AG67" i="30"/>
  <c r="AF67" i="30"/>
  <c r="AE67" i="30"/>
  <c r="AD67" i="30"/>
  <c r="AC67" i="30"/>
  <c r="AB67" i="30"/>
  <c r="AA67" i="30"/>
  <c r="Z67" i="30"/>
  <c r="Y67" i="30"/>
  <c r="X67" i="30"/>
  <c r="W67" i="30"/>
  <c r="V67" i="30"/>
  <c r="U67" i="30"/>
  <c r="T67" i="30"/>
  <c r="S67" i="30"/>
  <c r="R67" i="30"/>
  <c r="Q67" i="30"/>
  <c r="P67" i="30"/>
  <c r="O67" i="30"/>
  <c r="N67" i="30"/>
  <c r="M67" i="30"/>
  <c r="L67" i="30"/>
  <c r="K67" i="30"/>
  <c r="J67" i="30"/>
  <c r="I67" i="30"/>
  <c r="H67" i="30"/>
  <c r="G67" i="30"/>
  <c r="F67" i="30"/>
  <c r="E67" i="30"/>
  <c r="D67" i="30"/>
  <c r="C67" i="30"/>
  <c r="B67" i="30"/>
  <c r="CC66" i="30"/>
  <c r="CB66" i="30"/>
  <c r="CA66" i="30"/>
  <c r="BZ66" i="30"/>
  <c r="BY66" i="30"/>
  <c r="BX66" i="30"/>
  <c r="BW66" i="30"/>
  <c r="BV66" i="30"/>
  <c r="BU66" i="30"/>
  <c r="BT66" i="30"/>
  <c r="BS66" i="30"/>
  <c r="BR66" i="30"/>
  <c r="BQ66" i="30"/>
  <c r="BP66" i="30"/>
  <c r="BO66" i="30"/>
  <c r="BN66" i="30"/>
  <c r="BM66" i="30"/>
  <c r="BL66" i="30"/>
  <c r="BK66" i="30"/>
  <c r="BJ66" i="30"/>
  <c r="BI66" i="30"/>
  <c r="BH66" i="30"/>
  <c r="BG66" i="30"/>
  <c r="BF66" i="30"/>
  <c r="BE66" i="30"/>
  <c r="BD66" i="30"/>
  <c r="BC66" i="30"/>
  <c r="BB66" i="30"/>
  <c r="BA66" i="30"/>
  <c r="AZ66" i="30"/>
  <c r="AY66" i="30"/>
  <c r="AX66" i="30"/>
  <c r="AW66" i="30"/>
  <c r="AV66" i="30"/>
  <c r="AU66" i="30"/>
  <c r="AT66" i="30"/>
  <c r="AS66" i="30"/>
  <c r="AR66" i="30"/>
  <c r="AQ66" i="30"/>
  <c r="AP66" i="30"/>
  <c r="AO66" i="30"/>
  <c r="AN66" i="30"/>
  <c r="AM66" i="30"/>
  <c r="AL66" i="30"/>
  <c r="AK66" i="30"/>
  <c r="AJ66" i="30"/>
  <c r="AI66" i="30"/>
  <c r="AH66" i="30"/>
  <c r="AG66" i="30"/>
  <c r="AF66" i="30"/>
  <c r="AE66" i="30"/>
  <c r="AD66" i="30"/>
  <c r="AC66" i="30"/>
  <c r="AB66" i="30"/>
  <c r="AA66" i="30"/>
  <c r="Z66" i="30"/>
  <c r="Y66" i="30"/>
  <c r="X66" i="30"/>
  <c r="W66" i="30"/>
  <c r="V66" i="30"/>
  <c r="U66" i="30"/>
  <c r="T66" i="30"/>
  <c r="S66" i="30"/>
  <c r="R66" i="30"/>
  <c r="Q66" i="30"/>
  <c r="P66" i="30"/>
  <c r="O66" i="30"/>
  <c r="N66" i="30"/>
  <c r="M66" i="30"/>
  <c r="L66" i="30"/>
  <c r="K66" i="30"/>
  <c r="J66" i="30"/>
  <c r="I66" i="30"/>
  <c r="H66" i="30"/>
  <c r="G66" i="30"/>
  <c r="F66" i="30"/>
  <c r="E66" i="30"/>
  <c r="D66" i="30"/>
  <c r="C66" i="30"/>
  <c r="B66" i="30"/>
  <c r="CC65" i="30"/>
  <c r="CB65" i="30"/>
  <c r="CA65" i="30"/>
  <c r="BZ65" i="30"/>
  <c r="BY65" i="30"/>
  <c r="BX65" i="30"/>
  <c r="BW65" i="30"/>
  <c r="BV65" i="30"/>
  <c r="BU65" i="30"/>
  <c r="BT65" i="30"/>
  <c r="BS65" i="30"/>
  <c r="BR65" i="30"/>
  <c r="BQ65" i="30"/>
  <c r="BP65" i="30"/>
  <c r="BO65" i="30"/>
  <c r="BN65" i="30"/>
  <c r="BM65" i="30"/>
  <c r="BL65" i="30"/>
  <c r="BK65" i="30"/>
  <c r="BJ65" i="30"/>
  <c r="BI65" i="30"/>
  <c r="BH65" i="30"/>
  <c r="BG65" i="30"/>
  <c r="BF65" i="30"/>
  <c r="BE65" i="30"/>
  <c r="BD65" i="30"/>
  <c r="BC65" i="30"/>
  <c r="BB65" i="30"/>
  <c r="BA65" i="30"/>
  <c r="AZ65" i="30"/>
  <c r="AY65" i="30"/>
  <c r="AX65" i="30"/>
  <c r="AW65" i="30"/>
  <c r="AV65" i="30"/>
  <c r="AU65" i="30"/>
  <c r="AT65" i="30"/>
  <c r="AS65" i="30"/>
  <c r="AR65" i="30"/>
  <c r="AQ65" i="30"/>
  <c r="AP65" i="30"/>
  <c r="AO65" i="30"/>
  <c r="AN65" i="30"/>
  <c r="AM65" i="30"/>
  <c r="AL65" i="30"/>
  <c r="AK65" i="30"/>
  <c r="AJ65" i="30"/>
  <c r="AI65" i="30"/>
  <c r="AH65" i="30"/>
  <c r="AG65" i="30"/>
  <c r="AF65" i="30"/>
  <c r="AE65" i="30"/>
  <c r="AD65" i="30"/>
  <c r="AC65" i="30"/>
  <c r="AB65" i="30"/>
  <c r="AA65" i="30"/>
  <c r="Z65" i="30"/>
  <c r="Y65" i="30"/>
  <c r="X65" i="30"/>
  <c r="W65" i="30"/>
  <c r="V65" i="30"/>
  <c r="U65" i="30"/>
  <c r="T65" i="30"/>
  <c r="S65" i="30"/>
  <c r="R65" i="30"/>
  <c r="Q65" i="30"/>
  <c r="P65" i="30"/>
  <c r="O65" i="30"/>
  <c r="N65" i="30"/>
  <c r="M65" i="30"/>
  <c r="L65" i="30"/>
  <c r="K65" i="30"/>
  <c r="J65" i="30"/>
  <c r="I65" i="30"/>
  <c r="H65" i="30"/>
  <c r="G65" i="30"/>
  <c r="F65" i="30"/>
  <c r="E65" i="30"/>
  <c r="D65" i="30"/>
  <c r="C65" i="30"/>
  <c r="B65" i="30"/>
  <c r="CC64" i="30"/>
  <c r="CB64" i="30"/>
  <c r="CA64" i="30"/>
  <c r="BZ64" i="30"/>
  <c r="BY64" i="30"/>
  <c r="BX64" i="30"/>
  <c r="BW64" i="30"/>
  <c r="BV64" i="30"/>
  <c r="BU64" i="30"/>
  <c r="BT64" i="30"/>
  <c r="BS64" i="30"/>
  <c r="BR64" i="30"/>
  <c r="BQ64" i="30"/>
  <c r="BP64" i="30"/>
  <c r="BO64" i="30"/>
  <c r="BN64" i="30"/>
  <c r="BM64" i="30"/>
  <c r="BL64" i="30"/>
  <c r="BK64" i="30"/>
  <c r="BJ64" i="30"/>
  <c r="BI64" i="30"/>
  <c r="BH64" i="30"/>
  <c r="BG64" i="30"/>
  <c r="BF64" i="30"/>
  <c r="BE64" i="30"/>
  <c r="BD64" i="30"/>
  <c r="BC64" i="30"/>
  <c r="BB64" i="30"/>
  <c r="BA64" i="30"/>
  <c r="AZ64" i="30"/>
  <c r="AY64" i="30"/>
  <c r="AX64" i="30"/>
  <c r="AW64" i="30"/>
  <c r="AV64" i="30"/>
  <c r="AU64" i="30"/>
  <c r="AT64" i="30"/>
  <c r="AS64" i="30"/>
  <c r="AR64" i="30"/>
  <c r="AQ64" i="30"/>
  <c r="AP64" i="30"/>
  <c r="AO64" i="30"/>
  <c r="AN64" i="30"/>
  <c r="AM64" i="30"/>
  <c r="AL64" i="30"/>
  <c r="AK64" i="30"/>
  <c r="AJ64" i="30"/>
  <c r="AI64" i="30"/>
  <c r="AH64" i="30"/>
  <c r="AG64" i="30"/>
  <c r="AF64" i="30"/>
  <c r="AE64" i="30"/>
  <c r="AD64" i="30"/>
  <c r="AC64" i="30"/>
  <c r="AB64" i="30"/>
  <c r="AA64" i="30"/>
  <c r="Z64" i="30"/>
  <c r="Y64" i="30"/>
  <c r="X64" i="30"/>
  <c r="W64" i="30"/>
  <c r="V64" i="30"/>
  <c r="U64" i="30"/>
  <c r="T64" i="30"/>
  <c r="S64" i="30"/>
  <c r="R64" i="30"/>
  <c r="Q64" i="30"/>
  <c r="P64" i="30"/>
  <c r="O64" i="30"/>
  <c r="N64" i="30"/>
  <c r="M64" i="30"/>
  <c r="L64" i="30"/>
  <c r="K64" i="30"/>
  <c r="J64" i="30"/>
  <c r="I64" i="30"/>
  <c r="H64" i="30"/>
  <c r="G64" i="30"/>
  <c r="F64" i="30"/>
  <c r="E64" i="30"/>
  <c r="D64" i="30"/>
  <c r="C64" i="30"/>
  <c r="B64" i="30"/>
  <c r="CC63" i="30"/>
  <c r="CB63" i="30"/>
  <c r="CA63" i="30"/>
  <c r="BZ63" i="30"/>
  <c r="BY63" i="30"/>
  <c r="BX63" i="30"/>
  <c r="BW63" i="30"/>
  <c r="BV63" i="30"/>
  <c r="BU63" i="30"/>
  <c r="BT63" i="30"/>
  <c r="BS63" i="30"/>
  <c r="BR63" i="30"/>
  <c r="BQ63" i="30"/>
  <c r="BP63" i="30"/>
  <c r="BO63" i="30"/>
  <c r="BN63" i="30"/>
  <c r="BM63" i="30"/>
  <c r="BL63" i="30"/>
  <c r="BK63" i="30"/>
  <c r="BJ63" i="30"/>
  <c r="BI63" i="30"/>
  <c r="BH63" i="30"/>
  <c r="BG63" i="30"/>
  <c r="BF63" i="30"/>
  <c r="BE63" i="30"/>
  <c r="BD63" i="30"/>
  <c r="BC63" i="30"/>
  <c r="BB63" i="30"/>
  <c r="BA63" i="30"/>
  <c r="AZ63" i="30"/>
  <c r="AY63" i="30"/>
  <c r="AX63" i="30"/>
  <c r="AW63" i="30"/>
  <c r="AV63" i="30"/>
  <c r="AU63" i="30"/>
  <c r="AT63" i="30"/>
  <c r="AS63" i="30"/>
  <c r="AR63" i="30"/>
  <c r="AQ63" i="30"/>
  <c r="AP63" i="30"/>
  <c r="AO63" i="30"/>
  <c r="AN63" i="30"/>
  <c r="AM63" i="30"/>
  <c r="AL63" i="30"/>
  <c r="AK63" i="30"/>
  <c r="AJ63" i="30"/>
  <c r="AI63" i="30"/>
  <c r="AH63" i="30"/>
  <c r="AG63" i="30"/>
  <c r="AF63" i="30"/>
  <c r="AE63" i="30"/>
  <c r="AD63" i="30"/>
  <c r="AC63" i="30"/>
  <c r="AB63" i="30"/>
  <c r="AA63" i="30"/>
  <c r="Z63" i="30"/>
  <c r="Y63" i="30"/>
  <c r="X63" i="30"/>
  <c r="W63" i="30"/>
  <c r="V63" i="30"/>
  <c r="U63" i="30"/>
  <c r="T63" i="30"/>
  <c r="S63" i="30"/>
  <c r="R63" i="30"/>
  <c r="Q63" i="30"/>
  <c r="P63" i="30"/>
  <c r="O63" i="30"/>
  <c r="N63" i="30"/>
  <c r="M63" i="30"/>
  <c r="L63" i="30"/>
  <c r="K63" i="30"/>
  <c r="J63" i="30"/>
  <c r="I63" i="30"/>
  <c r="H63" i="30"/>
  <c r="G63" i="30"/>
  <c r="F63" i="30"/>
  <c r="E63" i="30"/>
  <c r="D63" i="30"/>
  <c r="C63" i="30"/>
  <c r="B63" i="30"/>
  <c r="CC62" i="30"/>
  <c r="CB62" i="30"/>
  <c r="CA62" i="30"/>
  <c r="BZ62" i="30"/>
  <c r="BY62" i="30"/>
  <c r="BX62" i="30"/>
  <c r="BW62" i="30"/>
  <c r="BV62" i="30"/>
  <c r="BU62" i="30"/>
  <c r="BT62" i="30"/>
  <c r="BS62" i="30"/>
  <c r="BR62" i="30"/>
  <c r="BQ62" i="30"/>
  <c r="BP62" i="30"/>
  <c r="BO62" i="30"/>
  <c r="BN62" i="30"/>
  <c r="BM62" i="30"/>
  <c r="BL62" i="30"/>
  <c r="BK62" i="30"/>
  <c r="BJ62" i="30"/>
  <c r="BI62" i="30"/>
  <c r="BH62" i="30"/>
  <c r="BG62" i="30"/>
  <c r="BF62" i="30"/>
  <c r="BE62" i="30"/>
  <c r="BD62" i="30"/>
  <c r="BC62" i="30"/>
  <c r="BB62" i="30"/>
  <c r="BA62" i="30"/>
  <c r="AZ62" i="30"/>
  <c r="AY62" i="30"/>
  <c r="AX62" i="30"/>
  <c r="AW62" i="30"/>
  <c r="AV62" i="30"/>
  <c r="AU62" i="30"/>
  <c r="AT62" i="30"/>
  <c r="AS62" i="30"/>
  <c r="AR62" i="30"/>
  <c r="AQ62" i="30"/>
  <c r="AP62" i="30"/>
  <c r="AO62" i="30"/>
  <c r="AN62" i="30"/>
  <c r="AM62" i="30"/>
  <c r="AL62" i="30"/>
  <c r="AK62" i="30"/>
  <c r="AJ62" i="30"/>
  <c r="AI62" i="30"/>
  <c r="AH62" i="30"/>
  <c r="AG62" i="30"/>
  <c r="AF62" i="30"/>
  <c r="AE62" i="30"/>
  <c r="AD62" i="30"/>
  <c r="AC62" i="30"/>
  <c r="AB62" i="30"/>
  <c r="AA62" i="30"/>
  <c r="Z62" i="30"/>
  <c r="Y62" i="30"/>
  <c r="X62" i="30"/>
  <c r="W62" i="30"/>
  <c r="V62" i="30"/>
  <c r="U62" i="30"/>
  <c r="T62" i="30"/>
  <c r="S62" i="30"/>
  <c r="R62" i="30"/>
  <c r="Q62" i="30"/>
  <c r="P62" i="30"/>
  <c r="O62" i="30"/>
  <c r="N62" i="30"/>
  <c r="M62" i="30"/>
  <c r="L62" i="30"/>
  <c r="K62" i="30"/>
  <c r="J62" i="30"/>
  <c r="I62" i="30"/>
  <c r="H62" i="30"/>
  <c r="G62" i="30"/>
  <c r="F62" i="30"/>
  <c r="E62" i="30"/>
  <c r="D62" i="30"/>
  <c r="C62" i="30"/>
  <c r="B62" i="30"/>
  <c r="CC61" i="30"/>
  <c r="CB61" i="30"/>
  <c r="CA61" i="30"/>
  <c r="BZ61" i="30"/>
  <c r="BY61" i="30"/>
  <c r="BX61" i="30"/>
  <c r="BW61" i="30"/>
  <c r="BV61" i="30"/>
  <c r="BU61" i="30"/>
  <c r="BT61" i="30"/>
  <c r="BS61" i="30"/>
  <c r="BR61" i="30"/>
  <c r="BQ61" i="30"/>
  <c r="BP61" i="30"/>
  <c r="BO61" i="30"/>
  <c r="BN61" i="30"/>
  <c r="BM61" i="30"/>
  <c r="BL61" i="30"/>
  <c r="BK61" i="30"/>
  <c r="BJ61" i="30"/>
  <c r="BI61" i="30"/>
  <c r="BH61" i="30"/>
  <c r="BG61" i="30"/>
  <c r="BF61" i="30"/>
  <c r="BE61" i="30"/>
  <c r="BD61" i="30"/>
  <c r="BC61" i="30"/>
  <c r="BB61" i="30"/>
  <c r="BA61" i="30"/>
  <c r="AZ61" i="30"/>
  <c r="AY61" i="30"/>
  <c r="AX61" i="30"/>
  <c r="AW61" i="30"/>
  <c r="AV61" i="30"/>
  <c r="AU61" i="30"/>
  <c r="AT61" i="30"/>
  <c r="AS61" i="30"/>
  <c r="AR61" i="30"/>
  <c r="AQ61" i="30"/>
  <c r="AP61" i="30"/>
  <c r="AO61" i="30"/>
  <c r="AN61" i="30"/>
  <c r="AM61" i="30"/>
  <c r="AL61" i="30"/>
  <c r="AK61" i="30"/>
  <c r="AJ61" i="30"/>
  <c r="AI61" i="30"/>
  <c r="AH61" i="30"/>
  <c r="AG61" i="30"/>
  <c r="AF61" i="30"/>
  <c r="AE61" i="30"/>
  <c r="AD61" i="30"/>
  <c r="AC61" i="30"/>
  <c r="AB61" i="30"/>
  <c r="AA61" i="30"/>
  <c r="Z61" i="30"/>
  <c r="Y61" i="30"/>
  <c r="X61" i="30"/>
  <c r="W61" i="30"/>
  <c r="V61" i="30"/>
  <c r="U61" i="30"/>
  <c r="T61" i="30"/>
  <c r="S61" i="30"/>
  <c r="R61" i="30"/>
  <c r="Q61" i="30"/>
  <c r="P61" i="30"/>
  <c r="O61" i="30"/>
  <c r="N61" i="30"/>
  <c r="M61" i="30"/>
  <c r="L61" i="30"/>
  <c r="K61" i="30"/>
  <c r="J61" i="30"/>
  <c r="I61" i="30"/>
  <c r="H61" i="30"/>
  <c r="G61" i="30"/>
  <c r="F61" i="30"/>
  <c r="E61" i="30"/>
  <c r="D61" i="30"/>
  <c r="C61" i="30"/>
  <c r="B61" i="30"/>
  <c r="CC60" i="30"/>
  <c r="CB60" i="30"/>
  <c r="CA60" i="30"/>
  <c r="BZ60" i="30"/>
  <c r="BY60" i="30"/>
  <c r="BX60" i="30"/>
  <c r="BW60" i="30"/>
  <c r="BV60" i="30"/>
  <c r="BU60" i="30"/>
  <c r="BT60" i="30"/>
  <c r="BS60" i="30"/>
  <c r="BR60" i="30"/>
  <c r="BQ60" i="30"/>
  <c r="BP60" i="30"/>
  <c r="BO60" i="30"/>
  <c r="BN60" i="30"/>
  <c r="BM60" i="30"/>
  <c r="BL60" i="30"/>
  <c r="BK60" i="30"/>
  <c r="BJ60" i="30"/>
  <c r="BI60" i="30"/>
  <c r="BH60" i="30"/>
  <c r="BG60" i="30"/>
  <c r="BF60" i="30"/>
  <c r="BE60" i="30"/>
  <c r="BD60" i="30"/>
  <c r="BC60" i="30"/>
  <c r="BB60" i="30"/>
  <c r="BA60" i="30"/>
  <c r="AZ60" i="30"/>
  <c r="AY60" i="30"/>
  <c r="AX60" i="30"/>
  <c r="AW60" i="30"/>
  <c r="AV60" i="30"/>
  <c r="AU60" i="30"/>
  <c r="AT60" i="30"/>
  <c r="AS60" i="30"/>
  <c r="AR60" i="30"/>
  <c r="AQ60" i="30"/>
  <c r="AP60" i="30"/>
  <c r="AO60" i="30"/>
  <c r="AN60" i="30"/>
  <c r="AM60" i="30"/>
  <c r="AL60" i="30"/>
  <c r="AK60" i="30"/>
  <c r="AJ60" i="30"/>
  <c r="AI60" i="30"/>
  <c r="AH60" i="30"/>
  <c r="AG60" i="30"/>
  <c r="AF60" i="30"/>
  <c r="AE60" i="30"/>
  <c r="AD60" i="30"/>
  <c r="AC60" i="30"/>
  <c r="AB60" i="30"/>
  <c r="AA60" i="30"/>
  <c r="Z60" i="30"/>
  <c r="Y60" i="30"/>
  <c r="X60" i="30"/>
  <c r="W60" i="30"/>
  <c r="V60" i="30"/>
  <c r="U60" i="30"/>
  <c r="T60" i="30"/>
  <c r="S60" i="30"/>
  <c r="R60" i="30"/>
  <c r="Q60" i="30"/>
  <c r="P60" i="30"/>
  <c r="O60" i="30"/>
  <c r="N60" i="30"/>
  <c r="M60" i="30"/>
  <c r="L60" i="30"/>
  <c r="K60" i="30"/>
  <c r="J60" i="30"/>
  <c r="I60" i="30"/>
  <c r="H60" i="30"/>
  <c r="G60" i="30"/>
  <c r="F60" i="30"/>
  <c r="E60" i="30"/>
  <c r="D60" i="30"/>
  <c r="C60" i="30"/>
  <c r="B60" i="30"/>
  <c r="CC59" i="30"/>
  <c r="CB59" i="30"/>
  <c r="CA59" i="30"/>
  <c r="BZ59" i="30"/>
  <c r="BY59" i="30"/>
  <c r="BX59" i="30"/>
  <c r="BW59" i="30"/>
  <c r="BV59" i="30"/>
  <c r="BU59" i="30"/>
  <c r="BT59" i="30"/>
  <c r="BS59" i="30"/>
  <c r="BR59" i="30"/>
  <c r="BQ59" i="30"/>
  <c r="BP59" i="30"/>
  <c r="BO59" i="30"/>
  <c r="BN59" i="30"/>
  <c r="BM59" i="30"/>
  <c r="BL59" i="30"/>
  <c r="BK59" i="30"/>
  <c r="BJ59" i="30"/>
  <c r="BI59" i="30"/>
  <c r="BH59" i="30"/>
  <c r="BG59" i="30"/>
  <c r="BF59" i="30"/>
  <c r="BE59" i="30"/>
  <c r="BD59" i="30"/>
  <c r="BC59" i="30"/>
  <c r="BB59" i="30"/>
  <c r="BA59" i="30"/>
  <c r="AZ59" i="30"/>
  <c r="AY59" i="30"/>
  <c r="AX59" i="30"/>
  <c r="AW59" i="30"/>
  <c r="AV59" i="30"/>
  <c r="AU59" i="30"/>
  <c r="AT59" i="30"/>
  <c r="AS59" i="30"/>
  <c r="AR59" i="30"/>
  <c r="AQ59" i="30"/>
  <c r="AP59" i="30"/>
  <c r="AO59" i="30"/>
  <c r="AN59" i="30"/>
  <c r="AM59" i="30"/>
  <c r="AL59" i="30"/>
  <c r="AK59" i="30"/>
  <c r="AJ59" i="30"/>
  <c r="AI59" i="30"/>
  <c r="AH59" i="30"/>
  <c r="AG59" i="30"/>
  <c r="AF59" i="30"/>
  <c r="AE59" i="30"/>
  <c r="AD59" i="30"/>
  <c r="AC59" i="30"/>
  <c r="AB59" i="30"/>
  <c r="AA59" i="30"/>
  <c r="Z59" i="30"/>
  <c r="Y59" i="30"/>
  <c r="X59" i="30"/>
  <c r="W59" i="30"/>
  <c r="V59" i="30"/>
  <c r="U59" i="30"/>
  <c r="T59" i="30"/>
  <c r="S59" i="30"/>
  <c r="R59" i="30"/>
  <c r="Q59" i="30"/>
  <c r="P59" i="30"/>
  <c r="O59" i="30"/>
  <c r="N59" i="30"/>
  <c r="M59" i="30"/>
  <c r="L59" i="30"/>
  <c r="K59" i="30"/>
  <c r="J59" i="30"/>
  <c r="I59" i="30"/>
  <c r="H59" i="30"/>
  <c r="G59" i="30"/>
  <c r="F59" i="30"/>
  <c r="E59" i="30"/>
  <c r="D59" i="30"/>
  <c r="C59" i="30"/>
  <c r="B59" i="30"/>
  <c r="CC58" i="30"/>
  <c r="CB58" i="30"/>
  <c r="CA58" i="30"/>
  <c r="BZ58" i="30"/>
  <c r="BY58" i="30"/>
  <c r="BX58" i="30"/>
  <c r="BW58" i="30"/>
  <c r="BV58" i="30"/>
  <c r="BU58" i="30"/>
  <c r="BT58" i="30"/>
  <c r="BS58" i="30"/>
  <c r="BR58" i="30"/>
  <c r="BQ58" i="30"/>
  <c r="BP58" i="30"/>
  <c r="BO58" i="30"/>
  <c r="BN58" i="30"/>
  <c r="BM58" i="30"/>
  <c r="BL58" i="30"/>
  <c r="BK58" i="30"/>
  <c r="BJ58" i="30"/>
  <c r="BI58" i="30"/>
  <c r="BH58" i="30"/>
  <c r="BG58" i="30"/>
  <c r="BF58" i="30"/>
  <c r="BE58" i="30"/>
  <c r="BD58" i="30"/>
  <c r="BC58" i="30"/>
  <c r="BB58" i="30"/>
  <c r="BA58" i="30"/>
  <c r="AZ58" i="30"/>
  <c r="AY58" i="30"/>
  <c r="AX58" i="30"/>
  <c r="AW58" i="30"/>
  <c r="AV58" i="30"/>
  <c r="AU58" i="30"/>
  <c r="AT58" i="30"/>
  <c r="AS58" i="30"/>
  <c r="AR58" i="30"/>
  <c r="AQ58" i="30"/>
  <c r="AP58" i="30"/>
  <c r="AO58" i="30"/>
  <c r="AN58" i="30"/>
  <c r="AM58" i="30"/>
  <c r="AL58" i="30"/>
  <c r="AK58" i="30"/>
  <c r="AJ58" i="30"/>
  <c r="AI58" i="30"/>
  <c r="AH58" i="30"/>
  <c r="AG58" i="30"/>
  <c r="AF58" i="30"/>
  <c r="AE58" i="30"/>
  <c r="AD58" i="30"/>
  <c r="AC58" i="30"/>
  <c r="AB58" i="30"/>
  <c r="AA58" i="30"/>
  <c r="Z58" i="30"/>
  <c r="Y58" i="30"/>
  <c r="X58" i="30"/>
  <c r="W58" i="30"/>
  <c r="V58" i="30"/>
  <c r="U58" i="30"/>
  <c r="T58" i="30"/>
  <c r="S58" i="30"/>
  <c r="R58" i="30"/>
  <c r="Q58" i="30"/>
  <c r="P58" i="30"/>
  <c r="O58" i="30"/>
  <c r="N58" i="30"/>
  <c r="M58" i="30"/>
  <c r="L58" i="30"/>
  <c r="K58" i="30"/>
  <c r="J58" i="30"/>
  <c r="I58" i="30"/>
  <c r="H58" i="30"/>
  <c r="G58" i="30"/>
  <c r="F58" i="30"/>
  <c r="E58" i="30"/>
  <c r="D58" i="30"/>
  <c r="C58" i="30"/>
  <c r="B58" i="30"/>
  <c r="CC57" i="30"/>
  <c r="CB57" i="30"/>
  <c r="CA57" i="30"/>
  <c r="BZ57" i="30"/>
  <c r="BY57" i="30"/>
  <c r="BX57" i="30"/>
  <c r="BW57" i="30"/>
  <c r="BV57" i="30"/>
  <c r="BU57" i="30"/>
  <c r="BT57" i="30"/>
  <c r="BS57" i="30"/>
  <c r="BR57" i="30"/>
  <c r="BQ57" i="30"/>
  <c r="BP57" i="30"/>
  <c r="BO57" i="30"/>
  <c r="BN57" i="30"/>
  <c r="BM57" i="30"/>
  <c r="BL57" i="30"/>
  <c r="BK57" i="30"/>
  <c r="BJ57" i="30"/>
  <c r="BI57" i="30"/>
  <c r="BH57" i="30"/>
  <c r="BG57" i="30"/>
  <c r="BF57" i="30"/>
  <c r="BE57" i="30"/>
  <c r="BD57" i="30"/>
  <c r="BC57" i="30"/>
  <c r="BB57" i="30"/>
  <c r="BA57" i="30"/>
  <c r="AZ57" i="30"/>
  <c r="AY57" i="30"/>
  <c r="AX57" i="30"/>
  <c r="AW57" i="30"/>
  <c r="AV57" i="30"/>
  <c r="AU57" i="30"/>
  <c r="AT57" i="30"/>
  <c r="AS57" i="30"/>
  <c r="AR57" i="30"/>
  <c r="AQ57" i="30"/>
  <c r="AP57" i="30"/>
  <c r="AO57" i="30"/>
  <c r="AN57" i="30"/>
  <c r="AM57" i="30"/>
  <c r="AL57" i="30"/>
  <c r="AK57" i="30"/>
  <c r="AJ57" i="30"/>
  <c r="AI57" i="30"/>
  <c r="AH57" i="30"/>
  <c r="AG57" i="30"/>
  <c r="AF57" i="30"/>
  <c r="AE57" i="30"/>
  <c r="AD57" i="30"/>
  <c r="AC57" i="30"/>
  <c r="AB57" i="30"/>
  <c r="AA57" i="30"/>
  <c r="Z57" i="30"/>
  <c r="Y57" i="30"/>
  <c r="X57" i="30"/>
  <c r="W57" i="30"/>
  <c r="V57" i="30"/>
  <c r="U57" i="30"/>
  <c r="T57" i="30"/>
  <c r="S57" i="30"/>
  <c r="R57" i="30"/>
  <c r="Q57" i="30"/>
  <c r="P57" i="30"/>
  <c r="O57" i="30"/>
  <c r="N57" i="30"/>
  <c r="M57" i="30"/>
  <c r="L57" i="30"/>
  <c r="K57" i="30"/>
  <c r="J57" i="30"/>
  <c r="I57" i="30"/>
  <c r="H57" i="30"/>
  <c r="G57" i="30"/>
  <c r="F57" i="30"/>
  <c r="E57" i="30"/>
  <c r="D57" i="30"/>
  <c r="C57" i="30"/>
  <c r="B57" i="30"/>
  <c r="CC56" i="30"/>
  <c r="CB56" i="30"/>
  <c r="CA56" i="30"/>
  <c r="BZ56" i="30"/>
  <c r="BY56" i="30"/>
  <c r="BX56" i="30"/>
  <c r="BW56" i="30"/>
  <c r="BV56" i="30"/>
  <c r="BU56" i="30"/>
  <c r="BT56" i="30"/>
  <c r="BS56" i="30"/>
  <c r="BR56" i="30"/>
  <c r="BQ56" i="30"/>
  <c r="BP56" i="30"/>
  <c r="BO56" i="30"/>
  <c r="BN56" i="30"/>
  <c r="BM56" i="30"/>
  <c r="BL56" i="30"/>
  <c r="BK56" i="30"/>
  <c r="BJ56" i="30"/>
  <c r="BI56" i="30"/>
  <c r="BH56" i="30"/>
  <c r="BG56" i="30"/>
  <c r="BF56" i="30"/>
  <c r="BE56" i="30"/>
  <c r="BD56" i="30"/>
  <c r="BC56" i="30"/>
  <c r="BB56" i="30"/>
  <c r="BA56" i="30"/>
  <c r="AZ56" i="30"/>
  <c r="AY56" i="30"/>
  <c r="AX56" i="30"/>
  <c r="AW56" i="30"/>
  <c r="AV56" i="30"/>
  <c r="AU56" i="30"/>
  <c r="AT56" i="30"/>
  <c r="AS56" i="30"/>
  <c r="AR56" i="30"/>
  <c r="AQ56" i="30"/>
  <c r="AP56" i="30"/>
  <c r="AO56" i="30"/>
  <c r="AN56" i="30"/>
  <c r="AM56" i="30"/>
  <c r="AL56" i="30"/>
  <c r="AK56" i="30"/>
  <c r="AJ56" i="30"/>
  <c r="AI56" i="30"/>
  <c r="AH56" i="30"/>
  <c r="AG56" i="30"/>
  <c r="AF56" i="30"/>
  <c r="AE56" i="30"/>
  <c r="AD56" i="30"/>
  <c r="AC56" i="30"/>
  <c r="AB56" i="30"/>
  <c r="AA56" i="30"/>
  <c r="Z56" i="30"/>
  <c r="Y56" i="30"/>
  <c r="X56" i="30"/>
  <c r="W56" i="30"/>
  <c r="V56" i="30"/>
  <c r="U56" i="30"/>
  <c r="T56" i="30"/>
  <c r="S56" i="30"/>
  <c r="R56" i="30"/>
  <c r="Q56" i="30"/>
  <c r="P56" i="30"/>
  <c r="O56" i="30"/>
  <c r="N56" i="30"/>
  <c r="M56" i="30"/>
  <c r="L56" i="30"/>
  <c r="K56" i="30"/>
  <c r="J56" i="30"/>
  <c r="I56" i="30"/>
  <c r="CC55" i="30"/>
  <c r="CB55" i="30"/>
  <c r="CA55" i="30"/>
  <c r="BZ55" i="30"/>
  <c r="BY55" i="30"/>
  <c r="BX55" i="30"/>
  <c r="BW55" i="30"/>
  <c r="BV55" i="30"/>
  <c r="BU55" i="30"/>
  <c r="BT55" i="30"/>
  <c r="BS55" i="30"/>
  <c r="BR55" i="30"/>
  <c r="BQ55" i="30"/>
  <c r="BP55" i="30"/>
  <c r="BO55" i="30"/>
  <c r="BN55" i="30"/>
  <c r="BM55" i="30"/>
  <c r="BL55" i="30"/>
  <c r="BK55" i="30"/>
  <c r="BJ55" i="30"/>
  <c r="BI55" i="30"/>
  <c r="BH55" i="30"/>
  <c r="BG55" i="30"/>
  <c r="BF55" i="30"/>
  <c r="BE55" i="30"/>
  <c r="BD55" i="30"/>
  <c r="BC55" i="30"/>
  <c r="BB55" i="30"/>
  <c r="BA55" i="30"/>
  <c r="AZ55" i="30"/>
  <c r="AY55" i="30"/>
  <c r="AX55" i="30"/>
  <c r="AW55" i="30"/>
  <c r="AV55" i="30"/>
  <c r="AU55" i="30"/>
  <c r="AT55" i="30"/>
  <c r="AS55" i="30"/>
  <c r="AR55" i="30"/>
  <c r="AQ55" i="30"/>
  <c r="AP55" i="30"/>
  <c r="AO55" i="30"/>
  <c r="AN55" i="30"/>
  <c r="AM55" i="30"/>
  <c r="AL55" i="30"/>
  <c r="AK55" i="30"/>
  <c r="AJ55" i="30"/>
  <c r="AI55" i="30"/>
  <c r="AH55" i="30"/>
  <c r="AG55" i="30"/>
  <c r="AF55" i="30"/>
  <c r="AE55" i="30"/>
  <c r="AD55" i="30"/>
  <c r="AC55" i="30"/>
  <c r="AB55" i="30"/>
  <c r="AA55" i="30"/>
  <c r="Z55" i="30"/>
  <c r="Y55" i="30"/>
  <c r="X55" i="30"/>
  <c r="W55" i="30"/>
  <c r="V55" i="30"/>
  <c r="U55" i="30"/>
  <c r="T55" i="30"/>
  <c r="S55" i="30"/>
  <c r="R55" i="30"/>
  <c r="Q55" i="30"/>
  <c r="P55" i="30"/>
  <c r="O55" i="30"/>
  <c r="N55" i="30"/>
  <c r="M55" i="30"/>
  <c r="L55" i="30"/>
  <c r="K55" i="30"/>
  <c r="J55" i="30"/>
  <c r="I55" i="30"/>
  <c r="CC54" i="30"/>
  <c r="CB54" i="30"/>
  <c r="CA54" i="30"/>
  <c r="BZ54" i="30"/>
  <c r="BY54" i="30"/>
  <c r="BX54" i="30"/>
  <c r="BW54" i="30"/>
  <c r="BV54" i="30"/>
  <c r="BU54" i="30"/>
  <c r="BT54" i="30"/>
  <c r="BS54" i="30"/>
  <c r="BR54" i="30"/>
  <c r="BQ54" i="30"/>
  <c r="BP54" i="30"/>
  <c r="BO54" i="30"/>
  <c r="BN54" i="30"/>
  <c r="BM54" i="30"/>
  <c r="BL54" i="30"/>
  <c r="BK54" i="30"/>
  <c r="BJ54" i="30"/>
  <c r="BI54" i="30"/>
  <c r="BH54" i="30"/>
  <c r="BG54" i="30"/>
  <c r="BF54" i="30"/>
  <c r="BE54" i="30"/>
  <c r="BD54" i="30"/>
  <c r="BC54" i="30"/>
  <c r="BB54" i="30"/>
  <c r="BA54" i="30"/>
  <c r="AZ54" i="30"/>
  <c r="AY54" i="30"/>
  <c r="AX54" i="30"/>
  <c r="AW54" i="30"/>
  <c r="AV54" i="30"/>
  <c r="AU54" i="30"/>
  <c r="AT54" i="30"/>
  <c r="AS54" i="30"/>
  <c r="AR54" i="30"/>
  <c r="AQ54" i="30"/>
  <c r="AP54" i="30"/>
  <c r="AO54" i="30"/>
  <c r="AN54" i="30"/>
  <c r="AM54" i="30"/>
  <c r="AL54" i="30"/>
  <c r="AK54" i="30"/>
  <c r="AJ54" i="30"/>
  <c r="AI54" i="30"/>
  <c r="AH54" i="30"/>
  <c r="AG54" i="30"/>
  <c r="AF54" i="30"/>
  <c r="AE54" i="30"/>
  <c r="AD54" i="30"/>
  <c r="AC54" i="30"/>
  <c r="AB54" i="30"/>
  <c r="AA54" i="30"/>
  <c r="Z54" i="30"/>
  <c r="Y54" i="30"/>
  <c r="X54" i="30"/>
  <c r="W54" i="30"/>
  <c r="V54" i="30"/>
  <c r="U54" i="30"/>
  <c r="T54" i="30"/>
  <c r="S54" i="30"/>
  <c r="R54" i="30"/>
  <c r="Q54" i="30"/>
  <c r="P54" i="30"/>
  <c r="O54" i="30"/>
  <c r="N54" i="30"/>
  <c r="M54" i="30"/>
  <c r="L54" i="30"/>
  <c r="K54" i="30"/>
  <c r="J54" i="30"/>
  <c r="I54" i="30"/>
  <c r="CC53" i="30"/>
  <c r="CB53" i="30"/>
  <c r="CA53" i="30"/>
  <c r="BZ53" i="30"/>
  <c r="BY53" i="30"/>
  <c r="BX53" i="30"/>
  <c r="BW53" i="30"/>
  <c r="BV53" i="30"/>
  <c r="BU53" i="30"/>
  <c r="BT53" i="30"/>
  <c r="BS53" i="30"/>
  <c r="BR53" i="30"/>
  <c r="BQ53" i="30"/>
  <c r="BP53" i="30"/>
  <c r="BO53" i="30"/>
  <c r="BN53" i="30"/>
  <c r="BM53" i="30"/>
  <c r="BL53" i="30"/>
  <c r="BK53" i="30"/>
  <c r="BJ53" i="30"/>
  <c r="BI53" i="30"/>
  <c r="BH53" i="30"/>
  <c r="BG53" i="30"/>
  <c r="BF53" i="30"/>
  <c r="BE53" i="30"/>
  <c r="BD53" i="30"/>
  <c r="BC53" i="30"/>
  <c r="BB53" i="30"/>
  <c r="BA53" i="30"/>
  <c r="AZ53" i="30"/>
  <c r="AY53" i="30"/>
  <c r="AX53" i="30"/>
  <c r="AW53" i="30"/>
  <c r="AV53" i="30"/>
  <c r="AU53" i="30"/>
  <c r="AT53" i="30"/>
  <c r="AS53" i="30"/>
  <c r="AR53" i="30"/>
  <c r="AQ53" i="30"/>
  <c r="AP53" i="30"/>
  <c r="AO53" i="30"/>
  <c r="AN53" i="30"/>
  <c r="AM53" i="30"/>
  <c r="AL53" i="30"/>
  <c r="AK53" i="30"/>
  <c r="AJ53" i="30"/>
  <c r="AI53" i="30"/>
  <c r="AH53" i="30"/>
  <c r="AG53" i="30"/>
  <c r="AF53" i="30"/>
  <c r="AE53" i="30"/>
  <c r="AD53" i="30"/>
  <c r="AC53" i="30"/>
  <c r="AB53" i="30"/>
  <c r="AA53" i="30"/>
  <c r="Z53" i="30"/>
  <c r="Y53" i="30"/>
  <c r="X53" i="30"/>
  <c r="W53" i="30"/>
  <c r="V53" i="30"/>
  <c r="U53" i="30"/>
  <c r="T53" i="30"/>
  <c r="S53" i="30"/>
  <c r="R53" i="30"/>
  <c r="Q53" i="30"/>
  <c r="P53" i="30"/>
  <c r="O53" i="30"/>
  <c r="N53" i="30"/>
  <c r="M53" i="30"/>
  <c r="L53" i="30"/>
  <c r="K53" i="30"/>
  <c r="J53" i="30"/>
  <c r="I53" i="30"/>
  <c r="A53" i="30"/>
  <c r="A54" i="30" s="1"/>
  <c r="A55" i="30" s="1"/>
  <c r="A56" i="30" s="1"/>
  <c r="A57" i="30" s="1"/>
  <c r="A58" i="30" s="1"/>
  <c r="A59" i="30" s="1"/>
  <c r="A60" i="30" s="1"/>
  <c r="A61" i="30" s="1"/>
  <c r="A62" i="30" s="1"/>
  <c r="A63" i="30" s="1"/>
  <c r="A64" i="30" s="1"/>
  <c r="A65" i="30" s="1"/>
  <c r="A66" i="30" s="1"/>
  <c r="A67" i="30" s="1"/>
  <c r="A68" i="30" s="1"/>
  <c r="A69" i="30" s="1"/>
  <c r="A70" i="30" s="1"/>
  <c r="A71" i="30" s="1"/>
  <c r="A72" i="30" s="1"/>
  <c r="A73" i="30" s="1"/>
  <c r="A74" i="30" s="1"/>
  <c r="A75" i="30" s="1"/>
  <c r="A76" i="30" s="1"/>
  <c r="CC52" i="30"/>
  <c r="CB52" i="30"/>
  <c r="CA52" i="30"/>
  <c r="BZ52" i="30"/>
  <c r="BY52" i="30"/>
  <c r="BX52" i="30"/>
  <c r="BW52" i="30"/>
  <c r="BV52" i="30"/>
  <c r="BU52" i="30"/>
  <c r="BT52" i="30"/>
  <c r="BS52" i="30"/>
  <c r="BR52" i="30"/>
  <c r="BQ52" i="30"/>
  <c r="BP52" i="30"/>
  <c r="BO52" i="30"/>
  <c r="BN52" i="30"/>
  <c r="BM52" i="30"/>
  <c r="BL52" i="30"/>
  <c r="BK52" i="30"/>
  <c r="BJ52" i="30"/>
  <c r="BI52" i="30"/>
  <c r="BH52" i="30"/>
  <c r="BG52" i="30"/>
  <c r="BF52" i="30"/>
  <c r="BE52" i="30"/>
  <c r="BD52" i="30"/>
  <c r="BC52" i="30"/>
  <c r="BB52" i="30"/>
  <c r="BA52" i="30"/>
  <c r="AZ52" i="30"/>
  <c r="AY52" i="30"/>
  <c r="AX52" i="30"/>
  <c r="AW52" i="30"/>
  <c r="AV52" i="30"/>
  <c r="AU52" i="30"/>
  <c r="AT52" i="30"/>
  <c r="AS52" i="30"/>
  <c r="AR52" i="30"/>
  <c r="AQ52" i="30"/>
  <c r="AP52" i="30"/>
  <c r="AO52" i="30"/>
  <c r="AN52" i="30"/>
  <c r="AM52" i="30"/>
  <c r="AL52" i="30"/>
  <c r="AK52" i="30"/>
  <c r="AJ52" i="30"/>
  <c r="AI52" i="30"/>
  <c r="AH52" i="30"/>
  <c r="AG52" i="30"/>
  <c r="AF52" i="30"/>
  <c r="AE52" i="30"/>
  <c r="AD52" i="30"/>
  <c r="AC52" i="30"/>
  <c r="AB52" i="30"/>
  <c r="AA52" i="30"/>
  <c r="Z52" i="30"/>
  <c r="Y52" i="30"/>
  <c r="X52" i="30"/>
  <c r="W52" i="30"/>
  <c r="V52" i="30"/>
  <c r="U52" i="30"/>
  <c r="T52" i="30"/>
  <c r="S52" i="30"/>
  <c r="R52" i="30"/>
  <c r="Q52" i="30"/>
  <c r="P52" i="30"/>
  <c r="O52" i="30"/>
  <c r="N52" i="30"/>
  <c r="M52" i="30"/>
  <c r="L52" i="30"/>
  <c r="J52" i="30"/>
  <c r="I52" i="30"/>
  <c r="BU51" i="30"/>
  <c r="BV51" i="30" s="1"/>
  <c r="BW51" i="30" s="1"/>
  <c r="BX51" i="30" s="1"/>
  <c r="BY51" i="30" s="1"/>
  <c r="BZ51" i="30" s="1"/>
  <c r="CA51" i="30" s="1"/>
  <c r="CB51" i="30" s="1"/>
  <c r="CC51" i="30" s="1"/>
  <c r="BK51" i="30"/>
  <c r="BL51" i="30" s="1"/>
  <c r="BM51" i="30" s="1"/>
  <c r="BN51" i="30" s="1"/>
  <c r="BO51" i="30" s="1"/>
  <c r="BP51" i="30" s="1"/>
  <c r="BQ51" i="30" s="1"/>
  <c r="BR51" i="30" s="1"/>
  <c r="BS51" i="30" s="1"/>
  <c r="BA51" i="30"/>
  <c r="BB51" i="30" s="1"/>
  <c r="BC51" i="30" s="1"/>
  <c r="BD51" i="30" s="1"/>
  <c r="BE51" i="30" s="1"/>
  <c r="BF51" i="30" s="1"/>
  <c r="BG51" i="30" s="1"/>
  <c r="BH51" i="30" s="1"/>
  <c r="BI51" i="30" s="1"/>
  <c r="AQ51" i="30"/>
  <c r="AR51" i="30" s="1"/>
  <c r="AS51" i="30" s="1"/>
  <c r="AT51" i="30" s="1"/>
  <c r="AU51" i="30" s="1"/>
  <c r="AV51" i="30" s="1"/>
  <c r="AW51" i="30" s="1"/>
  <c r="AX51" i="30" s="1"/>
  <c r="AY51" i="30" s="1"/>
  <c r="AG51" i="30"/>
  <c r="AH51" i="30" s="1"/>
  <c r="AI51" i="30" s="1"/>
  <c r="AJ51" i="30" s="1"/>
  <c r="AK51" i="30" s="1"/>
  <c r="AL51" i="30" s="1"/>
  <c r="AM51" i="30" s="1"/>
  <c r="AN51" i="30" s="1"/>
  <c r="AO51" i="30" s="1"/>
  <c r="W51" i="30"/>
  <c r="X51" i="30" s="1"/>
  <c r="Y51" i="30" s="1"/>
  <c r="Z51" i="30" s="1"/>
  <c r="AA51" i="30" s="1"/>
  <c r="AB51" i="30" s="1"/>
  <c r="AC51" i="30" s="1"/>
  <c r="AD51" i="30" s="1"/>
  <c r="AE51" i="30" s="1"/>
  <c r="M51" i="30"/>
  <c r="N51" i="30" s="1"/>
  <c r="O51" i="30" s="1"/>
  <c r="P51" i="30" s="1"/>
  <c r="Q51" i="30" s="1"/>
  <c r="R51" i="30" s="1"/>
  <c r="S51" i="30" s="1"/>
  <c r="T51" i="30" s="1"/>
  <c r="U51" i="30" s="1"/>
  <c r="C51" i="30"/>
  <c r="D51" i="30" s="1"/>
  <c r="E51" i="30" s="1"/>
  <c r="F51" i="30" s="1"/>
  <c r="G51" i="30" s="1"/>
  <c r="H51" i="30" s="1"/>
  <c r="I51" i="30" s="1"/>
  <c r="J51" i="30" s="1"/>
  <c r="K51" i="30" s="1"/>
  <c r="G44" i="30"/>
  <c r="F43" i="30" s="1"/>
  <c r="BW43" i="30"/>
  <c r="BX43" i="30" s="1"/>
  <c r="BM43" i="30"/>
  <c r="BN43" i="30" s="1"/>
  <c r="BC43" i="30"/>
  <c r="BD43" i="30" s="1"/>
  <c r="AS43" i="30"/>
  <c r="AT43" i="30" s="1"/>
  <c r="AI43" i="30"/>
  <c r="AJ43" i="30" s="1"/>
  <c r="Y43" i="30"/>
  <c r="Z43" i="30" s="1"/>
  <c r="O43" i="30"/>
  <c r="Q43" i="30" s="1"/>
  <c r="CC40" i="30"/>
  <c r="CC41" i="30" s="1"/>
  <c r="CB40" i="30"/>
  <c r="CB77" i="30" s="1"/>
  <c r="CA40" i="30"/>
  <c r="CA77" i="30" s="1"/>
  <c r="BZ40" i="30"/>
  <c r="BZ77" i="30" s="1"/>
  <c r="BY40" i="30"/>
  <c r="BY77" i="30" s="1"/>
  <c r="BX40" i="30"/>
  <c r="BX77" i="30" s="1"/>
  <c r="BW40" i="30"/>
  <c r="BW77" i="30" s="1"/>
  <c r="BV40" i="30"/>
  <c r="BV77" i="30" s="1"/>
  <c r="BU40" i="30"/>
  <c r="BU77" i="30" s="1"/>
  <c r="BT40" i="30"/>
  <c r="BT77" i="30" s="1"/>
  <c r="BS40" i="30"/>
  <c r="BS77" i="30" s="1"/>
  <c r="BR40" i="30"/>
  <c r="BR77" i="30" s="1"/>
  <c r="BQ40" i="30"/>
  <c r="BQ77" i="30" s="1"/>
  <c r="BP40" i="30"/>
  <c r="BO40" i="30"/>
  <c r="BO41" i="30" s="1"/>
  <c r="BN40" i="30"/>
  <c r="BN41" i="30" s="1"/>
  <c r="BM40" i="30"/>
  <c r="BM41" i="30" s="1"/>
  <c r="BL40" i="30"/>
  <c r="BL77" i="30" s="1"/>
  <c r="BK40" i="30"/>
  <c r="BK77" i="30" s="1"/>
  <c r="BJ40" i="30"/>
  <c r="BJ77" i="30" s="1"/>
  <c r="BI40" i="30"/>
  <c r="BI77" i="30" s="1"/>
  <c r="BH40" i="30"/>
  <c r="BH77" i="30" s="1"/>
  <c r="BG40" i="30"/>
  <c r="BG77" i="30" s="1"/>
  <c r="BF40" i="30"/>
  <c r="BF77" i="30" s="1"/>
  <c r="BE40" i="30"/>
  <c r="BE77" i="30" s="1"/>
  <c r="BD40" i="30"/>
  <c r="BD77" i="30" s="1"/>
  <c r="BC40" i="30"/>
  <c r="BC77" i="30" s="1"/>
  <c r="BB40" i="30"/>
  <c r="BB77" i="30" s="1"/>
  <c r="BA40" i="30"/>
  <c r="BA77" i="30" s="1"/>
  <c r="AZ40" i="30"/>
  <c r="AZ77" i="30" s="1"/>
  <c r="AY40" i="30"/>
  <c r="AY78" i="30" s="1"/>
  <c r="AX40" i="30"/>
  <c r="AX41" i="30" s="1"/>
  <c r="AW40" i="30"/>
  <c r="AW41" i="30" s="1"/>
  <c r="AV40" i="30"/>
  <c r="AV77" i="30" s="1"/>
  <c r="AU40" i="30"/>
  <c r="AU77" i="30" s="1"/>
  <c r="AT40" i="30"/>
  <c r="AT77" i="30" s="1"/>
  <c r="AS40" i="30"/>
  <c r="AS77" i="30" s="1"/>
  <c r="AR40" i="30"/>
  <c r="AR77" i="30" s="1"/>
  <c r="AQ40" i="30"/>
  <c r="AQ78" i="30" s="1"/>
  <c r="AP40" i="30"/>
  <c r="AP78" i="30" s="1"/>
  <c r="AO40" i="30"/>
  <c r="AO78" i="30" s="1"/>
  <c r="AN40" i="30"/>
  <c r="AN77" i="30" s="1"/>
  <c r="AM40" i="30"/>
  <c r="AM77" i="30" s="1"/>
  <c r="AL40" i="30"/>
  <c r="AL77" i="30" s="1"/>
  <c r="AK40" i="30"/>
  <c r="AK77" i="30" s="1"/>
  <c r="AJ40" i="30"/>
  <c r="AJ77" i="30" s="1"/>
  <c r="AI40" i="30"/>
  <c r="AI41" i="30" s="1"/>
  <c r="AH40" i="30"/>
  <c r="AH41" i="30" s="1"/>
  <c r="AG40" i="30"/>
  <c r="AG41" i="30" s="1"/>
  <c r="AF40" i="30"/>
  <c r="AF77" i="30" s="1"/>
  <c r="AE40" i="30"/>
  <c r="AE77" i="30" s="1"/>
  <c r="AD40" i="30"/>
  <c r="AD77" i="30" s="1"/>
  <c r="AC40" i="30"/>
  <c r="AC77" i="30" s="1"/>
  <c r="AB40" i="30"/>
  <c r="AB77" i="30" s="1"/>
  <c r="AA40" i="30"/>
  <c r="AA77" i="30" s="1"/>
  <c r="Z40" i="30"/>
  <c r="Z77" i="30" s="1"/>
  <c r="Y40" i="30"/>
  <c r="Y77" i="30" s="1"/>
  <c r="X40" i="30"/>
  <c r="X77" i="30" s="1"/>
  <c r="W40" i="30"/>
  <c r="W78" i="30" s="1"/>
  <c r="V40" i="30"/>
  <c r="V78" i="30" s="1"/>
  <c r="U40" i="30"/>
  <c r="U78" i="30" s="1"/>
  <c r="T40" i="30"/>
  <c r="T77" i="30" s="1"/>
  <c r="S40" i="30"/>
  <c r="S41" i="30" s="1"/>
  <c r="R40" i="30"/>
  <c r="R41" i="30" s="1"/>
  <c r="Q40" i="30"/>
  <c r="Q41" i="30" s="1"/>
  <c r="P40" i="30"/>
  <c r="P77" i="30" s="1"/>
  <c r="O40" i="30"/>
  <c r="O77" i="30" s="1"/>
  <c r="N40" i="30"/>
  <c r="N77" i="30" s="1"/>
  <c r="M40" i="30"/>
  <c r="M77" i="30" s="1"/>
  <c r="L40" i="30"/>
  <c r="K40" i="30"/>
  <c r="K77" i="30" s="1"/>
  <c r="J40" i="30"/>
  <c r="J77" i="30" s="1"/>
  <c r="I40" i="30"/>
  <c r="I77" i="30" s="1"/>
  <c r="H40" i="30"/>
  <c r="H77" i="30" s="1"/>
  <c r="G40" i="30"/>
  <c r="G77" i="30" s="1"/>
  <c r="F40" i="30"/>
  <c r="F77" i="30" s="1"/>
  <c r="E40" i="30"/>
  <c r="E77" i="30" s="1"/>
  <c r="D40" i="30"/>
  <c r="D77" i="30" s="1"/>
  <c r="C40" i="30"/>
  <c r="C41" i="30" s="1"/>
  <c r="B40" i="30"/>
  <c r="CC39" i="30"/>
  <c r="CB39" i="30"/>
  <c r="CA39" i="30"/>
  <c r="BZ39" i="30"/>
  <c r="BY39" i="30"/>
  <c r="BX39" i="30"/>
  <c r="BW39" i="30"/>
  <c r="BV39" i="30"/>
  <c r="BU39" i="30"/>
  <c r="BT39" i="30"/>
  <c r="BS39" i="30"/>
  <c r="BR39" i="30"/>
  <c r="BQ39" i="30"/>
  <c r="BP39" i="30"/>
  <c r="BO39" i="30"/>
  <c r="BN39" i="30"/>
  <c r="BM39" i="30"/>
  <c r="BL39" i="30"/>
  <c r="BK39" i="30"/>
  <c r="BJ39" i="30"/>
  <c r="BI39" i="30"/>
  <c r="BH39" i="30"/>
  <c r="BG39" i="30"/>
  <c r="BF39" i="30"/>
  <c r="BE39" i="30"/>
  <c r="BD39" i="30"/>
  <c r="BC39" i="30"/>
  <c r="BB39" i="30"/>
  <c r="BA39" i="30"/>
  <c r="AZ39" i="30"/>
  <c r="AY39" i="30"/>
  <c r="AX39" i="30"/>
  <c r="AW39" i="30"/>
  <c r="AV39" i="30"/>
  <c r="AU39" i="30"/>
  <c r="AT39" i="30"/>
  <c r="AS39" i="30"/>
  <c r="AR39" i="30"/>
  <c r="AQ39" i="30"/>
  <c r="AP39" i="30"/>
  <c r="AO39" i="30"/>
  <c r="AN39" i="30"/>
  <c r="AM39" i="30"/>
  <c r="AL39" i="30"/>
  <c r="AK39" i="30"/>
  <c r="AJ39" i="30"/>
  <c r="AI39" i="30"/>
  <c r="AH39" i="30"/>
  <c r="AG39" i="30"/>
  <c r="AF39" i="30"/>
  <c r="AE39" i="30"/>
  <c r="AD39" i="30"/>
  <c r="AC39" i="30"/>
  <c r="AB39" i="30"/>
  <c r="AA39" i="30"/>
  <c r="Z39" i="30"/>
  <c r="Y39" i="30"/>
  <c r="X39" i="30"/>
  <c r="W39" i="30"/>
  <c r="V39" i="30"/>
  <c r="U39" i="30"/>
  <c r="T39" i="30"/>
  <c r="S39" i="30"/>
  <c r="R39" i="30"/>
  <c r="Q39" i="30"/>
  <c r="P39" i="30"/>
  <c r="O39" i="30"/>
  <c r="N39" i="30"/>
  <c r="M39" i="30"/>
  <c r="L39" i="30"/>
  <c r="K39" i="30"/>
  <c r="J39" i="30"/>
  <c r="I39" i="30"/>
  <c r="H39" i="30"/>
  <c r="G39" i="30"/>
  <c r="F39" i="30"/>
  <c r="E39" i="30"/>
  <c r="D39" i="30"/>
  <c r="C39" i="30"/>
  <c r="B39" i="30"/>
  <c r="A15" i="30"/>
  <c r="A16" i="30" s="1"/>
  <c r="A17" i="30" s="1"/>
  <c r="A18" i="30" s="1"/>
  <c r="A19" i="30" s="1"/>
  <c r="A20" i="30" s="1"/>
  <c r="A21" i="30" s="1"/>
  <c r="A22" i="30" s="1"/>
  <c r="A23" i="30" s="1"/>
  <c r="A24" i="30" s="1"/>
  <c r="A25" i="30" s="1"/>
  <c r="A26" i="30" s="1"/>
  <c r="A27" i="30" s="1"/>
  <c r="A28" i="30" s="1"/>
  <c r="A29" i="30" s="1"/>
  <c r="A30" i="30" s="1"/>
  <c r="A31" i="30" s="1"/>
  <c r="A32" i="30" s="1"/>
  <c r="A33" i="30" s="1"/>
  <c r="A34" i="30" s="1"/>
  <c r="A35" i="30" s="1"/>
  <c r="A36" i="30" s="1"/>
  <c r="A37" i="30" s="1"/>
  <c r="A38" i="30" s="1"/>
  <c r="BW44" i="30" l="1"/>
  <c r="AS44" i="30"/>
  <c r="O44" i="30"/>
  <c r="BM44" i="30"/>
  <c r="BJ45" i="30" s="1"/>
  <c r="AI44" i="30"/>
  <c r="BC44" i="30"/>
  <c r="Y44" i="30"/>
  <c r="AS4" i="38"/>
  <c r="AR5" i="38"/>
  <c r="AP42" i="30"/>
  <c r="AP79" i="30" s="1"/>
  <c r="BJ42" i="30"/>
  <c r="BJ79" i="30" s="1"/>
  <c r="E44" i="30"/>
  <c r="B42" i="30"/>
  <c r="L42" i="30"/>
  <c r="L79" i="30" s="1"/>
  <c r="D80" i="30"/>
  <c r="I44" i="30"/>
  <c r="D41" i="30"/>
  <c r="T41" i="30"/>
  <c r="AJ41" i="30"/>
  <c r="AZ41" i="30"/>
  <c r="BP41" i="30"/>
  <c r="V42" i="30"/>
  <c r="Q77" i="30"/>
  <c r="AG77" i="30"/>
  <c r="AW77" i="30"/>
  <c r="BM77" i="30"/>
  <c r="CC77" i="30"/>
  <c r="AZ78" i="30"/>
  <c r="E41" i="30"/>
  <c r="U41" i="30"/>
  <c r="AK41" i="30"/>
  <c r="BA41" i="30"/>
  <c r="BQ41" i="30"/>
  <c r="AF42" i="30"/>
  <c r="B77" i="30"/>
  <c r="R77" i="30"/>
  <c r="AH77" i="30"/>
  <c r="AX77" i="30"/>
  <c r="BN77" i="30"/>
  <c r="B78" i="30"/>
  <c r="BA78" i="30"/>
  <c r="F41" i="30"/>
  <c r="V41" i="30"/>
  <c r="AL41" i="30"/>
  <c r="BB41" i="30"/>
  <c r="BR41" i="30"/>
  <c r="C77" i="30"/>
  <c r="S77" i="30"/>
  <c r="AI77" i="30"/>
  <c r="AY77" i="30"/>
  <c r="BO77" i="30"/>
  <c r="C78" i="30"/>
  <c r="BI78" i="30"/>
  <c r="G41" i="30"/>
  <c r="W41" i="30"/>
  <c r="AM41" i="30"/>
  <c r="BC41" i="30"/>
  <c r="BS41" i="30"/>
  <c r="AZ42" i="30"/>
  <c r="BP77" i="30"/>
  <c r="K78" i="30"/>
  <c r="BJ78" i="30"/>
  <c r="H41" i="30"/>
  <c r="X41" i="30"/>
  <c r="AN41" i="30"/>
  <c r="BD41" i="30"/>
  <c r="BT41" i="30"/>
  <c r="U77" i="30"/>
  <c r="L78" i="30"/>
  <c r="BK78" i="30"/>
  <c r="K6" i="30"/>
  <c r="I41" i="30"/>
  <c r="Y41" i="30"/>
  <c r="AO41" i="30"/>
  <c r="BE41" i="30"/>
  <c r="BU41" i="30"/>
  <c r="BT42" i="30"/>
  <c r="V77" i="30"/>
  <c r="M78" i="30"/>
  <c r="BS78" i="30"/>
  <c r="J41" i="30"/>
  <c r="Z41" i="30"/>
  <c r="AP41" i="30"/>
  <c r="BF41" i="30"/>
  <c r="BV41" i="30"/>
  <c r="W77" i="30"/>
  <c r="BT78" i="30"/>
  <c r="K41" i="30"/>
  <c r="AA41" i="30"/>
  <c r="AQ41" i="30"/>
  <c r="BG41" i="30"/>
  <c r="BW41" i="30"/>
  <c r="BU78" i="30"/>
  <c r="L41" i="30"/>
  <c r="AB41" i="30"/>
  <c r="AR41" i="30"/>
  <c r="BH41" i="30"/>
  <c r="BX41" i="30"/>
  <c r="AO77" i="30"/>
  <c r="CC78" i="30"/>
  <c r="M41" i="30"/>
  <c r="AC41" i="30"/>
  <c r="AS41" i="30"/>
  <c r="BI41" i="30"/>
  <c r="BY41" i="30"/>
  <c r="AP77" i="30"/>
  <c r="AE78" i="30"/>
  <c r="N41" i="30"/>
  <c r="AD41" i="30"/>
  <c r="AT41" i="30"/>
  <c r="BJ41" i="30"/>
  <c r="BZ41" i="30"/>
  <c r="AQ77" i="30"/>
  <c r="AF78" i="30"/>
  <c r="O41" i="30"/>
  <c r="AE41" i="30"/>
  <c r="AU41" i="30"/>
  <c r="BK41" i="30"/>
  <c r="CA41" i="30"/>
  <c r="L77" i="30"/>
  <c r="AG78" i="30"/>
  <c r="P41" i="30"/>
  <c r="AF41" i="30"/>
  <c r="AV41" i="30"/>
  <c r="BL41" i="30"/>
  <c r="CB41" i="30"/>
  <c r="B41" i="30"/>
  <c r="AY41" i="30"/>
  <c r="C5" i="30" l="1"/>
  <c r="C5" i="37" s="1"/>
  <c r="B45" i="30"/>
  <c r="B9" i="30" s="1"/>
  <c r="B9" i="37" s="1"/>
  <c r="B44" i="30"/>
  <c r="D11" i="39"/>
  <c r="K6" i="37"/>
  <c r="B12" i="37" s="1"/>
  <c r="BJ43" i="30"/>
  <c r="BJ46" i="30" s="1"/>
  <c r="B79" i="30"/>
  <c r="AZ45" i="30"/>
  <c r="B43" i="30"/>
  <c r="K5" i="30"/>
  <c r="C9" i="30" s="1"/>
  <c r="L43" i="30"/>
  <c r="L46" i="30" s="1"/>
  <c r="BJ44" i="30"/>
  <c r="BT45" i="30"/>
  <c r="AP45" i="30"/>
  <c r="AF45" i="30"/>
  <c r="AT4" i="38"/>
  <c r="AT5" i="38" s="1"/>
  <c r="AS5" i="38"/>
  <c r="AP43" i="30"/>
  <c r="AP46" i="30" s="1"/>
  <c r="AP44" i="30"/>
  <c r="L44" i="30"/>
  <c r="AF43" i="30"/>
  <c r="AF46" i="30" s="1"/>
  <c r="AF79" i="30"/>
  <c r="AF44" i="30"/>
  <c r="BT44" i="30"/>
  <c r="BT43" i="30"/>
  <c r="BT46" i="30" s="1"/>
  <c r="BT79" i="30"/>
  <c r="V79" i="30"/>
  <c r="V43" i="30"/>
  <c r="V46" i="30" s="1"/>
  <c r="V44" i="30"/>
  <c r="AZ79" i="30"/>
  <c r="AZ44" i="30"/>
  <c r="AZ43" i="30"/>
  <c r="AZ46" i="30" s="1"/>
  <c r="B7" i="30" l="1"/>
  <c r="B7" i="37" s="1"/>
  <c r="C6" i="30"/>
  <c r="C7" i="30"/>
  <c r="C7" i="37" s="1"/>
  <c r="C8" i="30"/>
  <c r="C8" i="37"/>
  <c r="C6" i="37"/>
  <c r="C9" i="37"/>
  <c r="D12" i="39"/>
  <c r="AK4" i="39" s="1"/>
  <c r="K5" i="37"/>
  <c r="H11" i="37" s="1"/>
  <c r="B46" i="30"/>
  <c r="B5" i="30" s="1"/>
  <c r="B5" i="37" s="1"/>
  <c r="C13" i="39"/>
  <c r="B8" i="30"/>
  <c r="D9" i="30" l="1"/>
  <c r="D9" i="37" s="1"/>
  <c r="AL13" i="39"/>
  <c r="AL24" i="39" s="1"/>
  <c r="AL10" i="39"/>
  <c r="AL21" i="39" s="1"/>
  <c r="AP13" i="39"/>
  <c r="AP24" i="39" s="1"/>
  <c r="AR12" i="39"/>
  <c r="AR23" i="39" s="1"/>
  <c r="AO13" i="39"/>
  <c r="AO24" i="39" s="1"/>
  <c r="AP15" i="39"/>
  <c r="AP26" i="39" s="1"/>
  <c r="AT13" i="39"/>
  <c r="AT24" i="39" s="1"/>
  <c r="AM7" i="39"/>
  <c r="AM18" i="39" s="1"/>
  <c r="AQ15" i="39"/>
  <c r="AQ26" i="39" s="1"/>
  <c r="AT10" i="39"/>
  <c r="AT21" i="39" s="1"/>
  <c r="AQ11" i="39"/>
  <c r="AQ22" i="39" s="1"/>
  <c r="AL7" i="39"/>
  <c r="AL18" i="39" s="1"/>
  <c r="AN13" i="39"/>
  <c r="AN24" i="39" s="1"/>
  <c r="AK13" i="39"/>
  <c r="AK24" i="39" s="1"/>
  <c r="BR13" i="39" s="1"/>
  <c r="BR23" i="39" s="1"/>
  <c r="BR33" i="39" s="1"/>
  <c r="AL8" i="39"/>
  <c r="AL19" i="39" s="1"/>
  <c r="D7" i="30"/>
  <c r="D7" i="37" s="1"/>
  <c r="AQ12" i="39"/>
  <c r="AQ23" i="39" s="1"/>
  <c r="AP9" i="39"/>
  <c r="AP20" i="39" s="1"/>
  <c r="AT12" i="39"/>
  <c r="AT23" i="39" s="1"/>
  <c r="AN11" i="39"/>
  <c r="AN22" i="39" s="1"/>
  <c r="AM12" i="39"/>
  <c r="AM23" i="39" s="1"/>
  <c r="AQ8" i="39"/>
  <c r="AQ19" i="39" s="1"/>
  <c r="AO7" i="39"/>
  <c r="AO18" i="39" s="1"/>
  <c r="AT8" i="39"/>
  <c r="AT19" i="39" s="1"/>
  <c r="AO12" i="39"/>
  <c r="AO23" i="39" s="1"/>
  <c r="AL12" i="39"/>
  <c r="AL23" i="39" s="1"/>
  <c r="AS14" i="39"/>
  <c r="AS25" i="39" s="1"/>
  <c r="AR10" i="39"/>
  <c r="AR21" i="39" s="1"/>
  <c r="AP12" i="39"/>
  <c r="AP23" i="39" s="1"/>
  <c r="AN15" i="39"/>
  <c r="AN26" i="39" s="1"/>
  <c r="AK8" i="39"/>
  <c r="AK19" i="39" s="1"/>
  <c r="AX8" i="39" s="1"/>
  <c r="AX18" i="39" s="1"/>
  <c r="AX28" i="39" s="1"/>
  <c r="AL14" i="39"/>
  <c r="AL25" i="39" s="1"/>
  <c r="AL11" i="39"/>
  <c r="AL22" i="39" s="1"/>
  <c r="AS12" i="39"/>
  <c r="AS23" i="39" s="1"/>
  <c r="AN12" i="39"/>
  <c r="AN23" i="39" s="1"/>
  <c r="AP8" i="39"/>
  <c r="AP19" i="39" s="1"/>
  <c r="AN8" i="39"/>
  <c r="AN19" i="39" s="1"/>
  <c r="AP14" i="39"/>
  <c r="AP25" i="39" s="1"/>
  <c r="AQ10" i="39"/>
  <c r="AQ21" i="39" s="1"/>
  <c r="AK12" i="39"/>
  <c r="AK23" i="39" s="1"/>
  <c r="BM12" i="39" s="1"/>
  <c r="BM22" i="39" s="1"/>
  <c r="BM32" i="39" s="1"/>
  <c r="AS15" i="39"/>
  <c r="AS26" i="39" s="1"/>
  <c r="AK9" i="39"/>
  <c r="AK20" i="39" s="1"/>
  <c r="BO9" i="39" s="1"/>
  <c r="BO19" i="39" s="1"/>
  <c r="BO29" i="39" s="1"/>
  <c r="AO15" i="39"/>
  <c r="AO26" i="39" s="1"/>
  <c r="AS9" i="39"/>
  <c r="AS20" i="39" s="1"/>
  <c r="AM10" i="39"/>
  <c r="AM21" i="39" s="1"/>
  <c r="AN14" i="39"/>
  <c r="AN25" i="39" s="1"/>
  <c r="AT9" i="39"/>
  <c r="AT20" i="39" s="1"/>
  <c r="AM8" i="39"/>
  <c r="AM19" i="39" s="1"/>
  <c r="AT14" i="39"/>
  <c r="AT25" i="39" s="1"/>
  <c r="AQ9" i="39"/>
  <c r="AQ20" i="39" s="1"/>
  <c r="AS11" i="39"/>
  <c r="AS22" i="39" s="1"/>
  <c r="AP11" i="39"/>
  <c r="AP22" i="39" s="1"/>
  <c r="AQ7" i="39"/>
  <c r="AQ18" i="39" s="1"/>
  <c r="AO8" i="39"/>
  <c r="AO19" i="39" s="1"/>
  <c r="AO9" i="39"/>
  <c r="AO20" i="39" s="1"/>
  <c r="AK10" i="39"/>
  <c r="AK21" i="39" s="1"/>
  <c r="BN10" i="39" s="1"/>
  <c r="BN20" i="39" s="1"/>
  <c r="BN30" i="39" s="1"/>
  <c r="AO14" i="39"/>
  <c r="AO25" i="39" s="1"/>
  <c r="AS10" i="39"/>
  <c r="AS21" i="39" s="1"/>
  <c r="AQ14" i="39"/>
  <c r="AQ25" i="39" s="1"/>
  <c r="AS7" i="39"/>
  <c r="AS18" i="39" s="1"/>
  <c r="AT11" i="39"/>
  <c r="AT22" i="39" s="1"/>
  <c r="AO11" i="39"/>
  <c r="AO22" i="39" s="1"/>
  <c r="AK15" i="39"/>
  <c r="AK26" i="39" s="1"/>
  <c r="BQ15" i="39" s="1"/>
  <c r="BQ25" i="39" s="1"/>
  <c r="BQ35" i="39" s="1"/>
  <c r="AR13" i="39"/>
  <c r="AR24" i="39" s="1"/>
  <c r="AS13" i="39"/>
  <c r="AS24" i="39" s="1"/>
  <c r="AR7" i="39"/>
  <c r="AR18" i="39" s="1"/>
  <c r="AM11" i="39"/>
  <c r="AM22" i="39" s="1"/>
  <c r="AR15" i="39"/>
  <c r="AR26" i="39" s="1"/>
  <c r="AL9" i="39"/>
  <c r="AL20" i="39" s="1"/>
  <c r="AK14" i="39"/>
  <c r="AK25" i="39" s="1"/>
  <c r="AZ14" i="39" s="1"/>
  <c r="AZ24" i="39" s="1"/>
  <c r="AZ34" i="39" s="1"/>
  <c r="AN10" i="39"/>
  <c r="AN21" i="39" s="1"/>
  <c r="AS8" i="39"/>
  <c r="AS19" i="39" s="1"/>
  <c r="AN9" i="39"/>
  <c r="AN20" i="39" s="1"/>
  <c r="AN7" i="39"/>
  <c r="AN18" i="39" s="1"/>
  <c r="AM13" i="39"/>
  <c r="AM24" i="39" s="1"/>
  <c r="AK7" i="39"/>
  <c r="AK18" i="39" s="1"/>
  <c r="BC7" i="39" s="1"/>
  <c r="BC17" i="39" s="1"/>
  <c r="BC27" i="39" s="1"/>
  <c r="AQ13" i="39"/>
  <c r="AQ24" i="39" s="1"/>
  <c r="AL15" i="39"/>
  <c r="AL26" i="39" s="1"/>
  <c r="AT15" i="39"/>
  <c r="AT26" i="39" s="1"/>
  <c r="AR14" i="39"/>
  <c r="AR25" i="39" s="1"/>
  <c r="AO10" i="39"/>
  <c r="AO21" i="39" s="1"/>
  <c r="AR11" i="39"/>
  <c r="AR22" i="39" s="1"/>
  <c r="AM15" i="39"/>
  <c r="AM26" i="39" s="1"/>
  <c r="AP10" i="39"/>
  <c r="AP21" i="39" s="1"/>
  <c r="AP7" i="39"/>
  <c r="AP18" i="39" s="1"/>
  <c r="AK11" i="39"/>
  <c r="AK22" i="39" s="1"/>
  <c r="BB11" i="39" s="1"/>
  <c r="BB21" i="39" s="1"/>
  <c r="BB31" i="39" s="1"/>
  <c r="AM9" i="39"/>
  <c r="AM20" i="39" s="1"/>
  <c r="AT7" i="39"/>
  <c r="AT18" i="39" s="1"/>
  <c r="AM14" i="39"/>
  <c r="AM25" i="39" s="1"/>
  <c r="AR8" i="39"/>
  <c r="AR19" i="39" s="1"/>
  <c r="AR9" i="39"/>
  <c r="AR20" i="39" s="1"/>
  <c r="BN9" i="39"/>
  <c r="BN19" i="39" s="1"/>
  <c r="BN29" i="39" s="1"/>
  <c r="H14" i="39"/>
  <c r="H7" i="39"/>
  <c r="H11" i="39"/>
  <c r="H12" i="39"/>
  <c r="H15" i="39"/>
  <c r="H13" i="39"/>
  <c r="C14" i="39"/>
  <c r="H8" i="39"/>
  <c r="H10" i="39"/>
  <c r="H9" i="39"/>
  <c r="AL4" i="39"/>
  <c r="AK5" i="39"/>
  <c r="D8" i="30"/>
  <c r="B8" i="37"/>
  <c r="D5" i="30"/>
  <c r="D5" i="37" s="1"/>
  <c r="B6" i="30"/>
  <c r="BN12" i="39" l="1"/>
  <c r="BN22" i="39" s="1"/>
  <c r="BN32" i="39" s="1"/>
  <c r="AX12" i="39"/>
  <c r="AX22" i="39" s="1"/>
  <c r="AX32" i="39" s="1"/>
  <c r="AZ12" i="39"/>
  <c r="AZ22" i="39" s="1"/>
  <c r="AZ32" i="39" s="1"/>
  <c r="BJ12" i="39"/>
  <c r="BJ22" i="39" s="1"/>
  <c r="BJ32" i="39" s="1"/>
  <c r="BA12" i="39"/>
  <c r="BA22" i="39" s="1"/>
  <c r="BA32" i="39" s="1"/>
  <c r="K25" i="39" s="1"/>
  <c r="AX13" i="39"/>
  <c r="AX23" i="39" s="1"/>
  <c r="AX33" i="39" s="1"/>
  <c r="BP13" i="39"/>
  <c r="BP23" i="39" s="1"/>
  <c r="BP33" i="39" s="1"/>
  <c r="BR10" i="39"/>
  <c r="BR20" i="39" s="1"/>
  <c r="BR30" i="39" s="1"/>
  <c r="BB13" i="39"/>
  <c r="BB23" i="39" s="1"/>
  <c r="BB33" i="39" s="1"/>
  <c r="BC13" i="39"/>
  <c r="BC23" i="39" s="1"/>
  <c r="BC33" i="39" s="1"/>
  <c r="AW13" i="39"/>
  <c r="AW23" i="39" s="1"/>
  <c r="AW33" i="39" s="1"/>
  <c r="BE13" i="39"/>
  <c r="BE23" i="39" s="1"/>
  <c r="BE33" i="39" s="1"/>
  <c r="BQ13" i="39"/>
  <c r="BQ23" i="39" s="1"/>
  <c r="BQ33" i="39" s="1"/>
  <c r="AY13" i="39"/>
  <c r="AY23" i="39" s="1"/>
  <c r="AY33" i="39" s="1"/>
  <c r="BO13" i="39"/>
  <c r="BO23" i="39" s="1"/>
  <c r="BO33" i="39" s="1"/>
  <c r="BO12" i="39"/>
  <c r="BO22" i="39" s="1"/>
  <c r="BO32" i="39" s="1"/>
  <c r="BM13" i="39"/>
  <c r="BM23" i="39" s="1"/>
  <c r="BM33" i="39" s="1"/>
  <c r="BJ13" i="39"/>
  <c r="BJ23" i="39" s="1"/>
  <c r="BJ33" i="39" s="1"/>
  <c r="BF13" i="39"/>
  <c r="BF23" i="39" s="1"/>
  <c r="BF33" i="39" s="1"/>
  <c r="P26" i="39" s="1"/>
  <c r="BD13" i="39"/>
  <c r="BD23" i="39" s="1"/>
  <c r="BD33" i="39" s="1"/>
  <c r="BC8" i="39"/>
  <c r="BC18" i="39" s="1"/>
  <c r="BC28" i="39" s="1"/>
  <c r="BF8" i="39"/>
  <c r="BF18" i="39" s="1"/>
  <c r="BF28" i="39" s="1"/>
  <c r="BA13" i="39"/>
  <c r="BA23" i="39" s="1"/>
  <c r="BA33" i="39" s="1"/>
  <c r="BK13" i="39"/>
  <c r="BK23" i="39" s="1"/>
  <c r="BK33" i="39" s="1"/>
  <c r="BE12" i="39"/>
  <c r="BE22" i="39" s="1"/>
  <c r="BE32" i="39" s="1"/>
  <c r="BI13" i="39"/>
  <c r="BI23" i="39" s="1"/>
  <c r="BI33" i="39" s="1"/>
  <c r="BD12" i="39"/>
  <c r="BD22" i="39" s="1"/>
  <c r="BD32" i="39" s="1"/>
  <c r="BR12" i="39"/>
  <c r="BR22" i="39" s="1"/>
  <c r="BR32" i="39" s="1"/>
  <c r="BB9" i="39"/>
  <c r="BB19" i="39" s="1"/>
  <c r="BB29" i="39" s="1"/>
  <c r="L22" i="39" s="1"/>
  <c r="AZ13" i="39"/>
  <c r="AZ23" i="39" s="1"/>
  <c r="AZ33" i="39" s="1"/>
  <c r="BI12" i="39"/>
  <c r="BI22" i="39" s="1"/>
  <c r="BI32" i="39" s="1"/>
  <c r="BN13" i="39"/>
  <c r="BN23" i="39" s="1"/>
  <c r="BN33" i="39" s="1"/>
  <c r="L26" i="39" s="1"/>
  <c r="BF12" i="39"/>
  <c r="BF22" i="39" s="1"/>
  <c r="BF32" i="39" s="1"/>
  <c r="AW9" i="39"/>
  <c r="AW19" i="39" s="1"/>
  <c r="AW29" i="39" s="1"/>
  <c r="BL13" i="39"/>
  <c r="BL23" i="39" s="1"/>
  <c r="BL33" i="39" s="1"/>
  <c r="BL12" i="39"/>
  <c r="BL22" i="39" s="1"/>
  <c r="BL32" i="39" s="1"/>
  <c r="BC9" i="39"/>
  <c r="BC19" i="39" s="1"/>
  <c r="BC29" i="39" s="1"/>
  <c r="M22" i="39" s="1"/>
  <c r="AY8" i="39"/>
  <c r="AY18" i="39" s="1"/>
  <c r="AY28" i="39" s="1"/>
  <c r="AZ8" i="39"/>
  <c r="AZ18" i="39" s="1"/>
  <c r="AZ28" i="39" s="1"/>
  <c r="BI8" i="39"/>
  <c r="BI18" i="39" s="1"/>
  <c r="BI28" i="39" s="1"/>
  <c r="BK8" i="39"/>
  <c r="BK18" i="39" s="1"/>
  <c r="BK28" i="39" s="1"/>
  <c r="I21" i="39" s="1"/>
  <c r="BQ8" i="39"/>
  <c r="BQ18" i="39" s="1"/>
  <c r="BQ28" i="39" s="1"/>
  <c r="BM8" i="39"/>
  <c r="BM18" i="39" s="1"/>
  <c r="BM28" i="39" s="1"/>
  <c r="K21" i="39" s="1"/>
  <c r="BD8" i="39"/>
  <c r="BD18" i="39" s="1"/>
  <c r="BD28" i="39" s="1"/>
  <c r="BJ8" i="39"/>
  <c r="BJ18" i="39" s="1"/>
  <c r="BJ28" i="39" s="1"/>
  <c r="H21" i="39" s="1"/>
  <c r="BF9" i="39"/>
  <c r="BF19" i="39" s="1"/>
  <c r="BF29" i="39" s="1"/>
  <c r="BB8" i="39"/>
  <c r="BB18" i="39" s="1"/>
  <c r="BB28" i="39" s="1"/>
  <c r="BD9" i="39"/>
  <c r="BD19" i="39" s="1"/>
  <c r="BD29" i="39" s="1"/>
  <c r="BI15" i="39"/>
  <c r="BI25" i="39" s="1"/>
  <c r="BI35" i="39" s="1"/>
  <c r="BE8" i="39"/>
  <c r="BE18" i="39" s="1"/>
  <c r="BE28" i="39" s="1"/>
  <c r="BN8" i="39"/>
  <c r="BN18" i="39" s="1"/>
  <c r="BN28" i="39" s="1"/>
  <c r="BQ10" i="39"/>
  <c r="BQ20" i="39" s="1"/>
  <c r="BQ30" i="39" s="1"/>
  <c r="BO8" i="39"/>
  <c r="BO18" i="39" s="1"/>
  <c r="BO28" i="39" s="1"/>
  <c r="M21" i="39" s="1"/>
  <c r="BP8" i="39"/>
  <c r="BP18" i="39" s="1"/>
  <c r="BP28" i="39" s="1"/>
  <c r="BD14" i="39"/>
  <c r="BD24" i="39" s="1"/>
  <c r="BD34" i="39" s="1"/>
  <c r="AW8" i="39"/>
  <c r="AW18" i="39" s="1"/>
  <c r="AW28" i="39" s="1"/>
  <c r="BC12" i="39"/>
  <c r="BC22" i="39" s="1"/>
  <c r="BC32" i="39" s="1"/>
  <c r="BN14" i="39"/>
  <c r="BN24" i="39" s="1"/>
  <c r="BN34" i="39" s="1"/>
  <c r="BM9" i="39"/>
  <c r="BM19" i="39" s="1"/>
  <c r="BM29" i="39" s="1"/>
  <c r="BR8" i="39"/>
  <c r="BR18" i="39" s="1"/>
  <c r="BR28" i="39" s="1"/>
  <c r="P21" i="39" s="1"/>
  <c r="AW12" i="39"/>
  <c r="AW22" i="39" s="1"/>
  <c r="AW32" i="39" s="1"/>
  <c r="BP9" i="39"/>
  <c r="BP19" i="39" s="1"/>
  <c r="BP29" i="39" s="1"/>
  <c r="BL8" i="39"/>
  <c r="BL18" i="39" s="1"/>
  <c r="BL28" i="39" s="1"/>
  <c r="J21" i="39" s="1"/>
  <c r="BK12" i="39"/>
  <c r="BK22" i="39" s="1"/>
  <c r="BK32" i="39" s="1"/>
  <c r="I25" i="39" s="1"/>
  <c r="AY9" i="39"/>
  <c r="AY19" i="39" s="1"/>
  <c r="AY29" i="39" s="1"/>
  <c r="BC15" i="39"/>
  <c r="BC25" i="39" s="1"/>
  <c r="BC35" i="39" s="1"/>
  <c r="BA8" i="39"/>
  <c r="BA18" i="39" s="1"/>
  <c r="BA28" i="39" s="1"/>
  <c r="BI9" i="39"/>
  <c r="BI19" i="39" s="1"/>
  <c r="BI29" i="39" s="1"/>
  <c r="BJ15" i="39"/>
  <c r="BJ25" i="39" s="1"/>
  <c r="BJ35" i="39" s="1"/>
  <c r="BQ9" i="39"/>
  <c r="BQ19" i="39" s="1"/>
  <c r="BQ29" i="39" s="1"/>
  <c r="BE15" i="39"/>
  <c r="BE25" i="39" s="1"/>
  <c r="BE35" i="39" s="1"/>
  <c r="O28" i="39" s="1"/>
  <c r="BB15" i="39"/>
  <c r="BB25" i="39" s="1"/>
  <c r="BB35" i="39" s="1"/>
  <c r="BR15" i="39"/>
  <c r="BR25" i="39" s="1"/>
  <c r="BR35" i="39" s="1"/>
  <c r="AX9" i="39"/>
  <c r="AX19" i="39" s="1"/>
  <c r="AX29" i="39" s="1"/>
  <c r="AY15" i="39"/>
  <c r="AY25" i="39" s="1"/>
  <c r="AY35" i="39" s="1"/>
  <c r="BL15" i="39"/>
  <c r="BL25" i="39" s="1"/>
  <c r="BL35" i="39" s="1"/>
  <c r="BA15" i="39"/>
  <c r="BA25" i="39" s="1"/>
  <c r="BA35" i="39" s="1"/>
  <c r="AZ9" i="39"/>
  <c r="AZ19" i="39" s="1"/>
  <c r="AZ29" i="39" s="1"/>
  <c r="BM15" i="39"/>
  <c r="BM25" i="39" s="1"/>
  <c r="BM35" i="39" s="1"/>
  <c r="AZ15" i="39"/>
  <c r="AZ25" i="39" s="1"/>
  <c r="AZ35" i="39" s="1"/>
  <c r="BP12" i="39"/>
  <c r="BP22" i="39" s="1"/>
  <c r="BP32" i="39" s="1"/>
  <c r="BB10" i="39"/>
  <c r="BB20" i="39" s="1"/>
  <c r="BB30" i="39" s="1"/>
  <c r="L23" i="39" s="1"/>
  <c r="BK9" i="39"/>
  <c r="BK19" i="39" s="1"/>
  <c r="BK29" i="39" s="1"/>
  <c r="AX15" i="39"/>
  <c r="AX25" i="39" s="1"/>
  <c r="AX35" i="39" s="1"/>
  <c r="AY12" i="39"/>
  <c r="AY22" i="39" s="1"/>
  <c r="AY32" i="39" s="1"/>
  <c r="BK15" i="39"/>
  <c r="BK25" i="39" s="1"/>
  <c r="BK35" i="39" s="1"/>
  <c r="BQ12" i="39"/>
  <c r="BQ22" i="39" s="1"/>
  <c r="BQ32" i="39" s="1"/>
  <c r="BL10" i="39"/>
  <c r="BL20" i="39" s="1"/>
  <c r="BL30" i="39" s="1"/>
  <c r="BL9" i="39"/>
  <c r="BL19" i="39" s="1"/>
  <c r="BL29" i="39" s="1"/>
  <c r="AW15" i="39"/>
  <c r="AW25" i="39" s="1"/>
  <c r="AW35" i="39" s="1"/>
  <c r="BN15" i="39"/>
  <c r="BN25" i="39" s="1"/>
  <c r="BN35" i="39" s="1"/>
  <c r="BP10" i="39"/>
  <c r="BP20" i="39" s="1"/>
  <c r="BP30" i="39" s="1"/>
  <c r="BE9" i="39"/>
  <c r="BE19" i="39" s="1"/>
  <c r="BE29" i="39" s="1"/>
  <c r="BP15" i="39"/>
  <c r="BP25" i="39" s="1"/>
  <c r="BP35" i="39" s="1"/>
  <c r="BB12" i="39"/>
  <c r="BB22" i="39" s="1"/>
  <c r="BB32" i="39" s="1"/>
  <c r="L25" i="39" s="1"/>
  <c r="BA10" i="39"/>
  <c r="BA20" i="39" s="1"/>
  <c r="BA30" i="39" s="1"/>
  <c r="BA9" i="39"/>
  <c r="BA19" i="39" s="1"/>
  <c r="BA29" i="39" s="1"/>
  <c r="BJ9" i="39"/>
  <c r="BJ19" i="39" s="1"/>
  <c r="BJ29" i="39" s="1"/>
  <c r="BD15" i="39"/>
  <c r="BD25" i="39" s="1"/>
  <c r="BD35" i="39" s="1"/>
  <c r="BO15" i="39"/>
  <c r="BO25" i="39" s="1"/>
  <c r="BO35" i="39" s="1"/>
  <c r="BF15" i="39"/>
  <c r="BF25" i="39" s="1"/>
  <c r="BF35" i="39" s="1"/>
  <c r="AY10" i="39"/>
  <c r="AY20" i="39" s="1"/>
  <c r="AY30" i="39" s="1"/>
  <c r="BR9" i="39"/>
  <c r="BR19" i="39" s="1"/>
  <c r="BR29" i="39" s="1"/>
  <c r="AX10" i="39"/>
  <c r="AX20" i="39" s="1"/>
  <c r="AX30" i="39" s="1"/>
  <c r="BE14" i="39"/>
  <c r="BE24" i="39" s="1"/>
  <c r="BE34" i="39" s="1"/>
  <c r="BO10" i="39"/>
  <c r="BO20" i="39" s="1"/>
  <c r="BO30" i="39" s="1"/>
  <c r="BD10" i="39"/>
  <c r="BD20" i="39" s="1"/>
  <c r="BD30" i="39" s="1"/>
  <c r="BK10" i="39"/>
  <c r="BK20" i="39" s="1"/>
  <c r="BK30" i="39" s="1"/>
  <c r="BC10" i="39"/>
  <c r="BC20" i="39" s="1"/>
  <c r="BC30" i="39" s="1"/>
  <c r="BA14" i="39"/>
  <c r="BA24" i="39" s="1"/>
  <c r="BA34" i="39" s="1"/>
  <c r="BF14" i="39"/>
  <c r="BF24" i="39" s="1"/>
  <c r="BF34" i="39" s="1"/>
  <c r="BQ14" i="39"/>
  <c r="BQ24" i="39" s="1"/>
  <c r="BQ34" i="39" s="1"/>
  <c r="AX14" i="39"/>
  <c r="AX24" i="39" s="1"/>
  <c r="AX34" i="39" s="1"/>
  <c r="BP11" i="39"/>
  <c r="BP21" i="39" s="1"/>
  <c r="BP31" i="39" s="1"/>
  <c r="BM10" i="39"/>
  <c r="BM20" i="39" s="1"/>
  <c r="BM30" i="39" s="1"/>
  <c r="AY14" i="39"/>
  <c r="AY24" i="39" s="1"/>
  <c r="AY34" i="39" s="1"/>
  <c r="BI10" i="39"/>
  <c r="BI20" i="39" s="1"/>
  <c r="BI30" i="39" s="1"/>
  <c r="BJ14" i="39"/>
  <c r="BJ24" i="39" s="1"/>
  <c r="BJ34" i="39" s="1"/>
  <c r="BQ11" i="39"/>
  <c r="BQ21" i="39" s="1"/>
  <c r="BQ31" i="39" s="1"/>
  <c r="BE10" i="39"/>
  <c r="BE20" i="39" s="1"/>
  <c r="BE30" i="39" s="1"/>
  <c r="BP14" i="39"/>
  <c r="BP24" i="39" s="1"/>
  <c r="BP34" i="39" s="1"/>
  <c r="N27" i="39" s="1"/>
  <c r="AZ10" i="39"/>
  <c r="AZ20" i="39" s="1"/>
  <c r="AZ30" i="39" s="1"/>
  <c r="AW10" i="39"/>
  <c r="AW20" i="39" s="1"/>
  <c r="AW30" i="39" s="1"/>
  <c r="BN11" i="39"/>
  <c r="BN21" i="39" s="1"/>
  <c r="BN31" i="39" s="1"/>
  <c r="L24" i="39" s="1"/>
  <c r="BF10" i="39"/>
  <c r="BF20" i="39" s="1"/>
  <c r="BF30" i="39" s="1"/>
  <c r="P23" i="39" s="1"/>
  <c r="BC14" i="39"/>
  <c r="BC24" i="39" s="1"/>
  <c r="BC34" i="39" s="1"/>
  <c r="BJ10" i="39"/>
  <c r="BJ20" i="39" s="1"/>
  <c r="BJ30" i="39" s="1"/>
  <c r="BF7" i="39"/>
  <c r="BF17" i="39" s="1"/>
  <c r="BF27" i="39" s="1"/>
  <c r="BE7" i="39"/>
  <c r="BE17" i="39" s="1"/>
  <c r="BE27" i="39" s="1"/>
  <c r="AW7" i="39"/>
  <c r="AW17" i="39" s="1"/>
  <c r="AW27" i="39" s="1"/>
  <c r="BK7" i="39"/>
  <c r="BK17" i="39" s="1"/>
  <c r="BK27" i="39" s="1"/>
  <c r="BN7" i="39"/>
  <c r="BN17" i="39" s="1"/>
  <c r="BN27" i="39" s="1"/>
  <c r="BQ7" i="39"/>
  <c r="BQ17" i="39" s="1"/>
  <c r="BQ27" i="39" s="1"/>
  <c r="BA7" i="39"/>
  <c r="BA17" i="39" s="1"/>
  <c r="BA27" i="39" s="1"/>
  <c r="BB7" i="39"/>
  <c r="BB17" i="39" s="1"/>
  <c r="BB27" i="39" s="1"/>
  <c r="AX7" i="39"/>
  <c r="AX17" i="39" s="1"/>
  <c r="AX27" i="39" s="1"/>
  <c r="AW14" i="39"/>
  <c r="AW24" i="39" s="1"/>
  <c r="AW34" i="39" s="1"/>
  <c r="BM14" i="39"/>
  <c r="BM24" i="39" s="1"/>
  <c r="BM34" i="39" s="1"/>
  <c r="BD7" i="39"/>
  <c r="BD17" i="39" s="1"/>
  <c r="BD27" i="39" s="1"/>
  <c r="BL7" i="39"/>
  <c r="BL17" i="39" s="1"/>
  <c r="BL27" i="39" s="1"/>
  <c r="BO14" i="39"/>
  <c r="BO24" i="39" s="1"/>
  <c r="BO34" i="39" s="1"/>
  <c r="BB14" i="39"/>
  <c r="BB24" i="39" s="1"/>
  <c r="BB34" i="39" s="1"/>
  <c r="BJ7" i="39"/>
  <c r="BJ17" i="39" s="1"/>
  <c r="BJ27" i="39" s="1"/>
  <c r="BR7" i="39"/>
  <c r="BR17" i="39" s="1"/>
  <c r="BR27" i="39" s="1"/>
  <c r="BP7" i="39"/>
  <c r="BP17" i="39" s="1"/>
  <c r="BP27" i="39" s="1"/>
  <c r="BF11" i="39"/>
  <c r="BF21" i="39" s="1"/>
  <c r="BF31" i="39" s="1"/>
  <c r="AY7" i="39"/>
  <c r="AY17" i="39" s="1"/>
  <c r="AY27" i="39" s="1"/>
  <c r="BK14" i="39"/>
  <c r="BK24" i="39" s="1"/>
  <c r="BK34" i="39" s="1"/>
  <c r="BI14" i="39"/>
  <c r="BI24" i="39" s="1"/>
  <c r="BI34" i="39" s="1"/>
  <c r="BM7" i="39"/>
  <c r="BM17" i="39" s="1"/>
  <c r="BM27" i="39" s="1"/>
  <c r="AZ7" i="39"/>
  <c r="AZ17" i="39" s="1"/>
  <c r="AZ27" i="39" s="1"/>
  <c r="BA11" i="39"/>
  <c r="BA21" i="39" s="1"/>
  <c r="BA31" i="39" s="1"/>
  <c r="BI7" i="39"/>
  <c r="BI17" i="39" s="1"/>
  <c r="BI27" i="39" s="1"/>
  <c r="BL14" i="39"/>
  <c r="BL24" i="39" s="1"/>
  <c r="BL34" i="39" s="1"/>
  <c r="J27" i="39" s="1"/>
  <c r="BR14" i="39"/>
  <c r="BR24" i="39" s="1"/>
  <c r="BR34" i="39" s="1"/>
  <c r="BO7" i="39"/>
  <c r="BO17" i="39" s="1"/>
  <c r="BO27" i="39" s="1"/>
  <c r="M20" i="39" s="1"/>
  <c r="AW11" i="39"/>
  <c r="AW21" i="39" s="1"/>
  <c r="AW31" i="39" s="1"/>
  <c r="AX11" i="39"/>
  <c r="AX21" i="39" s="1"/>
  <c r="AX31" i="39" s="1"/>
  <c r="BR11" i="39"/>
  <c r="BR21" i="39" s="1"/>
  <c r="BR31" i="39" s="1"/>
  <c r="BE11" i="39"/>
  <c r="BE21" i="39" s="1"/>
  <c r="BE31" i="39" s="1"/>
  <c r="BD11" i="39"/>
  <c r="BD21" i="39" s="1"/>
  <c r="BD31" i="39" s="1"/>
  <c r="BK11" i="39"/>
  <c r="BK21" i="39" s="1"/>
  <c r="BK31" i="39" s="1"/>
  <c r="BL11" i="39"/>
  <c r="BL21" i="39" s="1"/>
  <c r="BL31" i="39" s="1"/>
  <c r="AY11" i="39"/>
  <c r="AY21" i="39" s="1"/>
  <c r="AY31" i="39" s="1"/>
  <c r="BC11" i="39"/>
  <c r="BC21" i="39" s="1"/>
  <c r="BC31" i="39" s="1"/>
  <c r="BO11" i="39"/>
  <c r="BO21" i="39" s="1"/>
  <c r="BO31" i="39" s="1"/>
  <c r="BI11" i="39"/>
  <c r="BI21" i="39" s="1"/>
  <c r="BI31" i="39" s="1"/>
  <c r="BM11" i="39"/>
  <c r="BM21" i="39" s="1"/>
  <c r="BM31" i="39" s="1"/>
  <c r="BJ11" i="39"/>
  <c r="BJ21" i="39" s="1"/>
  <c r="BJ31" i="39" s="1"/>
  <c r="AZ11" i="39"/>
  <c r="AZ21" i="39" s="1"/>
  <c r="AZ31" i="39" s="1"/>
  <c r="M26" i="39"/>
  <c r="J8" i="39"/>
  <c r="K8" i="39" s="1"/>
  <c r="J13" i="39"/>
  <c r="K13" i="39" s="1"/>
  <c r="J15" i="39"/>
  <c r="K15" i="39" s="1"/>
  <c r="J12" i="39"/>
  <c r="K12" i="39" s="1"/>
  <c r="J11" i="39"/>
  <c r="K11" i="39" s="1"/>
  <c r="J7" i="39"/>
  <c r="K7" i="39" s="1"/>
  <c r="J14" i="39"/>
  <c r="K14" i="39" s="1"/>
  <c r="AM4" i="39"/>
  <c r="AL5" i="39"/>
  <c r="H25" i="39"/>
  <c r="G21" i="39"/>
  <c r="J9" i="39"/>
  <c r="K9" i="39" s="1"/>
  <c r="J10" i="39"/>
  <c r="K10" i="39" s="1"/>
  <c r="I26" i="39"/>
  <c r="D6" i="30"/>
  <c r="L5" i="30" s="1"/>
  <c r="B6" i="37"/>
  <c r="L6" i="30"/>
  <c r="D8" i="37"/>
  <c r="H26" i="39" l="1"/>
  <c r="K26" i="39"/>
  <c r="M25" i="39"/>
  <c r="P22" i="39"/>
  <c r="K28" i="39"/>
  <c r="J25" i="39"/>
  <c r="N22" i="39"/>
  <c r="O25" i="39"/>
  <c r="N25" i="39"/>
  <c r="L21" i="39"/>
  <c r="J26" i="39"/>
  <c r="N23" i="39"/>
  <c r="G28" i="39"/>
  <c r="G25" i="39"/>
  <c r="G26" i="39"/>
  <c r="P20" i="39"/>
  <c r="N26" i="39"/>
  <c r="O26" i="39"/>
  <c r="P25" i="39"/>
  <c r="AI13" i="39"/>
  <c r="AI10" i="39"/>
  <c r="M24" i="39"/>
  <c r="AI12" i="39"/>
  <c r="I28" i="39"/>
  <c r="AI9" i="39"/>
  <c r="O21" i="39"/>
  <c r="AI8" i="39"/>
  <c r="K22" i="39"/>
  <c r="G22" i="39"/>
  <c r="L27" i="39"/>
  <c r="J22" i="39"/>
  <c r="P24" i="39"/>
  <c r="M28" i="39"/>
  <c r="H28" i="39"/>
  <c r="H22" i="39"/>
  <c r="O23" i="39"/>
  <c r="I22" i="39"/>
  <c r="J20" i="39"/>
  <c r="N21" i="39"/>
  <c r="P27" i="39"/>
  <c r="N28" i="39"/>
  <c r="O22" i="39"/>
  <c r="J23" i="39"/>
  <c r="I23" i="39"/>
  <c r="M23" i="39"/>
  <c r="K20" i="39"/>
  <c r="L28" i="39"/>
  <c r="J28" i="39"/>
  <c r="G23" i="39"/>
  <c r="P28" i="39"/>
  <c r="O20" i="39"/>
  <c r="K23" i="39"/>
  <c r="AI14" i="39"/>
  <c r="H27" i="39"/>
  <c r="K27" i="39"/>
  <c r="G27" i="39"/>
  <c r="O24" i="39"/>
  <c r="H23" i="39"/>
  <c r="O27" i="39"/>
  <c r="M27" i="39"/>
  <c r="N20" i="39"/>
  <c r="G24" i="39"/>
  <c r="G20" i="39"/>
  <c r="I27" i="39"/>
  <c r="N24" i="39"/>
  <c r="J24" i="39"/>
  <c r="H20" i="39"/>
  <c r="K24" i="39"/>
  <c r="I20" i="39"/>
  <c r="L20" i="39"/>
  <c r="AI15" i="39"/>
  <c r="H24" i="39"/>
  <c r="I24" i="39"/>
  <c r="AI11" i="39"/>
  <c r="AN4" i="39"/>
  <c r="AM5" i="39"/>
  <c r="AI7" i="39"/>
  <c r="L6" i="37"/>
  <c r="B11" i="37" s="1"/>
  <c r="B13" i="37" s="1"/>
  <c r="N6" i="30"/>
  <c r="N6" i="37" s="1"/>
  <c r="D6" i="37"/>
  <c r="AN5" i="39" l="1"/>
  <c r="AO4" i="39"/>
  <c r="L5" i="37"/>
  <c r="L7" i="30"/>
  <c r="N5" i="30"/>
  <c r="N5" i="37" s="1"/>
  <c r="B32" i="37"/>
  <c r="C82" i="37"/>
  <c r="B29" i="37"/>
  <c r="B47" i="37"/>
  <c r="C75" i="37"/>
  <c r="C83" i="37"/>
  <c r="C84" i="37"/>
  <c r="C76" i="37"/>
  <c r="C79" i="37"/>
  <c r="C77" i="37"/>
  <c r="B50" i="37"/>
  <c r="C73" i="37"/>
  <c r="C86" i="37"/>
  <c r="C87" i="37"/>
  <c r="C78" i="37"/>
  <c r="C90" i="37"/>
  <c r="C80" i="37"/>
  <c r="B38" i="37"/>
  <c r="C88" i="37"/>
  <c r="B17" i="37"/>
  <c r="B20" i="37"/>
  <c r="C74" i="37"/>
  <c r="B44" i="37"/>
  <c r="B23" i="37"/>
  <c r="B26" i="37"/>
  <c r="C85" i="37"/>
  <c r="B41" i="37"/>
  <c r="C81" i="37"/>
  <c r="C89" i="37"/>
  <c r="B35" i="37"/>
  <c r="AP4" i="39" l="1"/>
  <c r="AO5" i="39"/>
  <c r="N7" i="30"/>
  <c r="N7" i="37" s="1"/>
  <c r="L7" i="37"/>
  <c r="H10" i="37"/>
  <c r="H12" i="37" s="1"/>
  <c r="I10" i="37"/>
  <c r="AQ4" i="39" l="1"/>
  <c r="AP5" i="39"/>
  <c r="N16" i="37"/>
  <c r="L16" i="37"/>
  <c r="J16" i="37"/>
  <c r="I16" i="37"/>
  <c r="F16" i="37"/>
  <c r="G16" i="37"/>
  <c r="M16" i="37"/>
  <c r="O16" i="37"/>
  <c r="K16" i="37"/>
  <c r="H16" i="37"/>
  <c r="E16" i="37"/>
  <c r="D16" i="37"/>
  <c r="AR4" i="39" l="1"/>
  <c r="AQ5" i="39"/>
  <c r="O50" i="37"/>
  <c r="O47" i="37"/>
  <c r="O35" i="37"/>
  <c r="O23" i="37"/>
  <c r="O44" i="37"/>
  <c r="O38" i="37"/>
  <c r="O20" i="37"/>
  <c r="O32" i="37"/>
  <c r="O29" i="37"/>
  <c r="O26" i="37"/>
  <c r="O41" i="37"/>
  <c r="O17" i="37"/>
  <c r="D17" i="37"/>
  <c r="D26" i="37"/>
  <c r="D47" i="37"/>
  <c r="D50" i="37"/>
  <c r="D23" i="37"/>
  <c r="D32" i="37"/>
  <c r="D44" i="37"/>
  <c r="D29" i="37"/>
  <c r="D41" i="37"/>
  <c r="D20" i="37"/>
  <c r="D35" i="37"/>
  <c r="D38" i="37"/>
  <c r="H41" i="37"/>
  <c r="H20" i="37"/>
  <c r="H32" i="37"/>
  <c r="H38" i="37"/>
  <c r="H23" i="37"/>
  <c r="H17" i="37"/>
  <c r="H50" i="37"/>
  <c r="H26" i="37"/>
  <c r="H47" i="37"/>
  <c r="H35" i="37"/>
  <c r="H29" i="37"/>
  <c r="H44" i="37"/>
  <c r="G47" i="37"/>
  <c r="G29" i="37"/>
  <c r="G32" i="37"/>
  <c r="G44" i="37"/>
  <c r="G26" i="37"/>
  <c r="G38" i="37"/>
  <c r="G20" i="37"/>
  <c r="G35" i="37"/>
  <c r="G23" i="37"/>
  <c r="G50" i="37"/>
  <c r="G41" i="37"/>
  <c r="G17" i="37"/>
  <c r="J17" i="37"/>
  <c r="AD32" i="37" s="1"/>
  <c r="J44" i="37"/>
  <c r="J29" i="37"/>
  <c r="AH32" i="37" s="1"/>
  <c r="J26" i="37"/>
  <c r="AG32" i="37" s="1"/>
  <c r="J35" i="37"/>
  <c r="AJ32" i="37" s="1"/>
  <c r="J50" i="37"/>
  <c r="AO32" i="37" s="1"/>
  <c r="J41" i="37"/>
  <c r="AL32" i="37" s="1"/>
  <c r="J32" i="37"/>
  <c r="AI32" i="37" s="1"/>
  <c r="J38" i="37"/>
  <c r="AK32" i="37" s="1"/>
  <c r="J20" i="37"/>
  <c r="AE32" i="37" s="1"/>
  <c r="J47" i="37"/>
  <c r="AN32" i="37" s="1"/>
  <c r="J23" i="37"/>
  <c r="AF32" i="37" s="1"/>
  <c r="E26" i="37"/>
  <c r="E41" i="37"/>
  <c r="E29" i="37"/>
  <c r="E35" i="37"/>
  <c r="E32" i="37"/>
  <c r="E38" i="37"/>
  <c r="E23" i="37"/>
  <c r="E47" i="37"/>
  <c r="E44" i="37"/>
  <c r="E17" i="37"/>
  <c r="E50" i="37"/>
  <c r="E20" i="37"/>
  <c r="K35" i="37"/>
  <c r="K32" i="37"/>
  <c r="K29" i="37"/>
  <c r="K44" i="37"/>
  <c r="K47" i="37"/>
  <c r="K50" i="37"/>
  <c r="K20" i="37"/>
  <c r="K38" i="37"/>
  <c r="K17" i="37"/>
  <c r="K41" i="37"/>
  <c r="K26" i="37"/>
  <c r="K23" i="37"/>
  <c r="F20" i="37"/>
  <c r="F29" i="37"/>
  <c r="F47" i="37"/>
  <c r="F26" i="37"/>
  <c r="F44" i="37"/>
  <c r="F50" i="37"/>
  <c r="F23" i="37"/>
  <c r="F41" i="37"/>
  <c r="F35" i="37"/>
  <c r="F17" i="37"/>
  <c r="F32" i="37"/>
  <c r="F38" i="37"/>
  <c r="L44" i="37"/>
  <c r="L32" i="37"/>
  <c r="L35" i="37"/>
  <c r="L20" i="37"/>
  <c r="L17" i="37"/>
  <c r="L38" i="37"/>
  <c r="L26" i="37"/>
  <c r="L47" i="37"/>
  <c r="L29" i="37"/>
  <c r="L41" i="37"/>
  <c r="L23" i="37"/>
  <c r="L50" i="37"/>
  <c r="M38" i="37"/>
  <c r="M44" i="37"/>
  <c r="M32" i="37"/>
  <c r="M41" i="37"/>
  <c r="M47" i="37"/>
  <c r="M17" i="37"/>
  <c r="M20" i="37"/>
  <c r="M50" i="37"/>
  <c r="M35" i="37"/>
  <c r="M29" i="37"/>
  <c r="M23" i="37"/>
  <c r="M26" i="37"/>
  <c r="I44" i="37"/>
  <c r="I32" i="37"/>
  <c r="I23" i="37"/>
  <c r="I50" i="37"/>
  <c r="I35" i="37"/>
  <c r="I20" i="37"/>
  <c r="I41" i="37"/>
  <c r="I29" i="37"/>
  <c r="I47" i="37"/>
  <c r="I17" i="37"/>
  <c r="I26" i="37"/>
  <c r="I38" i="37"/>
  <c r="N23" i="37"/>
  <c r="N17" i="37"/>
  <c r="N26" i="37"/>
  <c r="N47" i="37"/>
  <c r="N50" i="37"/>
  <c r="N32" i="37"/>
  <c r="N41" i="37"/>
  <c r="N35" i="37"/>
  <c r="N44" i="37"/>
  <c r="N29" i="37"/>
  <c r="N38" i="37"/>
  <c r="N20" i="37"/>
  <c r="G40" i="37" l="1"/>
  <c r="AK38" i="37"/>
  <c r="F22" i="37"/>
  <c r="AE30" i="37"/>
  <c r="O31" i="37"/>
  <c r="AH34" i="37"/>
  <c r="E22" i="37"/>
  <c r="AE37" i="37"/>
  <c r="M22" i="37"/>
  <c r="AE41" i="37"/>
  <c r="L34" i="37"/>
  <c r="AI33" i="37"/>
  <c r="G31" i="37"/>
  <c r="AH38" i="37"/>
  <c r="N46" i="37"/>
  <c r="AM42" i="37"/>
  <c r="O22" i="37"/>
  <c r="AE34" i="37"/>
  <c r="M34" i="37"/>
  <c r="AI41" i="37"/>
  <c r="J46" i="37"/>
  <c r="AM32" i="37"/>
  <c r="O40" i="37"/>
  <c r="AK34" i="37"/>
  <c r="L22" i="37"/>
  <c r="AE33" i="37"/>
  <c r="N22" i="37"/>
  <c r="AE42" i="37"/>
  <c r="H43" i="37"/>
  <c r="AL31" i="37"/>
  <c r="E46" i="37"/>
  <c r="AM37" i="37"/>
  <c r="K28" i="37"/>
  <c r="AG40" i="37"/>
  <c r="K43" i="37"/>
  <c r="AL40" i="37"/>
  <c r="D22" i="37"/>
  <c r="AE29" i="37"/>
  <c r="I52" i="37"/>
  <c r="AO39" i="37"/>
  <c r="F19" i="37"/>
  <c r="AD30" i="37"/>
  <c r="D31" i="37"/>
  <c r="AH29" i="37"/>
  <c r="O46" i="37"/>
  <c r="AM34" i="37"/>
  <c r="F31" i="37"/>
  <c r="AH30" i="37"/>
  <c r="E19" i="37"/>
  <c r="AD37" i="37"/>
  <c r="M43" i="37"/>
  <c r="AL41" i="37"/>
  <c r="D37" i="37"/>
  <c r="AJ29" i="37"/>
  <c r="F40" i="37"/>
  <c r="AK30" i="37"/>
  <c r="E34" i="37"/>
  <c r="AI37" i="37"/>
  <c r="E31" i="37"/>
  <c r="AH37" i="37"/>
  <c r="D46" i="37"/>
  <c r="AM29" i="37"/>
  <c r="O25" i="37"/>
  <c r="AF34" i="37"/>
  <c r="H22" i="37"/>
  <c r="AE31" i="37"/>
  <c r="M19" i="37"/>
  <c r="AD41" i="37"/>
  <c r="O28" i="37"/>
  <c r="AG34" i="37"/>
  <c r="O34" i="37"/>
  <c r="AI34" i="37"/>
  <c r="K49" i="37"/>
  <c r="AN40" i="37"/>
  <c r="G28" i="37"/>
  <c r="AG38" i="37"/>
  <c r="L37" i="37"/>
  <c r="AJ33" i="37"/>
  <c r="G34" i="37"/>
  <c r="AI38" i="37"/>
  <c r="I43" i="37"/>
  <c r="AL39" i="37"/>
  <c r="E40" i="37"/>
  <c r="AK37" i="37"/>
  <c r="F34" i="37"/>
  <c r="AI30" i="37"/>
  <c r="H31" i="37"/>
  <c r="AH31" i="37"/>
  <c r="L52" i="37"/>
  <c r="AO33" i="37"/>
  <c r="N49" i="37"/>
  <c r="AN42" i="37"/>
  <c r="E43" i="37"/>
  <c r="AL37" i="37"/>
  <c r="K46" i="37"/>
  <c r="AM40" i="37"/>
  <c r="G43" i="37"/>
  <c r="AL38" i="37"/>
  <c r="H28" i="37"/>
  <c r="AG31" i="37"/>
  <c r="D25" i="37"/>
  <c r="AF29" i="37"/>
  <c r="O49" i="37"/>
  <c r="AN34" i="37"/>
  <c r="H34" i="37"/>
  <c r="AI31" i="37"/>
  <c r="I19" i="37"/>
  <c r="AD39" i="37"/>
  <c r="M46" i="37"/>
  <c r="AM41" i="37"/>
  <c r="H46" i="37"/>
  <c r="AM31" i="37"/>
  <c r="I25" i="37"/>
  <c r="AF39" i="37"/>
  <c r="I34" i="37"/>
  <c r="AI39" i="37"/>
  <c r="L25" i="37"/>
  <c r="AF33" i="37"/>
  <c r="O37" i="37"/>
  <c r="AJ34" i="37"/>
  <c r="L43" i="37"/>
  <c r="AL33" i="37"/>
  <c r="M28" i="37"/>
  <c r="AG41" i="37"/>
  <c r="G52" i="37"/>
  <c r="AO38" i="37"/>
  <c r="H52" i="37"/>
  <c r="AO31" i="37"/>
  <c r="D52" i="37"/>
  <c r="AO29" i="37"/>
  <c r="O52" i="37"/>
  <c r="AO34" i="37"/>
  <c r="M52" i="37"/>
  <c r="AO41" i="37"/>
  <c r="E52" i="37"/>
  <c r="AO37" i="37"/>
  <c r="G46" i="37"/>
  <c r="AM38" i="37"/>
  <c r="M49" i="37"/>
  <c r="AN41" i="37"/>
  <c r="N31" i="37"/>
  <c r="AH42" i="37"/>
  <c r="L46" i="37"/>
  <c r="AM33" i="37"/>
  <c r="E25" i="37"/>
  <c r="AF37" i="37"/>
  <c r="K19" i="37"/>
  <c r="AD40" i="37"/>
  <c r="K40" i="37"/>
  <c r="AK40" i="37"/>
  <c r="E37" i="37"/>
  <c r="AJ37" i="37"/>
  <c r="K52" i="37"/>
  <c r="AO40" i="37"/>
  <c r="F43" i="37"/>
  <c r="AL30" i="37"/>
  <c r="D34" i="37"/>
  <c r="AI29" i="37"/>
  <c r="N28" i="37"/>
  <c r="AG42" i="37"/>
  <c r="N19" i="37"/>
  <c r="AD42" i="37"/>
  <c r="K31" i="37"/>
  <c r="AH40" i="37"/>
  <c r="F46" i="37"/>
  <c r="AM30" i="37"/>
  <c r="K34" i="37"/>
  <c r="AI40" i="37"/>
  <c r="G25" i="37"/>
  <c r="AF38" i="37"/>
  <c r="H19" i="37"/>
  <c r="AD31" i="37"/>
  <c r="D49" i="37"/>
  <c r="AN29" i="37"/>
  <c r="L19" i="37"/>
  <c r="AD33" i="37"/>
  <c r="O19" i="37"/>
  <c r="AD34" i="37"/>
  <c r="N40" i="37"/>
  <c r="AK42" i="37"/>
  <c r="K25" i="37"/>
  <c r="AF40" i="37"/>
  <c r="E49" i="37"/>
  <c r="AN37" i="37"/>
  <c r="G49" i="37"/>
  <c r="AN38" i="37"/>
  <c r="I37" i="37"/>
  <c r="AJ39" i="37"/>
  <c r="N43" i="37"/>
  <c r="AL42" i="37"/>
  <c r="D43" i="37"/>
  <c r="AL29" i="37"/>
  <c r="N52" i="37"/>
  <c r="AO42" i="37"/>
  <c r="F37" i="37"/>
  <c r="AJ30" i="37"/>
  <c r="I46" i="37"/>
  <c r="AM39" i="37"/>
  <c r="G19" i="37"/>
  <c r="AD38" i="37"/>
  <c r="E28" i="37"/>
  <c r="AG37" i="37"/>
  <c r="L31" i="37"/>
  <c r="AH33" i="37"/>
  <c r="N25" i="37"/>
  <c r="AF42" i="37"/>
  <c r="L49" i="37"/>
  <c r="AN33" i="37"/>
  <c r="L28" i="37"/>
  <c r="AG33" i="37"/>
  <c r="F28" i="37"/>
  <c r="AG30" i="37"/>
  <c r="G37" i="37"/>
  <c r="AJ38" i="37"/>
  <c r="H25" i="37"/>
  <c r="AF31" i="37"/>
  <c r="D28" i="37"/>
  <c r="AG29" i="37"/>
  <c r="I28" i="37"/>
  <c r="AG39" i="37"/>
  <c r="I49" i="37"/>
  <c r="AN39" i="37"/>
  <c r="O43" i="37"/>
  <c r="AL34" i="37"/>
  <c r="I31" i="37"/>
  <c r="AH39" i="37"/>
  <c r="D40" i="37"/>
  <c r="AK29" i="37"/>
  <c r="I22" i="37"/>
  <c r="AE39" i="37"/>
  <c r="N37" i="37"/>
  <c r="AJ42" i="37"/>
  <c r="M40" i="37"/>
  <c r="AK41" i="37"/>
  <c r="N34" i="37"/>
  <c r="AI42" i="37"/>
  <c r="K22" i="37"/>
  <c r="AE40" i="37"/>
  <c r="H37" i="37"/>
  <c r="AJ31" i="37"/>
  <c r="H49" i="37"/>
  <c r="AN31" i="37"/>
  <c r="F25" i="37"/>
  <c r="AF30" i="37"/>
  <c r="F52" i="37"/>
  <c r="AO30" i="37"/>
  <c r="M25" i="37"/>
  <c r="AF41" i="37"/>
  <c r="M31" i="37"/>
  <c r="AH41" i="37"/>
  <c r="K37" i="37"/>
  <c r="AJ40" i="37"/>
  <c r="I40" i="37"/>
  <c r="AK39" i="37"/>
  <c r="M37" i="37"/>
  <c r="AJ41" i="37"/>
  <c r="L40" i="37"/>
  <c r="AK33" i="37"/>
  <c r="F49" i="37"/>
  <c r="AN30" i="37"/>
  <c r="G22" i="37"/>
  <c r="AE38" i="37"/>
  <c r="H40" i="37"/>
  <c r="AK31" i="37"/>
  <c r="D19" i="37"/>
  <c r="AD29" i="37"/>
  <c r="AS4" i="39"/>
  <c r="AR5" i="39"/>
  <c r="J40" i="37"/>
  <c r="J52" i="37"/>
  <c r="J31" i="37"/>
  <c r="J28" i="37"/>
  <c r="J22" i="37"/>
  <c r="J19" i="37"/>
  <c r="J37" i="37"/>
  <c r="J43" i="37"/>
  <c r="J49" i="37"/>
  <c r="J34" i="37"/>
  <c r="J25" i="37"/>
  <c r="AS5" i="39" l="1"/>
  <c r="AT4" i="39"/>
  <c r="AT5" i="39" s="1"/>
</calcChain>
</file>

<file path=xl/sharedStrings.xml><?xml version="1.0" encoding="utf-8"?>
<sst xmlns="http://schemas.openxmlformats.org/spreadsheetml/2006/main" count="377" uniqueCount="225">
  <si>
    <t>Responses</t>
  </si>
  <si>
    <t>Responses ^2</t>
  </si>
  <si>
    <t>CF=</t>
  </si>
  <si>
    <t>C=</t>
  </si>
  <si>
    <t xml:space="preserve">Total SS = </t>
  </si>
  <si>
    <t>t or b=</t>
  </si>
  <si>
    <t>samples =</t>
  </si>
  <si>
    <t>df</t>
  </si>
  <si>
    <t>SS</t>
  </si>
  <si>
    <t>Between Treatments</t>
  </si>
  <si>
    <t>Between Birds</t>
  </si>
  <si>
    <t>b=</t>
  </si>
  <si>
    <t>SD</t>
  </si>
  <si>
    <t>Birds/Pen</t>
  </si>
  <si>
    <t>Birds / Pen</t>
  </si>
  <si>
    <t>Source</t>
  </si>
  <si>
    <t>Pen 1</t>
  </si>
  <si>
    <t>Pen 2</t>
  </si>
  <si>
    <t>Pen 3</t>
  </si>
  <si>
    <t>Pen 4</t>
  </si>
  <si>
    <t>Pen 5</t>
  </si>
  <si>
    <t>Pen 6</t>
  </si>
  <si>
    <t>Pen 7</t>
  </si>
  <si>
    <t>MS</t>
  </si>
  <si>
    <t>n</t>
  </si>
  <si>
    <t>p=</t>
  </si>
  <si>
    <t>Pens with Birds</t>
  </si>
  <si>
    <t>t =</t>
  </si>
  <si>
    <t>Var</t>
  </si>
  <si>
    <t>Treatment 1</t>
  </si>
  <si>
    <t>Treatment 2</t>
  </si>
  <si>
    <t>Treatment 3</t>
  </si>
  <si>
    <t>Treatment 4</t>
  </si>
  <si>
    <t>Treatment 5</t>
  </si>
  <si>
    <t>Treatment 6</t>
  </si>
  <si>
    <t>Treatment 7</t>
  </si>
  <si>
    <t>Treatment 8</t>
  </si>
  <si>
    <t>Pen 8</t>
  </si>
  <si>
    <t>Pen 9</t>
  </si>
  <si>
    <t>Pen 10</t>
  </si>
  <si>
    <t>Pen 11</t>
  </si>
  <si>
    <t>Pen 12</t>
  </si>
  <si>
    <t>Pen 13</t>
  </si>
  <si>
    <t>Pen 14</t>
  </si>
  <si>
    <t>Pen 15</t>
  </si>
  <si>
    <t>Pen 16</t>
  </si>
  <si>
    <t>Pen 17</t>
  </si>
  <si>
    <t>Pen 18</t>
  </si>
  <si>
    <t>Pen 19</t>
  </si>
  <si>
    <t>Pen 20</t>
  </si>
  <si>
    <t>Pen 21</t>
  </si>
  <si>
    <t>Pen 22</t>
  </si>
  <si>
    <t>Pen 23</t>
  </si>
  <si>
    <t>Pen 24</t>
  </si>
  <si>
    <t>Pen 25</t>
  </si>
  <si>
    <t>Pen 26</t>
  </si>
  <si>
    <t>Pen 27</t>
  </si>
  <si>
    <t>Pen 28</t>
  </si>
  <si>
    <t>Pen 29</t>
  </si>
  <si>
    <t>Pen 30</t>
  </si>
  <si>
    <t>Pen 31</t>
  </si>
  <si>
    <t>Pen 32</t>
  </si>
  <si>
    <t>Pen 33</t>
  </si>
  <si>
    <t>Pen 34</t>
  </si>
  <si>
    <t>Pen 35</t>
  </si>
  <si>
    <t>Pen 36</t>
  </si>
  <si>
    <t>Pen 37</t>
  </si>
  <si>
    <t>Pen 38</t>
  </si>
  <si>
    <t>Pen 39</t>
  </si>
  <si>
    <t>Pen 40</t>
  </si>
  <si>
    <t>Pen 41</t>
  </si>
  <si>
    <t>Pen 42</t>
  </si>
  <si>
    <t>Pen 43</t>
  </si>
  <si>
    <t>Pen 44</t>
  </si>
  <si>
    <t>Pen 45</t>
  </si>
  <si>
    <t>Pen 46</t>
  </si>
  <si>
    <t>Pen 47</t>
  </si>
  <si>
    <t>Pen 48</t>
  </si>
  <si>
    <t>Pen 49</t>
  </si>
  <si>
    <t>Pen 50</t>
  </si>
  <si>
    <t>Pen 51</t>
  </si>
  <si>
    <t>Pen 52</t>
  </si>
  <si>
    <t>Pen 53</t>
  </si>
  <si>
    <t>Pen 54</t>
  </si>
  <si>
    <t>Pen 55</t>
  </si>
  <si>
    <t>Pen 56</t>
  </si>
  <si>
    <t>Pen 57</t>
  </si>
  <si>
    <t>Pen 58</t>
  </si>
  <si>
    <t>Pen 59</t>
  </si>
  <si>
    <t>Pen 60</t>
  </si>
  <si>
    <t>Pen 61</t>
  </si>
  <si>
    <t>Pen 62</t>
  </si>
  <si>
    <t>Pen 63</t>
  </si>
  <si>
    <t>Pen 64</t>
  </si>
  <si>
    <t>Pen 65</t>
  </si>
  <si>
    <t>Pen 66</t>
  </si>
  <si>
    <t>Pen 67</t>
  </si>
  <si>
    <t>Pen 68</t>
  </si>
  <si>
    <t>Pen 69</t>
  </si>
  <si>
    <t>Pen 70</t>
  </si>
  <si>
    <t>Pen 71</t>
  </si>
  <si>
    <t>Pen 72</t>
  </si>
  <si>
    <t>Pen 73</t>
  </si>
  <si>
    <t>Pen 74</t>
  </si>
  <si>
    <t>Pen 75</t>
  </si>
  <si>
    <t>Pen 76</t>
  </si>
  <si>
    <t>Pen 77</t>
  </si>
  <si>
    <t>Pen 78</t>
  </si>
  <si>
    <t>Pen 79</t>
  </si>
  <si>
    <t>Pen 80</t>
  </si>
  <si>
    <t xml:space="preserve">Bird </t>
  </si>
  <si>
    <t>Birds/Treatment</t>
  </si>
  <si>
    <t>MS…</t>
  </si>
  <si>
    <t>Pens per Treatment</t>
  </si>
  <si>
    <r>
      <t>SD</t>
    </r>
    <r>
      <rPr>
        <vertAlign val="subscript"/>
        <sz val="20"/>
        <color theme="1"/>
        <rFont val="Calibri"/>
        <family val="2"/>
        <scheme val="minor"/>
      </rPr>
      <t>TOTAL</t>
    </r>
  </si>
  <si>
    <t>Between Pens within Treatments</t>
  </si>
  <si>
    <t xml:space="preserve">Between Pens </t>
  </si>
  <si>
    <r>
      <t>Var x n</t>
    </r>
    <r>
      <rPr>
        <vertAlign val="superscript"/>
        <sz val="20"/>
        <color theme="1"/>
        <rFont val="Calibri"/>
        <family val="2"/>
        <scheme val="minor"/>
      </rPr>
      <t>0.5</t>
    </r>
  </si>
  <si>
    <r>
      <t>p</t>
    </r>
    <r>
      <rPr>
        <vertAlign val="subscript"/>
        <sz val="20"/>
        <color theme="1"/>
        <rFont val="Calibri"/>
        <family val="2"/>
        <scheme val="minor"/>
      </rPr>
      <t>1</t>
    </r>
    <r>
      <rPr>
        <sz val="20"/>
        <color theme="1"/>
        <rFont val="Calibri"/>
        <family val="2"/>
        <scheme val="minor"/>
      </rPr>
      <t xml:space="preserve"> =</t>
    </r>
  </si>
  <si>
    <r>
      <t>b</t>
    </r>
    <r>
      <rPr>
        <vertAlign val="subscript"/>
        <sz val="20"/>
        <color theme="1"/>
        <rFont val="Calibri"/>
        <family val="2"/>
        <scheme val="minor"/>
      </rPr>
      <t>1</t>
    </r>
    <r>
      <rPr>
        <sz val="20"/>
        <color theme="1"/>
        <rFont val="Calibri"/>
        <family val="2"/>
        <scheme val="minor"/>
      </rPr>
      <t xml:space="preserve"> =</t>
    </r>
  </si>
  <si>
    <r>
      <t>S</t>
    </r>
    <r>
      <rPr>
        <vertAlign val="subscript"/>
        <sz val="20"/>
        <color theme="1"/>
        <rFont val="Calibri"/>
        <family val="2"/>
        <scheme val="minor"/>
      </rPr>
      <t>ij</t>
    </r>
  </si>
  <si>
    <r>
      <t>B</t>
    </r>
    <r>
      <rPr>
        <vertAlign val="subscript"/>
        <sz val="20"/>
        <color theme="1"/>
        <rFont val="Calibri"/>
        <family val="2"/>
        <scheme val="minor"/>
      </rPr>
      <t>i</t>
    </r>
  </si>
  <si>
    <r>
      <t>B</t>
    </r>
    <r>
      <rPr>
        <vertAlign val="subscript"/>
        <sz val="20"/>
        <color theme="1"/>
        <rFont val="Calibri"/>
        <family val="2"/>
        <scheme val="minor"/>
      </rPr>
      <t>i</t>
    </r>
    <r>
      <rPr>
        <vertAlign val="superscript"/>
        <sz val="20"/>
        <color theme="1"/>
        <rFont val="Calibri"/>
        <family val="2"/>
        <scheme val="minor"/>
      </rPr>
      <t>2</t>
    </r>
  </si>
  <si>
    <r>
      <t>S</t>
    </r>
    <r>
      <rPr>
        <vertAlign val="subscript"/>
        <sz val="20"/>
        <color theme="1"/>
        <rFont val="Calibri"/>
        <family val="2"/>
        <scheme val="minor"/>
      </rPr>
      <t>ij</t>
    </r>
    <r>
      <rPr>
        <vertAlign val="superscript"/>
        <sz val="20"/>
        <color theme="1"/>
        <rFont val="Calibri"/>
        <family val="2"/>
        <scheme val="minor"/>
      </rPr>
      <t>2</t>
    </r>
  </si>
  <si>
    <r>
      <t>Sigma y</t>
    </r>
    <r>
      <rPr>
        <vertAlign val="subscript"/>
        <sz val="20"/>
        <color theme="1"/>
        <rFont val="Calibri"/>
        <family val="2"/>
        <scheme val="minor"/>
      </rPr>
      <t>i</t>
    </r>
    <r>
      <rPr>
        <vertAlign val="superscript"/>
        <sz val="20"/>
        <color theme="1"/>
        <rFont val="Calibri"/>
        <family val="2"/>
        <scheme val="minor"/>
      </rPr>
      <t>2</t>
    </r>
    <r>
      <rPr>
        <sz val="20"/>
        <color theme="1"/>
        <rFont val="Calibri"/>
        <family val="2"/>
        <scheme val="minor"/>
      </rPr>
      <t>=</t>
    </r>
  </si>
  <si>
    <t xml:space="preserve">THIS ARRAY IS CREATED FROM THE DATA IN THE "ANOVA TABLE" SPREADSHEED. </t>
  </si>
  <si>
    <r>
      <t xml:space="preserve">Change values in green </t>
    </r>
    <r>
      <rPr>
        <b/>
        <i/>
        <sz val="18"/>
        <color rgb="FFFF0000"/>
        <rFont val="Comic Sans MS"/>
        <family val="4"/>
      </rPr>
      <t>only!</t>
    </r>
  </si>
  <si>
    <t>ASSUMING THAT THE VARIANCE IS CONSTANT</t>
  </si>
  <si>
    <t>Constants</t>
  </si>
  <si>
    <t>Hypotheses</t>
  </si>
  <si>
    <t>Null Hypothesis</t>
  </si>
  <si>
    <t>Alternative</t>
  </si>
  <si>
    <t>Calculations (DO NOT EDIT BEYOND THIS POINT!)</t>
  </si>
  <si>
    <t>Bird to Bird</t>
  </si>
  <si>
    <t>Confidence Level</t>
  </si>
  <si>
    <t>% Difference in Means</t>
  </si>
  <si>
    <t>Mean</t>
  </si>
  <si>
    <t>St. Dev</t>
  </si>
  <si>
    <t>CV</t>
  </si>
  <si>
    <t>% Diff</t>
  </si>
  <si>
    <t>Mean of Diff</t>
  </si>
  <si>
    <t>St. Dev of Diff</t>
  </si>
  <si>
    <t>SD Total</t>
  </si>
  <si>
    <t>t_alpha/2(n-1)</t>
  </si>
  <si>
    <t>Target Mean</t>
  </si>
  <si>
    <t>X_alpha/2+</t>
  </si>
  <si>
    <t>X_alpha/2-</t>
  </si>
  <si>
    <t>Mean Square (B2B)</t>
  </si>
  <si>
    <t>Mean Square (P2P)</t>
  </si>
  <si>
    <t>Pens/Trtmnt</t>
  </si>
  <si>
    <t>Target (B2B) St. Dev.</t>
  </si>
  <si>
    <t>Desired Test Power</t>
  </si>
  <si>
    <t>For Future Planning:</t>
  </si>
  <si>
    <t>CV =</t>
  </si>
  <si>
    <t>Test Power</t>
  </si>
  <si>
    <t>t_beta</t>
  </si>
  <si>
    <t>Reps</t>
  </si>
  <si>
    <t>% Difference</t>
  </si>
  <si>
    <t>t_inv</t>
  </si>
  <si>
    <t>Dmitry Vedenov</t>
  </si>
  <si>
    <t>Department of Agricultural Economics</t>
  </si>
  <si>
    <t>vedenov@tamu.edu</t>
  </si>
  <si>
    <t>Texas A&amp;M University</t>
  </si>
  <si>
    <t>Gene Pesti</t>
  </si>
  <si>
    <t>Rashed Alhotan</t>
  </si>
  <si>
    <t xml:space="preserve">Department of Animal Production </t>
  </si>
  <si>
    <t>ralhotan@KSU.EDU.SA</t>
  </si>
  <si>
    <t xml:space="preserve">King Saud University </t>
  </si>
  <si>
    <t>Riyadh 11692, Saudi Arabia</t>
  </si>
  <si>
    <t>Ricardo Nunes</t>
  </si>
  <si>
    <t>Department of Agriculture</t>
  </si>
  <si>
    <t>nunesrv@pq.cnpq.br</t>
  </si>
  <si>
    <t>Universidade Estadual do Oeste do Parana</t>
  </si>
  <si>
    <t>Mal. Candido Rondon, Parana, 85960-000, Brazil</t>
  </si>
  <si>
    <t>Please see the document "EPGP Guide" for more information on this workbook</t>
  </si>
  <si>
    <t>When determining experimental power it is important  that both the mean of the control or reference group and standard deviations can be estimated</t>
  </si>
  <si>
    <t>The growth and variation of two strains of broiler chickens in 2015.</t>
  </si>
  <si>
    <t>Strain</t>
  </si>
  <si>
    <t>Sex</t>
  </si>
  <si>
    <t>Age</t>
  </si>
  <si>
    <t>BW Mean</t>
  </si>
  <si>
    <t>Min</t>
  </si>
  <si>
    <t>Max</t>
  </si>
  <si>
    <t>Variance</t>
  </si>
  <si>
    <t>Std Dev</t>
  </si>
  <si>
    <t>Std Error</t>
  </si>
  <si>
    <t>Ross</t>
  </si>
  <si>
    <t>Days</t>
  </si>
  <si>
    <t>Grams</t>
  </si>
  <si>
    <t>%</t>
  </si>
  <si>
    <t>F</t>
  </si>
  <si>
    <t>M</t>
  </si>
  <si>
    <t xml:space="preserve">  YOU SHOULD ONLY CHANGE VALUES IN CELLS A17 TO A50 AND D15 TO O15</t>
  </si>
  <si>
    <t xml:space="preserve">Between Birds   </t>
  </si>
  <si>
    <t xml:space="preserve">Between Pens  </t>
  </si>
  <si>
    <t>Between Birds + Between Pens</t>
  </si>
  <si>
    <t>Sample Size</t>
  </si>
  <si>
    <t>ENTER YOUR DATA INTO CELLS B16 TO CC 40.  THERE CAN BE UP TO 8 TREATMENTS WITH 10 PENS OF 25 BIRDS PER TREATMENT</t>
  </si>
  <si>
    <t>The Poultry Hub Australia</t>
  </si>
  <si>
    <t>gpesti@une.edu.au</t>
  </si>
  <si>
    <r>
      <t xml:space="preserve">Partitioning Variances Amongst </t>
    </r>
    <r>
      <rPr>
        <sz val="28"/>
        <color rgb="FFFF0000"/>
        <rFont val="Franklin Gothic Medium"/>
        <family val="2"/>
      </rPr>
      <t xml:space="preserve">Nests  </t>
    </r>
  </si>
  <si>
    <r>
      <t xml:space="preserve">and Individuals Within the </t>
    </r>
    <r>
      <rPr>
        <sz val="28"/>
        <color rgb="FFFF0000"/>
        <rFont val="Franklin Gothic Medium"/>
        <family val="2"/>
      </rPr>
      <t>Nests</t>
    </r>
  </si>
  <si>
    <t>A workbook to calculate how different numbers of pens  and birds per pen could be expected to influence future experimental variaiton and hypothesis testing</t>
  </si>
  <si>
    <t>The University of New England</t>
  </si>
  <si>
    <t>Armidale NSW 2351, Australia</t>
  </si>
  <si>
    <t>College Station, TX 77843 USA</t>
  </si>
  <si>
    <t>Two graphs are presented to estimate experimental power from an entered mean and standard deviation.  One graph is based on the assumption that the variances of both treatments are equal, and labeled "Constant Variance".  This is a basic assumption of analysis of variance.  The other graph is based on the assumption that coefficients of variation are equal between treatment groups, that variance increases with the mean, and is labeled "Constant CV". An example of when the Constant CV model may be most appropriate is shown below.  For instance, experience tells us that variation between mammals and birds increases as they grow (see the table and figure below):  The variance may be a few grams between newborns, but a few kg as they grow to maturity  There are tests to show whether the variances of two groups are not equal.  It is not always possible to demonstrate that variations are different at some arbitrary level of probability.  That doesn't mean that they are not different only that the differences could not be demonstrated.  The Constant CV assumption suggests slightly more replicates are necessary to provide the desired experimental power compared to the Constant Variance method, and so could be considered the more conservative estimate of experimental power.  Both methods are presented herein so individual researchers can choose the method they think more appropriate for their particular data.  And of course, the researchers have to decide on appropriate ANOVA methods after the planned experiments have been conducted and use a method for equal or unequal variance based on their results.</t>
  </si>
  <si>
    <r>
      <t xml:space="preserve">Determining experimental power for planning purposes by it's very nature is a risky business.  Experiments are planned </t>
    </r>
    <r>
      <rPr>
        <b/>
        <u/>
        <sz val="11"/>
        <color theme="1"/>
        <rFont val="Comic Sans MS"/>
        <family val="4"/>
      </rPr>
      <t>because</t>
    </r>
    <r>
      <rPr>
        <b/>
        <sz val="11"/>
        <color theme="1"/>
        <rFont val="Comic Sans MS"/>
        <family val="4"/>
      </rPr>
      <t xml:space="preserve"> we don't know what the results will be!  We hope that the means and variances of control and treated groups will be similar to previous experiments, but that can't be assumed.  There is always the possibility that any imposed treatments will affect individuals differently, changing the variation between treatment groups.  Sometimes the data is not "normally" distributed, e.g. frequency distributions do not resemble bell shaped curves.  To analyze non-normal data, some transformation is needed to make it appear normal.  QQ Plots may be helpful to see if a given transformation will make the data more "normal" and improve the accuracy of probability estimates using analyses of variance.  You can use the workbook QPDOL.exe to check if your data would benefit from some transformation to appear more normally distributed. If data is not-normally distributed, ITSEPG.exe may be helpful to visualize experimental power for planning experiments.</t>
    </r>
  </si>
  <si>
    <t>https://extension.uga.edu/publications/detail.html?number=B1491</t>
  </si>
  <si>
    <t>This workbook makes the calculations explained in the open access paper:</t>
  </si>
  <si>
    <t>Partition of variation for predicting experimental power with a broiler chicken example</t>
  </si>
  <si>
    <t xml:space="preserve">*The Poultry Hub Australia, CJ Hawkins Homestead, University of New England, Armidale New South Wales, 2351, Australia </t>
  </si>
  <si>
    <t>†University of Georgia, Athens, Georgia, 30602 USA</t>
  </si>
  <si>
    <t>§Curtin University, School of Molecular and Life Sciences, Bentley, Western Australia, 6152, Australia</t>
  </si>
  <si>
    <t>The SAS inputs and outputs to get the identical calculations are at right.</t>
  </si>
  <si>
    <t xml:space="preserve">For each of 8 different treatmemts, </t>
  </si>
  <si>
    <t>For more information on how the graphs work, read the introduction sheets at:  https://extension.uga.edu/publications/detail.html?number=B1491</t>
  </si>
  <si>
    <r>
      <t>G.M. Pesti*†</t>
    </r>
    <r>
      <rPr>
        <vertAlign val="superscript"/>
        <sz val="18"/>
        <color rgb="FF000000"/>
        <rFont val="Times New Roman"/>
        <family val="1"/>
      </rPr>
      <t>1</t>
    </r>
    <r>
      <rPr>
        <sz val="18"/>
        <color rgb="FF000000"/>
        <rFont val="Times New Roman"/>
        <family val="1"/>
      </rPr>
      <t>, L. Billard†, S-B. Wu</t>
    </r>
    <r>
      <rPr>
        <vertAlign val="superscript"/>
        <sz val="18"/>
        <color rgb="FF000000"/>
        <rFont val="Times New Roman"/>
        <family val="1"/>
      </rPr>
      <t>‡</t>
    </r>
    <r>
      <rPr>
        <sz val="18"/>
        <color rgb="FF000000"/>
        <rFont val="Times New Roman"/>
        <family val="1"/>
      </rPr>
      <t>, N.K. Morgan§, P.S. Taylor</t>
    </r>
    <r>
      <rPr>
        <vertAlign val="superscript"/>
        <sz val="18"/>
        <color rgb="FF000000"/>
        <rFont val="Times New Roman"/>
        <family val="1"/>
      </rPr>
      <t>‡</t>
    </r>
    <r>
      <rPr>
        <sz val="18"/>
        <color rgb="FF000000"/>
        <rFont val="Times New Roman"/>
        <family val="1"/>
      </rPr>
      <t>, S. de las Heras-Saldana</t>
    </r>
    <r>
      <rPr>
        <vertAlign val="superscript"/>
        <sz val="18"/>
        <color rgb="FF000000"/>
        <rFont val="Times New Roman"/>
        <family val="1"/>
      </rPr>
      <t>€</t>
    </r>
  </si>
  <si>
    <r>
      <t>‡</t>
    </r>
    <r>
      <rPr>
        <sz val="11"/>
        <color rgb="FF000000"/>
        <rFont val="Times New Roman"/>
        <family val="1"/>
      </rPr>
      <t xml:space="preserve"> School of Environmental and Rural Science, University of New England, Armidale, New South Wales, 2351, Australia</t>
    </r>
  </si>
  <si>
    <r>
      <t>€</t>
    </r>
    <r>
      <rPr>
        <sz val="11"/>
        <color rgb="FF000000"/>
        <rFont val="Times New Roman"/>
        <family val="1"/>
      </rPr>
      <t xml:space="preserve">AGBU, a joint venture of NSW Department of Primary Industries and University of New England, Armidale, New South Wales, 2351, Australia </t>
    </r>
  </si>
  <si>
    <t xml:space="preserve">The "Possibilities Array" workbook contains a table corresponding to Table 3 of the paper. </t>
  </si>
  <si>
    <t>you can add up to 10 pens of 25 observations each into the cells with coloured backgrounds on the ANOVA Table spreadsheet</t>
  </si>
  <si>
    <t>DATA RE-ARRANGED FOR GRAPHING</t>
  </si>
  <si>
    <t>Incorporating Ideas from Earlier Workbooks by:</t>
  </si>
  <si>
    <t>Experimental Power Graphing 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</si>
</sst>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_(* \(#,##0.00\);_(* &quot;-&quot;??_);_(@_)"/>
    <numFmt numFmtId="164" formatCode="0.000"/>
    <numFmt numFmtId="165" formatCode="0.00000"/>
    <numFmt numFmtId="166" formatCode="0.0000"/>
    <numFmt numFmtId="167" formatCode="_(* #,##0_);_(* \(#,##0\);_(* &quot;-&quot;??_);_(@_)"/>
    <numFmt numFmtId="168" formatCode="0.0"/>
    <numFmt numFmtId="169" formatCode="0.0%"/>
  </numFmts>
  <fonts count="68" x14ac:knownFonts="1">
    <font>
      <sz val="12"/>
      <color theme="1"/>
      <name val="Calibri"/>
      <family val="2"/>
      <scheme val="minor"/>
    </font>
    <font>
      <sz val="20"/>
      <color theme="1"/>
      <name val="Calibri"/>
      <family val="2"/>
      <scheme val="minor"/>
    </font>
    <font>
      <sz val="8"/>
      <name val="Calibri"/>
      <family val="2"/>
      <scheme val="minor"/>
    </font>
    <font>
      <sz val="12"/>
      <color theme="1"/>
      <name val="Calibri"/>
      <family val="2"/>
      <scheme val="minor"/>
    </font>
    <font>
      <sz val="11"/>
      <color theme="1"/>
      <name val="Calibri"/>
      <family val="2"/>
      <scheme val="minor"/>
    </font>
    <font>
      <sz val="20"/>
      <color theme="0"/>
      <name val="Calibri"/>
      <family val="2"/>
      <scheme val="minor"/>
    </font>
    <font>
      <vertAlign val="subscript"/>
      <sz val="20"/>
      <color theme="1"/>
      <name val="Calibri"/>
      <family val="2"/>
      <scheme val="minor"/>
    </font>
    <font>
      <vertAlign val="superscript"/>
      <sz val="20"/>
      <color theme="1"/>
      <name val="Calibri"/>
      <family val="2"/>
      <scheme val="minor"/>
    </font>
    <font>
      <sz val="20"/>
      <color rgb="FFFFFF00"/>
      <name val="Calibri"/>
      <family val="2"/>
      <scheme val="minor"/>
    </font>
    <font>
      <sz val="12"/>
      <color rgb="FFFFFF00"/>
      <name val="Calibri"/>
      <family val="2"/>
      <scheme val="minor"/>
    </font>
    <font>
      <sz val="36"/>
      <color rgb="FFFFFF00"/>
      <name val="Calibri"/>
      <family val="2"/>
      <scheme val="minor"/>
    </font>
    <font>
      <sz val="11"/>
      <color theme="1"/>
      <name val="Calibri Light"/>
      <family val="2"/>
    </font>
    <font>
      <b/>
      <i/>
      <sz val="18"/>
      <color rgb="FF00B050"/>
      <name val="Comic Sans MS"/>
      <family val="4"/>
    </font>
    <font>
      <b/>
      <i/>
      <sz val="18"/>
      <color rgb="FFFF0000"/>
      <name val="Comic Sans MS"/>
      <family val="4"/>
    </font>
    <font>
      <b/>
      <sz val="16"/>
      <color theme="1"/>
      <name val="Comic Sans MS"/>
      <family val="4"/>
    </font>
    <font>
      <b/>
      <sz val="16"/>
      <color theme="1"/>
      <name val="Calibri Light"/>
      <family val="2"/>
    </font>
    <font>
      <b/>
      <sz val="11"/>
      <color theme="1"/>
      <name val="Calibri Light"/>
      <family val="2"/>
    </font>
    <font>
      <sz val="10"/>
      <name val="Verdana"/>
      <family val="2"/>
    </font>
    <font>
      <sz val="11"/>
      <color rgb="FF006100"/>
      <name val="Calibri Light"/>
      <family val="2"/>
    </font>
    <font>
      <b/>
      <sz val="11"/>
      <color rgb="FF00B050"/>
      <name val="Calibri Light"/>
      <family val="2"/>
    </font>
    <font>
      <sz val="11"/>
      <color rgb="FF9C5700"/>
      <name val="Calibri Light"/>
      <family val="2"/>
    </font>
    <font>
      <b/>
      <sz val="11"/>
      <color rgb="FF00B050"/>
      <name val="Calibri"/>
      <family val="2"/>
      <scheme val="minor"/>
    </font>
    <font>
      <b/>
      <sz val="11"/>
      <color theme="1"/>
      <name val="Calibri"/>
      <family val="2"/>
      <scheme val="minor"/>
    </font>
    <font>
      <sz val="11"/>
      <color theme="3" tint="0.79998168889431442"/>
      <name val="Calibri Light"/>
      <family val="2"/>
    </font>
    <font>
      <sz val="10"/>
      <name val="Franklin Gothic Medium"/>
      <family val="2"/>
    </font>
    <font>
      <sz val="28"/>
      <color rgb="FFFF0000"/>
      <name val="Franklin Gothic Medium"/>
      <family val="2"/>
    </font>
    <font>
      <sz val="28"/>
      <color theme="0"/>
      <name val="Franklin Gothic Medium"/>
      <family val="2"/>
    </font>
    <font>
      <sz val="26"/>
      <color rgb="FFFF0000"/>
      <name val="Franklin Gothic Medium"/>
      <family val="2"/>
    </font>
    <font>
      <sz val="10"/>
      <color theme="0"/>
      <name val="Franklin Gothic Medium"/>
      <family val="2"/>
    </font>
    <font>
      <sz val="36"/>
      <color theme="0"/>
      <name val="Franklin Gothic Medium"/>
      <family val="2"/>
    </font>
    <font>
      <b/>
      <i/>
      <sz val="20"/>
      <color rgb="FFFFFF00"/>
      <name val="Comic Sans MS"/>
      <family val="4"/>
    </font>
    <font>
      <b/>
      <i/>
      <sz val="20"/>
      <color theme="0"/>
      <name val="Comic Sans MS"/>
      <family val="4"/>
    </font>
    <font>
      <sz val="16"/>
      <color theme="0"/>
      <name val="Franklin Gothic Medium"/>
      <family val="2"/>
    </font>
    <font>
      <sz val="18"/>
      <color indexed="10"/>
      <name val="Franklin Gothic Medium"/>
      <family val="2"/>
    </font>
    <font>
      <sz val="10"/>
      <color rgb="FFC00000"/>
      <name val="Franklin Gothic Medium"/>
      <family val="2"/>
    </font>
    <font>
      <u/>
      <sz val="18"/>
      <color rgb="FFC00000"/>
      <name val="Franklin Gothic Medium"/>
      <family val="2"/>
    </font>
    <font>
      <sz val="18"/>
      <color rgb="FFC00000"/>
      <name val="Franklin Gothic Medium"/>
      <family val="2"/>
    </font>
    <font>
      <sz val="14"/>
      <color indexed="10"/>
      <name val="Franklin Gothic Medium"/>
      <family val="2"/>
    </font>
    <font>
      <sz val="14"/>
      <color theme="1"/>
      <name val="Franklin Gothic Medium"/>
      <family val="2"/>
    </font>
    <font>
      <u/>
      <sz val="10"/>
      <color indexed="12"/>
      <name val="Franklin Gothic Medium"/>
      <family val="2"/>
    </font>
    <font>
      <u/>
      <sz val="14"/>
      <color theme="1"/>
      <name val="Franklin Gothic Medium"/>
      <family val="2"/>
    </font>
    <font>
      <sz val="14"/>
      <name val="Franklin Gothic Medium"/>
      <family val="2"/>
    </font>
    <font>
      <sz val="12"/>
      <color rgb="FF002060"/>
      <name val="Franklin Gothic Medium"/>
      <family val="2"/>
    </font>
    <font>
      <u/>
      <sz val="10"/>
      <color indexed="12"/>
      <name val="Verdana"/>
      <family val="2"/>
    </font>
    <font>
      <sz val="12"/>
      <color rgb="FF002060"/>
      <name val="Verdana"/>
      <family val="2"/>
    </font>
    <font>
      <b/>
      <sz val="14"/>
      <color rgb="FFFF0000"/>
      <name val="Franklin Gothic Medium"/>
      <family val="2"/>
    </font>
    <font>
      <b/>
      <sz val="11"/>
      <color theme="1"/>
      <name val="Comic Sans MS"/>
      <family val="4"/>
    </font>
    <font>
      <b/>
      <u/>
      <sz val="11"/>
      <color theme="1"/>
      <name val="Comic Sans MS"/>
      <family val="4"/>
    </font>
    <font>
      <sz val="20"/>
      <color rgb="FF000000"/>
      <name val="Calibri"/>
      <family val="2"/>
      <scheme val="minor"/>
    </font>
    <font>
      <b/>
      <sz val="14"/>
      <color rgb="FF0070C0"/>
      <name val="Franklin Gothic Medium"/>
      <family val="2"/>
    </font>
    <font>
      <u/>
      <sz val="14"/>
      <color rgb="FF0070C0"/>
      <name val="Franklin Gothic Medium"/>
      <family val="2"/>
    </font>
    <font>
      <sz val="14"/>
      <color rgb="FF0070C0"/>
      <name val="Franklin Gothic Medium"/>
      <family val="2"/>
    </font>
    <font>
      <sz val="14"/>
      <color rgb="FFC00000"/>
      <name val="Franklin Gothic Medium"/>
      <family val="2"/>
    </font>
    <font>
      <sz val="14"/>
      <color rgb="FF002060"/>
      <name val="Franklin Gothic Medium"/>
      <family val="2"/>
    </font>
    <font>
      <sz val="14"/>
      <color rgb="FF0070C0"/>
      <name val="Verdana"/>
      <family val="2"/>
    </font>
    <font>
      <sz val="14"/>
      <color rgb="FF002060"/>
      <name val="Verdana"/>
      <family val="2"/>
    </font>
    <font>
      <u/>
      <sz val="14"/>
      <color rgb="FF0070C0"/>
      <name val="Verdana"/>
      <family val="2"/>
    </font>
    <font>
      <sz val="14"/>
      <color theme="1"/>
      <name val="Calibri"/>
      <family val="2"/>
      <scheme val="minor"/>
    </font>
    <font>
      <sz val="12"/>
      <color rgb="FF000000"/>
      <name val="Calibri"/>
      <family val="2"/>
      <scheme val="minor"/>
    </font>
    <font>
      <sz val="18"/>
      <color rgb="FF000000"/>
      <name val="Calibri"/>
      <family val="2"/>
      <scheme val="minor"/>
    </font>
    <font>
      <b/>
      <sz val="18"/>
      <color rgb="FF000000"/>
      <name val="Times New Roman"/>
      <family val="1"/>
    </font>
    <font>
      <sz val="18"/>
      <color rgb="FF000000"/>
      <name val="Times New Roman"/>
      <family val="1"/>
    </font>
    <font>
      <vertAlign val="superscript"/>
      <sz val="18"/>
      <color rgb="FF000000"/>
      <name val="Times New Roman"/>
      <family val="1"/>
    </font>
    <font>
      <sz val="11"/>
      <color rgb="FF000000"/>
      <name val="Calibri"/>
      <family val="2"/>
      <scheme val="minor"/>
    </font>
    <font>
      <sz val="11"/>
      <color rgb="FF000000"/>
      <name val="Times New Roman"/>
      <family val="1"/>
    </font>
    <font>
      <vertAlign val="superscript"/>
      <sz val="11"/>
      <color rgb="FF000000"/>
      <name val="Times New Roman"/>
      <family val="1"/>
    </font>
    <font>
      <sz val="11"/>
      <color theme="0"/>
      <name val="Calibri"/>
      <family val="2"/>
      <scheme val="minor"/>
    </font>
    <font>
      <sz val="11"/>
      <color theme="0"/>
      <name val="Calibri Light"/>
      <family val="2"/>
    </font>
  </fonts>
  <fills count="16">
    <fill>
      <patternFill patternType="none"/>
    </fill>
    <fill>
      <patternFill patternType="gray125"/>
    </fill>
    <fill>
      <patternFill patternType="solid">
        <fgColor rgb="FFFFFF00"/>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1"/>
        <bgColor indexed="64"/>
      </patternFill>
    </fill>
    <fill>
      <patternFill patternType="solid">
        <fgColor theme="9" tint="0.39997558519241921"/>
        <bgColor indexed="64"/>
      </patternFill>
    </fill>
    <fill>
      <patternFill patternType="solid">
        <fgColor rgb="FFC6EFCE"/>
      </patternFill>
    </fill>
    <fill>
      <patternFill patternType="solid">
        <fgColor rgb="FFFFEB9C"/>
      </patternFill>
    </fill>
    <fill>
      <patternFill patternType="solid">
        <fgColor theme="4" tint="0.79998168889431442"/>
        <bgColor indexed="64"/>
      </patternFill>
    </fill>
    <fill>
      <patternFill patternType="solid">
        <fgColor theme="0"/>
        <bgColor indexed="64"/>
      </patternFill>
    </fill>
    <fill>
      <patternFill patternType="solid">
        <fgColor indexed="9"/>
        <bgColor indexed="64"/>
      </patternFill>
    </fill>
    <fill>
      <patternFill patternType="solid">
        <fgColor rgb="FF00B050"/>
        <bgColor indexed="64"/>
      </patternFill>
    </fill>
    <fill>
      <patternFill patternType="solid">
        <fgColor rgb="FFFFFFFF"/>
        <bgColor rgb="FF000000"/>
      </patternFill>
    </fill>
    <fill>
      <patternFill patternType="solid">
        <fgColor rgb="FFC00000"/>
        <bgColor indexed="64"/>
      </patternFill>
    </fill>
    <fill>
      <patternFill patternType="solid">
        <fgColor rgb="FFC00000"/>
        <bgColor rgb="FF000000"/>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right/>
      <top/>
      <bottom style="thin">
        <color indexed="64"/>
      </bottom>
      <diagonal/>
    </border>
    <border>
      <left style="thin">
        <color indexed="64"/>
      </left>
      <right/>
      <top/>
      <bottom style="thin">
        <color indexed="64"/>
      </bottom>
      <diagonal/>
    </border>
    <border>
      <left style="medium">
        <color indexed="64"/>
      </left>
      <right/>
      <top style="medium">
        <color indexed="64"/>
      </top>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3">
    <xf numFmtId="0" fontId="0" fillId="0" borderId="0"/>
    <xf numFmtId="43" fontId="3" fillId="0" borderId="0" applyFont="0" applyFill="0" applyBorder="0" applyAlignment="0" applyProtection="0"/>
    <xf numFmtId="0" fontId="4" fillId="0" borderId="0"/>
    <xf numFmtId="0" fontId="11" fillId="0" borderId="0"/>
    <xf numFmtId="0" fontId="17" fillId="0" borderId="0"/>
    <xf numFmtId="0" fontId="18" fillId="7" borderId="0" applyNumberFormat="0" applyBorder="0" applyAlignment="0" applyProtection="0"/>
    <xf numFmtId="0" fontId="20" fillId="8" borderId="0" applyNumberFormat="0" applyBorder="0" applyAlignment="0" applyProtection="0"/>
    <xf numFmtId="9" fontId="11" fillId="0" borderId="0" applyFont="0" applyFill="0" applyBorder="0" applyAlignment="0" applyProtection="0"/>
    <xf numFmtId="0" fontId="24" fillId="0" borderId="0"/>
    <xf numFmtId="0" fontId="39" fillId="0" borderId="0" applyNumberFormat="0" applyFill="0" applyBorder="0" applyAlignment="0" applyProtection="0">
      <alignment vertical="top"/>
      <protection locked="0"/>
    </xf>
    <xf numFmtId="0" fontId="17" fillId="0" borderId="0"/>
    <xf numFmtId="0" fontId="43" fillId="0" borderId="0" applyNumberFormat="0" applyFill="0" applyBorder="0" applyAlignment="0" applyProtection="0">
      <alignment vertical="top"/>
      <protection locked="0"/>
    </xf>
    <xf numFmtId="0" fontId="4" fillId="0" borderId="0"/>
  </cellStyleXfs>
  <cellXfs count="257">
    <xf numFmtId="0" fontId="0" fillId="0" borderId="0" xfId="0"/>
    <xf numFmtId="0" fontId="1" fillId="0" borderId="0" xfId="0" applyFont="1"/>
    <xf numFmtId="0" fontId="1" fillId="0" borderId="0" xfId="0" applyFont="1" applyAlignment="1">
      <alignment horizontal="center" vertical="center"/>
    </xf>
    <xf numFmtId="0" fontId="1" fillId="0" borderId="1" xfId="0" applyFont="1" applyBorder="1" applyAlignment="1">
      <alignment horizontal="center" vertical="center"/>
    </xf>
    <xf numFmtId="0" fontId="1" fillId="3" borderId="1" xfId="0" applyFont="1" applyFill="1" applyBorder="1" applyAlignment="1">
      <alignment horizontal="center" vertical="center"/>
    </xf>
    <xf numFmtId="2" fontId="1" fillId="0" borderId="0" xfId="0" applyNumberFormat="1" applyFont="1" applyAlignment="1">
      <alignment horizontal="center" vertical="center"/>
    </xf>
    <xf numFmtId="1" fontId="1" fillId="0" borderId="1" xfId="0" applyNumberFormat="1" applyFont="1" applyBorder="1" applyAlignment="1">
      <alignment horizontal="center" vertical="center"/>
    </xf>
    <xf numFmtId="2" fontId="1" fillId="0" borderId="1" xfId="0" applyNumberFormat="1" applyFont="1" applyBorder="1" applyAlignment="1">
      <alignment horizontal="center" vertical="center"/>
    </xf>
    <xf numFmtId="0" fontId="1" fillId="4" borderId="1" xfId="0" applyFont="1" applyFill="1" applyBorder="1" applyAlignment="1">
      <alignment horizontal="center" vertical="center"/>
    </xf>
    <xf numFmtId="0" fontId="1" fillId="2" borderId="1" xfId="0" applyFont="1" applyFill="1" applyBorder="1" applyAlignment="1">
      <alignment horizontal="center" vertical="center"/>
    </xf>
    <xf numFmtId="2" fontId="1" fillId="2" borderId="1" xfId="0" applyNumberFormat="1" applyFont="1" applyFill="1" applyBorder="1" applyAlignment="1">
      <alignment horizontal="right" vertical="center"/>
    </xf>
    <xf numFmtId="164" fontId="1" fillId="2" borderId="1" xfId="0" applyNumberFormat="1" applyFont="1" applyFill="1" applyBorder="1" applyAlignment="1">
      <alignment horizontal="right" vertical="center"/>
    </xf>
    <xf numFmtId="0" fontId="1" fillId="2" borderId="1" xfId="0" applyFont="1" applyFill="1" applyBorder="1"/>
    <xf numFmtId="2" fontId="1" fillId="0" borderId="0" xfId="0" applyNumberFormat="1" applyFont="1"/>
    <xf numFmtId="167" fontId="1" fillId="0" borderId="0" xfId="1" applyNumberFormat="1" applyFont="1" applyAlignment="1">
      <alignment horizontal="center" vertical="center"/>
    </xf>
    <xf numFmtId="43" fontId="1" fillId="0" borderId="0" xfId="1" applyFont="1" applyAlignment="1">
      <alignment horizontal="center" vertical="center"/>
    </xf>
    <xf numFmtId="43" fontId="1" fillId="0" borderId="0" xfId="0" applyNumberFormat="1" applyFont="1"/>
    <xf numFmtId="167" fontId="1" fillId="0" borderId="0" xfId="0" applyNumberFormat="1" applyFont="1"/>
    <xf numFmtId="2" fontId="1" fillId="2" borderId="1" xfId="0" applyNumberFormat="1" applyFont="1" applyFill="1" applyBorder="1" applyAlignment="1">
      <alignment horizontal="center" vertical="center"/>
    </xf>
    <xf numFmtId="167" fontId="1" fillId="2" borderId="1" xfId="1" applyNumberFormat="1" applyFont="1" applyFill="1" applyBorder="1" applyAlignment="1">
      <alignment horizontal="center" vertical="center"/>
    </xf>
    <xf numFmtId="1" fontId="1" fillId="3" borderId="1" xfId="0" applyNumberFormat="1" applyFont="1" applyFill="1" applyBorder="1" applyAlignment="1">
      <alignment horizontal="center" vertical="center"/>
    </xf>
    <xf numFmtId="167" fontId="1" fillId="3" borderId="1" xfId="1" applyNumberFormat="1" applyFont="1" applyFill="1" applyBorder="1" applyAlignment="1">
      <alignment horizontal="center" vertical="center"/>
    </xf>
    <xf numFmtId="167" fontId="1" fillId="0" borderId="1" xfId="1" applyNumberFormat="1" applyFont="1" applyFill="1" applyBorder="1" applyAlignment="1">
      <alignment horizontal="center" vertical="center" wrapText="1"/>
    </xf>
    <xf numFmtId="43" fontId="1" fillId="3" borderId="1" xfId="1" applyFont="1" applyFill="1" applyBorder="1" applyAlignment="1">
      <alignment horizontal="center" vertical="center"/>
    </xf>
    <xf numFmtId="0" fontId="1" fillId="6" borderId="1" xfId="0" applyFont="1" applyFill="1" applyBorder="1" applyAlignment="1">
      <alignment horizontal="center" vertical="center"/>
    </xf>
    <xf numFmtId="167" fontId="1" fillId="6" borderId="1" xfId="1" applyNumberFormat="1" applyFont="1" applyFill="1" applyBorder="1" applyAlignment="1">
      <alignment horizontal="center" vertical="center"/>
    </xf>
    <xf numFmtId="0" fontId="8" fillId="5" borderId="0" xfId="0" applyFont="1" applyFill="1" applyAlignment="1">
      <alignment horizontal="center" vertical="center"/>
    </xf>
    <xf numFmtId="0" fontId="9" fillId="5" borderId="0" xfId="0" applyFont="1" applyFill="1"/>
    <xf numFmtId="0" fontId="10" fillId="5" borderId="0" xfId="0" applyFont="1" applyFill="1" applyAlignment="1">
      <alignment horizontal="left" vertical="center"/>
    </xf>
    <xf numFmtId="0" fontId="1" fillId="5" borderId="0" xfId="0" applyFont="1" applyFill="1"/>
    <xf numFmtId="0" fontId="1" fillId="5" borderId="0" xfId="0" applyFont="1" applyFill="1" applyAlignment="1">
      <alignment horizontal="center" vertical="center"/>
    </xf>
    <xf numFmtId="167" fontId="1" fillId="5" borderId="0" xfId="1" applyNumberFormat="1" applyFont="1" applyFill="1" applyAlignment="1">
      <alignment horizontal="center" vertical="center"/>
    </xf>
    <xf numFmtId="0" fontId="0" fillId="5" borderId="0" xfId="0" applyFill="1"/>
    <xf numFmtId="0" fontId="11" fillId="9" borderId="0" xfId="3" applyFill="1"/>
    <xf numFmtId="0" fontId="11" fillId="9" borderId="0" xfId="3" applyFill="1" applyAlignment="1">
      <alignment horizontal="center" vertical="center"/>
    </xf>
    <xf numFmtId="0" fontId="16" fillId="9" borderId="0" xfId="3" applyFont="1" applyFill="1"/>
    <xf numFmtId="0" fontId="11" fillId="9" borderId="0" xfId="3" applyFill="1" applyAlignment="1">
      <alignment horizontal="center"/>
    </xf>
    <xf numFmtId="0" fontId="17" fillId="9" borderId="0" xfId="4" applyFill="1"/>
    <xf numFmtId="0" fontId="19" fillId="0" borderId="0" xfId="5" applyFont="1" applyFill="1"/>
    <xf numFmtId="0" fontId="11" fillId="9" borderId="3" xfId="3" applyFill="1" applyBorder="1"/>
    <xf numFmtId="165" fontId="20" fillId="9" borderId="0" xfId="6" applyNumberFormat="1" applyFill="1"/>
    <xf numFmtId="9" fontId="19" fillId="0" borderId="0" xfId="5" applyNumberFormat="1" applyFont="1" applyFill="1" applyAlignment="1">
      <alignment horizontal="center" vertical="center"/>
    </xf>
    <xf numFmtId="2" fontId="11" fillId="9" borderId="0" xfId="3" applyNumberFormat="1" applyFill="1" applyAlignment="1">
      <alignment horizontal="center" vertical="center"/>
    </xf>
    <xf numFmtId="168" fontId="17" fillId="9" borderId="0" xfId="4" applyNumberFormat="1" applyFill="1"/>
    <xf numFmtId="2" fontId="17" fillId="9" borderId="0" xfId="4" applyNumberFormat="1" applyFill="1"/>
    <xf numFmtId="169" fontId="17" fillId="9" borderId="0" xfId="7" applyNumberFormat="1" applyFont="1" applyFill="1"/>
    <xf numFmtId="164" fontId="17" fillId="9" borderId="0" xfId="4" applyNumberFormat="1" applyFill="1"/>
    <xf numFmtId="9" fontId="17" fillId="9" borderId="0" xfId="4" applyNumberFormat="1" applyFill="1"/>
    <xf numFmtId="2" fontId="17" fillId="0" borderId="0" xfId="4" applyNumberFormat="1"/>
    <xf numFmtId="165" fontId="17" fillId="9" borderId="0" xfId="4" applyNumberFormat="1" applyFill="1"/>
    <xf numFmtId="0" fontId="19" fillId="0" borderId="0" xfId="5" applyFont="1" applyFill="1" applyAlignment="1">
      <alignment horizontal="center" vertical="center"/>
    </xf>
    <xf numFmtId="0" fontId="16" fillId="9" borderId="0" xfId="5" applyFont="1" applyFill="1"/>
    <xf numFmtId="168" fontId="21" fillId="0" borderId="0" xfId="3" applyNumberFormat="1" applyFont="1" applyAlignment="1">
      <alignment horizontal="right" vertical="center"/>
    </xf>
    <xf numFmtId="166" fontId="19" fillId="0" borderId="0" xfId="5" applyNumberFormat="1" applyFont="1" applyFill="1"/>
    <xf numFmtId="165" fontId="11" fillId="9" borderId="0" xfId="3" applyNumberFormat="1" applyFill="1"/>
    <xf numFmtId="164" fontId="11" fillId="9" borderId="0" xfId="3" applyNumberFormat="1" applyFill="1"/>
    <xf numFmtId="164" fontId="17" fillId="0" borderId="0" xfId="4" applyNumberFormat="1"/>
    <xf numFmtId="9" fontId="11" fillId="9" borderId="0" xfId="3" applyNumberFormat="1" applyFill="1" applyAlignment="1">
      <alignment horizontal="center" vertical="center"/>
    </xf>
    <xf numFmtId="166" fontId="11" fillId="9" borderId="0" xfId="3" applyNumberFormat="1" applyFill="1"/>
    <xf numFmtId="0" fontId="17" fillId="9" borderId="0" xfId="7" applyNumberFormat="1" applyFont="1" applyFill="1"/>
    <xf numFmtId="9" fontId="11" fillId="9" borderId="0" xfId="3" applyNumberFormat="1" applyFill="1"/>
    <xf numFmtId="0" fontId="11" fillId="0" borderId="0" xfId="3"/>
    <xf numFmtId="0" fontId="11" fillId="0" borderId="0" xfId="3" applyAlignment="1">
      <alignment horizontal="center" vertical="center"/>
    </xf>
    <xf numFmtId="2" fontId="16" fillId="9" borderId="0" xfId="5" applyNumberFormat="1" applyFont="1" applyFill="1"/>
    <xf numFmtId="0" fontId="16" fillId="9" borderId="0" xfId="5" applyFont="1" applyFill="1" applyAlignment="1">
      <alignment horizontal="center" vertical="center"/>
    </xf>
    <xf numFmtId="168" fontId="22" fillId="9" borderId="0" xfId="3" applyNumberFormat="1" applyFont="1" applyFill="1" applyAlignment="1">
      <alignment horizontal="right" vertical="center"/>
    </xf>
    <xf numFmtId="2" fontId="16" fillId="9" borderId="0" xfId="3" applyNumberFormat="1" applyFont="1" applyFill="1"/>
    <xf numFmtId="2" fontId="23" fillId="9" borderId="0" xfId="3" applyNumberFormat="1" applyFont="1" applyFill="1"/>
    <xf numFmtId="0" fontId="23" fillId="9" borderId="0" xfId="3" applyFont="1" applyFill="1"/>
    <xf numFmtId="2" fontId="11" fillId="0" borderId="0" xfId="3" applyNumberFormat="1"/>
    <xf numFmtId="0" fontId="33" fillId="10" borderId="0" xfId="8" applyFont="1" applyFill="1"/>
    <xf numFmtId="0" fontId="30" fillId="10" borderId="0" xfId="8" applyFont="1" applyFill="1" applyAlignment="1">
      <alignment horizontal="center" vertical="center" wrapText="1"/>
    </xf>
    <xf numFmtId="0" fontId="24" fillId="10" borderId="0" xfId="8" applyFill="1"/>
    <xf numFmtId="0" fontId="34" fillId="11" borderId="0" xfId="8" applyFont="1" applyFill="1"/>
    <xf numFmtId="0" fontId="35" fillId="11" borderId="0" xfId="8" applyFont="1" applyFill="1"/>
    <xf numFmtId="0" fontId="36" fillId="11" borderId="0" xfId="8" applyFont="1" applyFill="1"/>
    <xf numFmtId="0" fontId="37" fillId="11" borderId="0" xfId="8" applyFont="1" applyFill="1"/>
    <xf numFmtId="0" fontId="38" fillId="11" borderId="0" xfId="8" applyFont="1" applyFill="1"/>
    <xf numFmtId="0" fontId="24" fillId="11" borderId="0" xfId="8" applyFill="1"/>
    <xf numFmtId="0" fontId="38" fillId="10" borderId="0" xfId="8" applyFont="1" applyFill="1"/>
    <xf numFmtId="0" fontId="38" fillId="10" borderId="0" xfId="3" applyFont="1" applyFill="1" applyAlignment="1">
      <alignment vertical="center"/>
    </xf>
    <xf numFmtId="0" fontId="40" fillId="11" borderId="0" xfId="8" applyFont="1" applyFill="1"/>
    <xf numFmtId="0" fontId="44" fillId="10" borderId="0" xfId="10" applyFont="1" applyFill="1"/>
    <xf numFmtId="0" fontId="42" fillId="11" borderId="0" xfId="8" applyFont="1" applyFill="1"/>
    <xf numFmtId="0" fontId="41" fillId="5" borderId="0" xfId="8" applyFont="1" applyFill="1"/>
    <xf numFmtId="0" fontId="45" fillId="5" borderId="0" xfId="8" applyFont="1" applyFill="1"/>
    <xf numFmtId="0" fontId="24" fillId="5" borderId="0" xfId="8" applyFill="1"/>
    <xf numFmtId="0" fontId="24" fillId="0" borderId="0" xfId="8"/>
    <xf numFmtId="0" fontId="4" fillId="10" borderId="0" xfId="12" applyFill="1" applyAlignment="1">
      <alignment horizontal="center"/>
    </xf>
    <xf numFmtId="0" fontId="4" fillId="10" borderId="0" xfId="12" applyFill="1"/>
    <xf numFmtId="0" fontId="4" fillId="10" borderId="0" xfId="12" applyFill="1" applyAlignment="1">
      <alignment horizontal="center" vertical="center"/>
    </xf>
    <xf numFmtId="164" fontId="4" fillId="10" borderId="0" xfId="12" applyNumberFormat="1" applyFill="1" applyAlignment="1">
      <alignment horizontal="center" vertical="center"/>
    </xf>
    <xf numFmtId="165" fontId="4" fillId="10" borderId="0" xfId="12" applyNumberFormat="1" applyFill="1" applyAlignment="1">
      <alignment horizontal="center" vertical="center"/>
    </xf>
    <xf numFmtId="0" fontId="4" fillId="10" borderId="22" xfId="12" applyFill="1" applyBorder="1" applyAlignment="1">
      <alignment horizontal="center" vertical="center"/>
    </xf>
    <xf numFmtId="164" fontId="4" fillId="10" borderId="22" xfId="12" applyNumberFormat="1" applyFill="1" applyBorder="1" applyAlignment="1">
      <alignment horizontal="center" vertical="center"/>
    </xf>
    <xf numFmtId="165" fontId="4" fillId="10" borderId="22" xfId="12" applyNumberFormat="1" applyFill="1" applyBorder="1" applyAlignment="1">
      <alignment horizontal="center" vertical="center"/>
    </xf>
    <xf numFmtId="0" fontId="4" fillId="10" borderId="22" xfId="12" applyFill="1" applyBorder="1" applyAlignment="1">
      <alignment horizontal="center"/>
    </xf>
    <xf numFmtId="0" fontId="4" fillId="10" borderId="1" xfId="12" applyFill="1" applyBorder="1" applyAlignment="1">
      <alignment horizontal="center" vertical="center"/>
    </xf>
    <xf numFmtId="164" fontId="4" fillId="10" borderId="1" xfId="12" applyNumberFormat="1" applyFill="1" applyBorder="1" applyAlignment="1">
      <alignment horizontal="center" vertical="center"/>
    </xf>
    <xf numFmtId="165" fontId="4" fillId="10" borderId="1" xfId="12" applyNumberFormat="1" applyFill="1" applyBorder="1" applyAlignment="1">
      <alignment horizontal="center" vertical="center"/>
    </xf>
    <xf numFmtId="0" fontId="4" fillId="10" borderId="1" xfId="12" applyFill="1" applyBorder="1" applyAlignment="1">
      <alignment horizontal="center"/>
    </xf>
    <xf numFmtId="168" fontId="4" fillId="10" borderId="1" xfId="12" applyNumberFormat="1" applyFill="1" applyBorder="1" applyAlignment="1">
      <alignment horizontal="center" vertical="center"/>
    </xf>
    <xf numFmtId="0" fontId="4" fillId="0" borderId="0" xfId="12"/>
    <xf numFmtId="0" fontId="25" fillId="12" borderId="0" xfId="8" applyFont="1" applyFill="1" applyAlignment="1">
      <alignment vertical="center"/>
    </xf>
    <xf numFmtId="0" fontId="28" fillId="12" borderId="0" xfId="8" applyFont="1" applyFill="1"/>
    <xf numFmtId="168" fontId="27" fillId="12" borderId="0" xfId="8" applyNumberFormat="1" applyFont="1" applyFill="1" applyAlignment="1">
      <alignment horizontal="center" vertical="center"/>
    </xf>
    <xf numFmtId="0" fontId="25" fillId="12" borderId="0" xfId="8" applyFont="1" applyFill="1" applyAlignment="1">
      <alignment horizontal="center" vertical="center"/>
    </xf>
    <xf numFmtId="0" fontId="29" fillId="12" borderId="0" xfId="8" applyFont="1" applyFill="1"/>
    <xf numFmtId="0" fontId="28" fillId="12" borderId="0" xfId="8" applyFont="1" applyFill="1" applyAlignment="1">
      <alignment horizontal="center" vertical="center" wrapText="1"/>
    </xf>
    <xf numFmtId="0" fontId="31" fillId="12" borderId="0" xfId="8" applyFont="1" applyFill="1" applyAlignment="1">
      <alignment horizontal="center" vertical="center" wrapText="1"/>
    </xf>
    <xf numFmtId="0" fontId="32" fillId="12" borderId="0" xfId="8" applyFont="1" applyFill="1" applyAlignment="1">
      <alignment horizontal="center" wrapText="1"/>
    </xf>
    <xf numFmtId="0" fontId="33" fillId="12" borderId="0" xfId="8" applyFont="1" applyFill="1"/>
    <xf numFmtId="0" fontId="24" fillId="12" borderId="0" xfId="8" applyFill="1"/>
    <xf numFmtId="0" fontId="1" fillId="2" borderId="2" xfId="0" applyFont="1" applyFill="1" applyBorder="1" applyAlignment="1">
      <alignment horizontal="center" vertical="center"/>
    </xf>
    <xf numFmtId="0" fontId="1" fillId="2" borderId="1" xfId="0" applyFont="1" applyFill="1" applyBorder="1" applyAlignment="1">
      <alignment horizontal="center"/>
    </xf>
    <xf numFmtId="2" fontId="1" fillId="6" borderId="1" xfId="1" applyNumberFormat="1" applyFont="1" applyFill="1" applyBorder="1" applyAlignment="1">
      <alignment horizontal="center" vertical="center"/>
    </xf>
    <xf numFmtId="1" fontId="1" fillId="6" borderId="1" xfId="1" applyNumberFormat="1" applyFont="1" applyFill="1" applyBorder="1" applyAlignment="1">
      <alignment horizontal="center" vertical="center"/>
    </xf>
    <xf numFmtId="1" fontId="1" fillId="6" borderId="1" xfId="0" applyNumberFormat="1" applyFont="1" applyFill="1" applyBorder="1"/>
    <xf numFmtId="2" fontId="1" fillId="3" borderId="1" xfId="0" applyNumberFormat="1" applyFont="1" applyFill="1" applyBorder="1" applyAlignment="1">
      <alignment horizontal="center" vertical="center"/>
    </xf>
    <xf numFmtId="1" fontId="1" fillId="2" borderId="1" xfId="1" applyNumberFormat="1" applyFont="1" applyFill="1" applyBorder="1" applyAlignment="1">
      <alignment horizontal="center" vertical="center"/>
    </xf>
    <xf numFmtId="0" fontId="1" fillId="0" borderId="0" xfId="0" applyFont="1" applyAlignment="1">
      <alignment horizontal="center"/>
    </xf>
    <xf numFmtId="0" fontId="1" fillId="10" borderId="0" xfId="0" applyFont="1" applyFill="1" applyAlignment="1">
      <alignment horizontal="center" vertical="center"/>
    </xf>
    <xf numFmtId="0" fontId="0" fillId="10" borderId="0" xfId="0" applyFill="1"/>
    <xf numFmtId="0" fontId="1" fillId="10" borderId="7" xfId="0" applyFont="1" applyFill="1" applyBorder="1" applyAlignment="1">
      <alignment horizontal="center" vertical="center"/>
    </xf>
    <xf numFmtId="0" fontId="1" fillId="10" borderId="8" xfId="0" applyFont="1" applyFill="1" applyBorder="1" applyAlignment="1">
      <alignment horizontal="center" vertical="center"/>
    </xf>
    <xf numFmtId="0" fontId="1" fillId="10" borderId="9" xfId="0" applyFont="1" applyFill="1" applyBorder="1" applyAlignment="1">
      <alignment horizontal="center" vertical="center"/>
    </xf>
    <xf numFmtId="0" fontId="1" fillId="10" borderId="18" xfId="0" applyFont="1" applyFill="1" applyBorder="1" applyAlignment="1">
      <alignment horizontal="center" vertical="center"/>
    </xf>
    <xf numFmtId="0" fontId="1" fillId="10" borderId="15" xfId="0" applyFont="1" applyFill="1" applyBorder="1" applyAlignment="1">
      <alignment horizontal="center" vertical="center"/>
    </xf>
    <xf numFmtId="0" fontId="1" fillId="10" borderId="10" xfId="0" applyFont="1" applyFill="1" applyBorder="1" applyAlignment="1">
      <alignment horizontal="left" vertical="center"/>
    </xf>
    <xf numFmtId="2" fontId="1" fillId="10" borderId="1" xfId="0" applyNumberFormat="1" applyFont="1" applyFill="1" applyBorder="1" applyAlignment="1">
      <alignment horizontal="center" vertical="center"/>
    </xf>
    <xf numFmtId="0" fontId="1" fillId="10" borderId="1" xfId="0" applyFont="1" applyFill="1" applyBorder="1" applyAlignment="1">
      <alignment horizontal="center" vertical="center"/>
    </xf>
    <xf numFmtId="2" fontId="1" fillId="10" borderId="11" xfId="0" applyNumberFormat="1" applyFont="1" applyFill="1" applyBorder="1" applyAlignment="1">
      <alignment horizontal="center" vertical="center"/>
    </xf>
    <xf numFmtId="0" fontId="1" fillId="10" borderId="5" xfId="0" applyFont="1" applyFill="1" applyBorder="1" applyAlignment="1">
      <alignment horizontal="center" vertical="center"/>
    </xf>
    <xf numFmtId="1" fontId="1" fillId="10" borderId="1" xfId="0" applyNumberFormat="1" applyFont="1" applyFill="1" applyBorder="1" applyAlignment="1">
      <alignment horizontal="center" vertical="center"/>
    </xf>
    <xf numFmtId="0" fontId="1" fillId="10" borderId="13" xfId="0" applyFont="1" applyFill="1" applyBorder="1" applyAlignment="1">
      <alignment horizontal="center" vertical="center"/>
    </xf>
    <xf numFmtId="0" fontId="1" fillId="10" borderId="19" xfId="0" applyFont="1" applyFill="1" applyBorder="1" applyAlignment="1">
      <alignment horizontal="center" vertical="center"/>
    </xf>
    <xf numFmtId="0" fontId="1" fillId="10" borderId="0" xfId="0" applyFont="1" applyFill="1" applyAlignment="1">
      <alignment horizontal="left" vertical="center"/>
    </xf>
    <xf numFmtId="1" fontId="1" fillId="10" borderId="0" xfId="0" applyNumberFormat="1" applyFont="1" applyFill="1" applyAlignment="1">
      <alignment horizontal="center" vertical="center"/>
    </xf>
    <xf numFmtId="2" fontId="1" fillId="10" borderId="0" xfId="0" applyNumberFormat="1" applyFont="1" applyFill="1" applyAlignment="1">
      <alignment horizontal="center" vertical="center"/>
    </xf>
    <xf numFmtId="166" fontId="1" fillId="10" borderId="0" xfId="0" applyNumberFormat="1" applyFont="1" applyFill="1" applyAlignment="1">
      <alignment horizontal="center" vertical="center"/>
    </xf>
    <xf numFmtId="0" fontId="1" fillId="10" borderId="0" xfId="0" applyFont="1" applyFill="1"/>
    <xf numFmtId="0" fontId="1" fillId="10" borderId="0" xfId="0" applyFont="1" applyFill="1" applyAlignment="1">
      <alignment horizontal="center"/>
    </xf>
    <xf numFmtId="0" fontId="1" fillId="10" borderId="6" xfId="0" applyFont="1" applyFill="1" applyBorder="1" applyAlignment="1">
      <alignment horizontal="center" vertical="center"/>
    </xf>
    <xf numFmtId="0" fontId="48" fillId="3" borderId="1" xfId="0" applyFont="1" applyFill="1" applyBorder="1" applyAlignment="1">
      <alignment horizontal="center" vertical="center" wrapText="1"/>
    </xf>
    <xf numFmtId="0" fontId="48" fillId="4" borderId="1" xfId="0" applyFont="1" applyFill="1" applyBorder="1" applyAlignment="1">
      <alignment horizontal="center" vertical="center" wrapText="1"/>
    </xf>
    <xf numFmtId="0" fontId="1" fillId="3" borderId="2" xfId="0" applyFont="1" applyFill="1" applyBorder="1" applyAlignment="1">
      <alignment horizontal="center" vertical="center"/>
    </xf>
    <xf numFmtId="0" fontId="1" fillId="4" borderId="2" xfId="0" applyFont="1" applyFill="1" applyBorder="1" applyAlignment="1">
      <alignment horizontal="center" vertical="center"/>
    </xf>
    <xf numFmtId="0" fontId="1" fillId="10" borderId="1" xfId="0" applyFont="1" applyFill="1" applyBorder="1"/>
    <xf numFmtId="0" fontId="1" fillId="10" borderId="1" xfId="0" applyFont="1" applyFill="1" applyBorder="1" applyAlignment="1">
      <alignment horizontal="right" vertical="center"/>
    </xf>
    <xf numFmtId="0" fontId="49" fillId="11" borderId="0" xfId="8" applyFont="1" applyFill="1"/>
    <xf numFmtId="0" fontId="50" fillId="11" borderId="0" xfId="8" applyFont="1" applyFill="1"/>
    <xf numFmtId="0" fontId="51" fillId="11" borderId="0" xfId="8" applyFont="1" applyFill="1"/>
    <xf numFmtId="0" fontId="30" fillId="12" borderId="0" xfId="8" applyFont="1" applyFill="1" applyAlignment="1">
      <alignment horizontal="center" vertical="center" wrapText="1"/>
    </xf>
    <xf numFmtId="0" fontId="46" fillId="10" borderId="0" xfId="12" applyFont="1" applyFill="1" applyAlignment="1">
      <alignment horizontal="left" vertical="top" wrapText="1"/>
    </xf>
    <xf numFmtId="0" fontId="4" fillId="10" borderId="0" xfId="12" applyFill="1" applyAlignment="1">
      <alignment horizontal="left" vertical="top" wrapText="1"/>
    </xf>
    <xf numFmtId="0" fontId="4" fillId="10" borderId="20" xfId="12" applyFill="1" applyBorder="1" applyAlignment="1">
      <alignment horizontal="center" vertical="center"/>
    </xf>
    <xf numFmtId="0" fontId="4" fillId="10" borderId="21" xfId="12" applyFill="1" applyBorder="1" applyAlignment="1">
      <alignment horizontal="center" vertical="center"/>
    </xf>
    <xf numFmtId="0" fontId="4" fillId="10" borderId="4" xfId="12" applyFill="1" applyBorder="1" applyAlignment="1">
      <alignment horizontal="center" vertical="center"/>
    </xf>
    <xf numFmtId="0" fontId="1" fillId="10" borderId="1" xfId="0" applyFont="1" applyFill="1" applyBorder="1" applyAlignment="1">
      <alignment horizontal="center" vertical="center"/>
    </xf>
    <xf numFmtId="0" fontId="1" fillId="10" borderId="0" xfId="0" applyFont="1" applyFill="1" applyAlignment="1">
      <alignment horizontal="center" vertical="center"/>
    </xf>
    <xf numFmtId="0" fontId="1" fillId="10" borderId="6" xfId="0" applyFont="1" applyFill="1" applyBorder="1" applyAlignment="1">
      <alignment horizontal="center" vertical="center"/>
    </xf>
    <xf numFmtId="0" fontId="1" fillId="10" borderId="5" xfId="0" applyFont="1" applyFill="1" applyBorder="1" applyAlignment="1">
      <alignment horizontal="center" vertical="center"/>
    </xf>
    <xf numFmtId="0" fontId="1" fillId="4" borderId="1" xfId="0" applyFont="1" applyFill="1" applyBorder="1" applyAlignment="1">
      <alignment horizontal="center" vertical="center"/>
    </xf>
    <xf numFmtId="0" fontId="1" fillId="3" borderId="1" xfId="0" applyFont="1" applyFill="1" applyBorder="1" applyAlignment="1">
      <alignment horizontal="center" vertical="center"/>
    </xf>
    <xf numFmtId="0" fontId="1" fillId="10" borderId="16" xfId="0" applyFont="1" applyFill="1" applyBorder="1" applyAlignment="1">
      <alignment horizontal="center" vertical="center"/>
    </xf>
    <xf numFmtId="0" fontId="1" fillId="10" borderId="8" xfId="0" applyFont="1" applyFill="1" applyBorder="1" applyAlignment="1">
      <alignment horizontal="center" vertical="center"/>
    </xf>
    <xf numFmtId="2" fontId="1" fillId="10" borderId="1" xfId="0" applyNumberFormat="1" applyFont="1" applyFill="1" applyBorder="1" applyAlignment="1">
      <alignment horizontal="center" vertical="center"/>
    </xf>
    <xf numFmtId="0" fontId="1" fillId="10" borderId="9" xfId="0" applyFont="1" applyFill="1" applyBorder="1" applyAlignment="1">
      <alignment horizontal="center" vertical="center"/>
    </xf>
    <xf numFmtId="2" fontId="1" fillId="10" borderId="11" xfId="0" applyNumberFormat="1" applyFont="1" applyFill="1" applyBorder="1" applyAlignment="1">
      <alignment horizontal="center" vertical="center"/>
    </xf>
    <xf numFmtId="164" fontId="1" fillId="10" borderId="1" xfId="0" applyNumberFormat="1" applyFont="1" applyFill="1" applyBorder="1" applyAlignment="1">
      <alignment horizontal="center" vertical="center"/>
    </xf>
    <xf numFmtId="164" fontId="1" fillId="10" borderId="11" xfId="0" applyNumberFormat="1" applyFont="1" applyFill="1" applyBorder="1" applyAlignment="1">
      <alignment horizontal="center" vertical="center"/>
    </xf>
    <xf numFmtId="0" fontId="1" fillId="10" borderId="10" xfId="0" applyFont="1" applyFill="1" applyBorder="1" applyAlignment="1">
      <alignment horizontal="left" vertical="center"/>
    </xf>
    <xf numFmtId="0" fontId="1" fillId="10" borderId="1" xfId="0" applyFont="1" applyFill="1" applyBorder="1" applyAlignment="1">
      <alignment horizontal="left" vertical="center"/>
    </xf>
    <xf numFmtId="0" fontId="1" fillId="10" borderId="12" xfId="0" applyFont="1" applyFill="1" applyBorder="1" applyAlignment="1">
      <alignment horizontal="left" vertical="center"/>
    </xf>
    <xf numFmtId="0" fontId="1" fillId="10" borderId="13" xfId="0" applyFont="1" applyFill="1" applyBorder="1" applyAlignment="1">
      <alignment horizontal="left" vertical="center"/>
    </xf>
    <xf numFmtId="2" fontId="5" fillId="10" borderId="13" xfId="0" applyNumberFormat="1" applyFont="1" applyFill="1" applyBorder="1" applyAlignment="1">
      <alignment horizontal="center" vertical="center"/>
    </xf>
    <xf numFmtId="2" fontId="5" fillId="10" borderId="14" xfId="0" applyNumberFormat="1" applyFont="1" applyFill="1" applyBorder="1" applyAlignment="1">
      <alignment horizontal="center" vertical="center"/>
    </xf>
    <xf numFmtId="2" fontId="1" fillId="10" borderId="0" xfId="0" applyNumberFormat="1" applyFont="1" applyFill="1" applyAlignment="1">
      <alignment horizontal="center" vertical="center"/>
    </xf>
    <xf numFmtId="2" fontId="1" fillId="10" borderId="13" xfId="0" applyNumberFormat="1" applyFont="1" applyFill="1" applyBorder="1" applyAlignment="1">
      <alignment horizontal="center" vertical="center"/>
    </xf>
    <xf numFmtId="1" fontId="1" fillId="10" borderId="0" xfId="0" applyNumberFormat="1" applyFont="1" applyFill="1" applyAlignment="1">
      <alignment horizontal="center" vertical="center"/>
    </xf>
    <xf numFmtId="2" fontId="1" fillId="0" borderId="0" xfId="0" applyNumberFormat="1" applyFont="1"/>
    <xf numFmtId="43" fontId="1" fillId="2" borderId="5" xfId="1" applyFont="1" applyFill="1" applyBorder="1" applyAlignment="1">
      <alignment horizontal="center" vertical="center"/>
    </xf>
    <xf numFmtId="43" fontId="1" fillId="2" borderId="6" xfId="1" applyFont="1" applyFill="1" applyBorder="1" applyAlignment="1">
      <alignment horizontal="center" vertical="center"/>
    </xf>
    <xf numFmtId="0" fontId="1" fillId="2" borderId="17" xfId="0" applyFont="1" applyFill="1" applyBorder="1" applyAlignment="1">
      <alignment horizontal="center"/>
    </xf>
    <xf numFmtId="0" fontId="1" fillId="2" borderId="16" xfId="0" applyFont="1" applyFill="1" applyBorder="1" applyAlignment="1">
      <alignment horizontal="center"/>
    </xf>
    <xf numFmtId="0" fontId="1" fillId="2" borderId="1" xfId="0" applyFont="1" applyFill="1" applyBorder="1" applyAlignment="1">
      <alignment horizontal="center" vertical="center"/>
    </xf>
    <xf numFmtId="0" fontId="1" fillId="2" borderId="1" xfId="0" applyFont="1" applyFill="1" applyBorder="1"/>
    <xf numFmtId="2" fontId="1" fillId="2" borderId="1" xfId="0" applyNumberFormat="1" applyFont="1" applyFill="1" applyBorder="1" applyAlignment="1">
      <alignment horizontal="center" vertical="center"/>
    </xf>
    <xf numFmtId="0" fontId="11" fillId="9" borderId="0" xfId="3" applyFill="1" applyAlignment="1">
      <alignment horizontal="center"/>
    </xf>
    <xf numFmtId="0" fontId="12" fillId="0" borderId="0" xfId="3" applyFont="1" applyAlignment="1">
      <alignment horizontal="center" vertical="center"/>
    </xf>
    <xf numFmtId="0" fontId="14" fillId="0" borderId="0" xfId="3" applyFont="1" applyAlignment="1">
      <alignment horizontal="center" vertical="center" wrapText="1"/>
    </xf>
    <xf numFmtId="0" fontId="15" fillId="0" borderId="0" xfId="3" applyFont="1" applyAlignment="1">
      <alignment horizontal="center" vertical="center" wrapText="1"/>
    </xf>
    <xf numFmtId="0" fontId="26" fillId="12" borderId="0" xfId="8" applyFont="1" applyFill="1" applyAlignment="1">
      <alignment vertical="center"/>
    </xf>
    <xf numFmtId="0" fontId="52" fillId="11" borderId="0" xfId="8" applyFont="1" applyFill="1"/>
    <xf numFmtId="0" fontId="41" fillId="11" borderId="0" xfId="8" applyFont="1" applyFill="1"/>
    <xf numFmtId="0" fontId="53" fillId="11" borderId="0" xfId="8" applyFont="1" applyFill="1"/>
    <xf numFmtId="0" fontId="54" fillId="10" borderId="0" xfId="10" applyFont="1" applyFill="1"/>
    <xf numFmtId="0" fontId="53" fillId="10" borderId="0" xfId="10" applyFont="1" applyFill="1"/>
    <xf numFmtId="0" fontId="55" fillId="10" borderId="0" xfId="10" applyFont="1" applyFill="1"/>
    <xf numFmtId="0" fontId="51" fillId="11" borderId="0" xfId="10" applyFont="1" applyFill="1"/>
    <xf numFmtId="0" fontId="53" fillId="11" borderId="0" xfId="10" applyFont="1" applyFill="1"/>
    <xf numFmtId="0" fontId="55" fillId="11" borderId="0" xfId="10" applyFont="1" applyFill="1"/>
    <xf numFmtId="0" fontId="56" fillId="10" borderId="0" xfId="11" applyFont="1" applyFill="1" applyAlignment="1" applyProtection="1"/>
    <xf numFmtId="0" fontId="54" fillId="11" borderId="0" xfId="10" applyFont="1" applyFill="1"/>
    <xf numFmtId="0" fontId="56" fillId="11" borderId="0" xfId="11" applyFont="1" applyFill="1" applyAlignment="1" applyProtection="1"/>
    <xf numFmtId="0" fontId="4" fillId="10" borderId="0" xfId="12" applyFont="1" applyFill="1" applyAlignment="1">
      <alignment horizontal="left" vertical="top" wrapText="1"/>
    </xf>
    <xf numFmtId="0" fontId="4" fillId="10" borderId="0" xfId="12" applyFont="1" applyFill="1" applyAlignment="1">
      <alignment horizontal="center" vertical="center"/>
    </xf>
    <xf numFmtId="164" fontId="4" fillId="10" borderId="0" xfId="12" applyNumberFormat="1" applyFont="1" applyFill="1" applyAlignment="1">
      <alignment horizontal="center" vertical="center"/>
    </xf>
    <xf numFmtId="165" fontId="4" fillId="10" borderId="0" xfId="12" applyNumberFormat="1" applyFont="1" applyFill="1" applyAlignment="1">
      <alignment horizontal="center" vertical="center"/>
    </xf>
    <xf numFmtId="0" fontId="46" fillId="10" borderId="0" xfId="12" applyFont="1" applyFill="1" applyAlignment="1">
      <alignment horizontal="left" wrapText="1"/>
    </xf>
    <xf numFmtId="0" fontId="4" fillId="10" borderId="0" xfId="12" applyFont="1" applyFill="1" applyAlignment="1">
      <alignment horizontal="left" vertical="center"/>
    </xf>
    <xf numFmtId="0" fontId="58" fillId="0" borderId="0" xfId="0" applyFont="1"/>
    <xf numFmtId="0" fontId="59" fillId="0" borderId="0" xfId="0" applyFont="1"/>
    <xf numFmtId="0" fontId="59" fillId="13" borderId="0" xfId="0" applyFont="1" applyFill="1"/>
    <xf numFmtId="0" fontId="60" fillId="13" borderId="0" xfId="0" applyFont="1" applyFill="1" applyAlignment="1">
      <alignment horizontal="left" vertical="center"/>
    </xf>
    <xf numFmtId="0" fontId="61" fillId="13" borderId="0" xfId="0" applyFont="1" applyFill="1" applyAlignment="1">
      <alignment horizontal="left" vertical="center"/>
    </xf>
    <xf numFmtId="0" fontId="63" fillId="0" borderId="0" xfId="0" applyFont="1"/>
    <xf numFmtId="0" fontId="63" fillId="13" borderId="0" xfId="0" applyFont="1" applyFill="1"/>
    <xf numFmtId="0" fontId="64" fillId="13" borderId="0" xfId="0" applyFont="1" applyFill="1" applyAlignment="1">
      <alignment horizontal="left" vertical="center"/>
    </xf>
    <xf numFmtId="0" fontId="65" fillId="13" borderId="0" xfId="0" applyFont="1" applyFill="1" applyAlignment="1">
      <alignment horizontal="left" vertical="center"/>
    </xf>
    <xf numFmtId="0" fontId="63" fillId="13" borderId="0" xfId="0" applyFont="1" applyFill="1" applyAlignment="1">
      <alignment horizontal="center" vertical="center" wrapText="1"/>
    </xf>
    <xf numFmtId="0" fontId="66" fillId="14" borderId="0" xfId="0" applyFont="1" applyFill="1" applyAlignment="1">
      <alignment horizontal="center" vertical="center"/>
    </xf>
    <xf numFmtId="0" fontId="66" fillId="15" borderId="0" xfId="0" applyFont="1" applyFill="1" applyAlignment="1">
      <alignment vertical="center"/>
    </xf>
    <xf numFmtId="0" fontId="1" fillId="0" borderId="0" xfId="0" applyFont="1" applyFill="1"/>
    <xf numFmtId="0" fontId="1" fillId="0" borderId="0" xfId="0" applyFont="1" applyFill="1" applyBorder="1" applyAlignment="1">
      <alignment horizontal="center" vertical="center"/>
    </xf>
    <xf numFmtId="2" fontId="1" fillId="0" borderId="0" xfId="0" applyNumberFormat="1" applyFont="1" applyFill="1" applyBorder="1" applyAlignment="1">
      <alignment horizontal="center" vertical="center"/>
    </xf>
    <xf numFmtId="2" fontId="1" fillId="0" borderId="0" xfId="0" applyNumberFormat="1" applyFont="1" applyFill="1"/>
    <xf numFmtId="0" fontId="1" fillId="0" borderId="0" xfId="0" applyFont="1" applyFill="1" applyBorder="1" applyAlignment="1">
      <alignment horizontal="center"/>
    </xf>
    <xf numFmtId="1" fontId="1" fillId="0" borderId="0" xfId="1" applyNumberFormat="1" applyFont="1" applyFill="1" applyBorder="1" applyAlignment="1">
      <alignment horizontal="center" vertical="center"/>
    </xf>
    <xf numFmtId="2" fontId="1" fillId="0" borderId="0" xfId="1" applyNumberFormat="1" applyFont="1" applyFill="1" applyBorder="1" applyAlignment="1">
      <alignment horizontal="center" vertical="center"/>
    </xf>
    <xf numFmtId="1" fontId="1" fillId="0" borderId="0" xfId="0" applyNumberFormat="1" applyFont="1" applyFill="1" applyBorder="1" applyAlignment="1">
      <alignment horizontal="center" vertical="center"/>
    </xf>
    <xf numFmtId="0" fontId="1" fillId="0" borderId="23" xfId="0" applyFont="1" applyBorder="1"/>
    <xf numFmtId="0" fontId="1" fillId="0" borderId="0" xfId="0" applyFont="1" applyBorder="1"/>
    <xf numFmtId="0" fontId="1" fillId="0" borderId="24" xfId="0" applyFont="1" applyBorder="1"/>
    <xf numFmtId="167" fontId="1" fillId="0" borderId="23" xfId="0" applyNumberFormat="1" applyFont="1" applyBorder="1"/>
    <xf numFmtId="2" fontId="1" fillId="0" borderId="0" xfId="0" applyNumberFormat="1" applyFont="1" applyBorder="1"/>
    <xf numFmtId="2" fontId="1" fillId="0" borderId="24" xfId="0" applyNumberFormat="1" applyFont="1" applyBorder="1"/>
    <xf numFmtId="167" fontId="1" fillId="0" borderId="25" xfId="0" applyNumberFormat="1" applyFont="1" applyBorder="1"/>
    <xf numFmtId="2" fontId="1" fillId="0" borderId="26" xfId="0" applyNumberFormat="1" applyFont="1" applyBorder="1"/>
    <xf numFmtId="2" fontId="1" fillId="0" borderId="27" xfId="0" applyNumberFormat="1" applyFont="1" applyBorder="1"/>
    <xf numFmtId="0" fontId="1" fillId="0" borderId="20" xfId="0" applyFont="1" applyBorder="1" applyAlignment="1">
      <alignment horizontal="center"/>
    </xf>
    <xf numFmtId="0" fontId="1" fillId="0" borderId="21" xfId="0" applyFont="1" applyBorder="1" applyAlignment="1">
      <alignment horizontal="center"/>
    </xf>
    <xf numFmtId="0" fontId="1" fillId="0" borderId="4" xfId="0" applyFont="1" applyBorder="1" applyAlignment="1">
      <alignment horizontal="center"/>
    </xf>
    <xf numFmtId="0" fontId="57" fillId="0" borderId="0" xfId="0" applyFont="1" applyFill="1"/>
    <xf numFmtId="0" fontId="51" fillId="10" borderId="0" xfId="10" applyFont="1" applyFill="1"/>
    <xf numFmtId="0" fontId="41" fillId="10" borderId="0" xfId="8" applyFont="1" applyFill="1"/>
    <xf numFmtId="0" fontId="38" fillId="11" borderId="0" xfId="8" applyFont="1" applyFill="1" applyAlignment="1">
      <alignment horizontal="left" vertical="center"/>
    </xf>
    <xf numFmtId="0" fontId="38" fillId="10" borderId="0" xfId="8" applyFont="1" applyFill="1" applyAlignment="1">
      <alignment horizontal="left" vertical="center" wrapText="1"/>
    </xf>
    <xf numFmtId="0" fontId="51" fillId="11" borderId="0" xfId="8" applyFont="1" applyFill="1" applyAlignment="1">
      <alignment horizontal="left" vertical="center" wrapText="1"/>
    </xf>
    <xf numFmtId="0" fontId="51" fillId="11" borderId="0" xfId="8" applyFont="1" applyFill="1" applyAlignment="1">
      <alignment horizontal="left" vertical="center"/>
    </xf>
    <xf numFmtId="0" fontId="41" fillId="11" borderId="0" xfId="8" applyFont="1" applyFill="1" applyAlignment="1">
      <alignment horizontal="left" vertical="center"/>
    </xf>
    <xf numFmtId="0" fontId="38" fillId="10" borderId="0" xfId="3" applyFont="1" applyFill="1" applyAlignment="1">
      <alignment horizontal="left" vertical="center"/>
    </xf>
    <xf numFmtId="0" fontId="38" fillId="10" borderId="0" xfId="8" applyFont="1" applyFill="1" applyAlignment="1">
      <alignment horizontal="left" vertical="center"/>
    </xf>
    <xf numFmtId="0" fontId="53" fillId="11" borderId="0" xfId="8" applyFont="1" applyFill="1" applyAlignment="1">
      <alignment horizontal="left" vertical="center"/>
    </xf>
    <xf numFmtId="0" fontId="54" fillId="10" borderId="0" xfId="10" applyFont="1" applyFill="1" applyAlignment="1">
      <alignment horizontal="left" vertical="center"/>
    </xf>
    <xf numFmtId="0" fontId="67" fillId="5" borderId="0" xfId="3" applyFont="1" applyFill="1"/>
    <xf numFmtId="0" fontId="67" fillId="5" borderId="0" xfId="3" applyFont="1" applyFill="1" applyAlignment="1">
      <alignment horizontal="center" vertical="center"/>
    </xf>
  </cellXfs>
  <cellStyles count="13">
    <cellStyle name="Comma" xfId="1" builtinId="3"/>
    <cellStyle name="Good 2" xfId="5" xr:uid="{0850B969-AEC6-B64D-AE08-9DC33703AFA5}"/>
    <cellStyle name="Hyperlink 2" xfId="9" xr:uid="{BF0B7A01-74F9-CF49-AB67-B6B70E1C7CE8}"/>
    <cellStyle name="Hyperlink 2 2" xfId="11" xr:uid="{8365B2EB-976F-8C46-978D-6EF562D3FBE2}"/>
    <cellStyle name="Neutral 2" xfId="6" xr:uid="{3CEF7CD1-F7BD-044D-BACD-7E37FFF16ED6}"/>
    <cellStyle name="Normal" xfId="0" builtinId="0"/>
    <cellStyle name="Normal 2" xfId="2" xr:uid="{14C5BAAF-3B10-0F43-B5F0-2F46020F9641}"/>
    <cellStyle name="Normal 2 2" xfId="8" xr:uid="{1A3B5112-AEF6-F647-9037-9324F1005D82}"/>
    <cellStyle name="Normal 3" xfId="3" xr:uid="{F71273CF-C226-A04B-9E1D-B6AD5648A4FA}"/>
    <cellStyle name="Normal 3 2" xfId="4" xr:uid="{5A594E37-078D-E943-ADF1-00D4D7358E9E}"/>
    <cellStyle name="Normal 4" xfId="12" xr:uid="{47DA22EB-E85D-054C-91A6-0CF7996B901E}"/>
    <cellStyle name="Normal 5" xfId="10" xr:uid="{1C7B23F1-6D8D-A245-92E7-8113D14022B8}"/>
    <cellStyle name="Percent 2" xfId="7" xr:uid="{48F9CB18-EA7D-6F4F-9B28-CEC00214B541}"/>
  </cellStyles>
  <dxfs count="2">
    <dxf>
      <font>
        <b/>
        <i val="0"/>
      </font>
      <fill>
        <patternFill>
          <bgColor rgb="FFFFFF00"/>
        </patternFill>
      </fill>
    </dxf>
    <dxf>
      <font>
        <b/>
        <i val="0"/>
      </font>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6.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5.xml"/><Relationship Id="rId11" Type="http://schemas.openxmlformats.org/officeDocument/2006/relationships/calcChain" Target="calcChain.xml"/><Relationship Id="rId5" Type="http://schemas.openxmlformats.org/officeDocument/2006/relationships/chartsheet" Target="chartsheets/sheet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8.xml"/><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80" b="0" i="0" u="none" strike="noStrike" kern="1200" spc="0" baseline="0">
                <a:solidFill>
                  <a:schemeClr val="tx1"/>
                </a:solidFill>
                <a:latin typeface="+mn-lt"/>
                <a:ea typeface="+mn-ea"/>
                <a:cs typeface="+mn-cs"/>
              </a:defRPr>
            </a:pPr>
            <a:r>
              <a:rPr lang="en-US"/>
              <a:t>The Effects of</a:t>
            </a:r>
            <a:r>
              <a:rPr lang="en-US" baseline="0"/>
              <a:t> Birds per Pen and Pens per Treatment</a:t>
            </a:r>
          </a:p>
          <a:p>
            <a:pPr>
              <a:defRPr/>
            </a:pPr>
            <a:r>
              <a:rPr lang="en-US" baseline="0"/>
              <a:t> on Standard Deviations of Treatment Means</a:t>
            </a:r>
            <a:endParaRPr lang="en-US"/>
          </a:p>
        </c:rich>
      </c:tx>
      <c:overlay val="0"/>
      <c:spPr>
        <a:noFill/>
        <a:ln>
          <a:noFill/>
        </a:ln>
        <a:effectLst/>
      </c:spPr>
      <c:txPr>
        <a:bodyPr rot="0" spcFirstLastPara="1" vertOverflow="ellipsis" vert="horz" wrap="square" anchor="ctr" anchorCtr="1"/>
        <a:lstStyle/>
        <a:p>
          <a:pPr>
            <a:defRPr sz="1680" b="0" i="0" u="none" strike="noStrike" kern="1200" spc="0" baseline="0">
              <a:solidFill>
                <a:schemeClr val="tx1"/>
              </a:solidFill>
              <a:latin typeface="+mn-lt"/>
              <a:ea typeface="+mn-ea"/>
              <a:cs typeface="+mn-cs"/>
            </a:defRPr>
          </a:pPr>
          <a:endParaRPr lang="en-US"/>
        </a:p>
      </c:txPr>
    </c:title>
    <c:autoTitleDeleted val="0"/>
    <c:plotArea>
      <c:layout/>
      <c:scatterChart>
        <c:scatterStyle val="smoothMarker"/>
        <c:varyColors val="0"/>
        <c:ser>
          <c:idx val="0"/>
          <c:order val="0"/>
          <c:tx>
            <c:strRef>
              <c:f>'Possibilities Array'!$AC$29</c:f>
              <c:strCache>
                <c:ptCount val="1"/>
                <c:pt idx="0">
                  <c:v> 1 </c:v>
                </c:pt>
              </c:strCache>
            </c:strRef>
          </c:tx>
          <c:spPr>
            <a:ln w="19050" cap="rnd">
              <a:solidFill>
                <a:schemeClr val="accent1"/>
              </a:solidFill>
              <a:round/>
            </a:ln>
            <a:effectLst/>
          </c:spPr>
          <c:marker>
            <c:symbol val="none"/>
          </c:marker>
          <c:xVal>
            <c:numRef>
              <c:f>'Possibilities Array'!$AD$28:$AO$28</c:f>
              <c:numCache>
                <c:formatCode>General</c:formatCode>
                <c:ptCount val="12"/>
                <c:pt idx="0">
                  <c:v>1</c:v>
                </c:pt>
                <c:pt idx="1">
                  <c:v>2</c:v>
                </c:pt>
                <c:pt idx="2">
                  <c:v>4</c:v>
                </c:pt>
                <c:pt idx="3">
                  <c:v>8</c:v>
                </c:pt>
                <c:pt idx="4">
                  <c:v>10</c:v>
                </c:pt>
                <c:pt idx="5">
                  <c:v>15</c:v>
                </c:pt>
                <c:pt idx="6">
                  <c:v>20</c:v>
                </c:pt>
                <c:pt idx="7">
                  <c:v>25</c:v>
                </c:pt>
                <c:pt idx="8">
                  <c:v>30</c:v>
                </c:pt>
                <c:pt idx="9">
                  <c:v>50</c:v>
                </c:pt>
                <c:pt idx="10">
                  <c:v>100</c:v>
                </c:pt>
                <c:pt idx="11">
                  <c:v>200</c:v>
                </c:pt>
              </c:numCache>
            </c:numRef>
          </c:xVal>
          <c:yVal>
            <c:numRef>
              <c:f>'Possibilities Array'!$AD$29:$AO$29</c:f>
              <c:numCache>
                <c:formatCode>0.00</c:formatCode>
                <c:ptCount val="12"/>
                <c:pt idx="0">
                  <c:v>324.66645583358104</c:v>
                </c:pt>
                <c:pt idx="1">
                  <c:v>273.04787342713223</c:v>
                </c:pt>
                <c:pt idx="2">
                  <c:v>229.64898873829537</c:v>
                </c:pt>
                <c:pt idx="3">
                  <c:v>193.16333722601715</c:v>
                </c:pt>
                <c:pt idx="4">
                  <c:v>182.70254437076696</c:v>
                </c:pt>
                <c:pt idx="5">
                  <c:v>165.12873332586227</c:v>
                </c:pt>
                <c:pt idx="6">
                  <c:v>153.69968069855619</c:v>
                </c:pt>
                <c:pt idx="7">
                  <c:v>145.3852410649429</c:v>
                </c:pt>
                <c:pt idx="8">
                  <c:v>138.92892164826108</c:v>
                </c:pt>
                <c:pt idx="9">
                  <c:v>122.33656463796784</c:v>
                </c:pt>
                <c:pt idx="10">
                  <c:v>102.97057063310943</c:v>
                </c:pt>
                <c:pt idx="11">
                  <c:v>86.704220084504769</c:v>
                </c:pt>
              </c:numCache>
            </c:numRef>
          </c:yVal>
          <c:smooth val="1"/>
          <c:extLst>
            <c:ext xmlns:c16="http://schemas.microsoft.com/office/drawing/2014/chart" uri="{C3380CC4-5D6E-409C-BE32-E72D297353CC}">
              <c16:uniqueId val="{00000000-74BD-B54E-BFA7-EFE88DB72AD9}"/>
            </c:ext>
          </c:extLst>
        </c:ser>
        <c:ser>
          <c:idx val="1"/>
          <c:order val="1"/>
          <c:tx>
            <c:strRef>
              <c:f>'Possibilities Array'!$AC$30</c:f>
              <c:strCache>
                <c:ptCount val="1"/>
                <c:pt idx="0">
                  <c:v> 3 </c:v>
                </c:pt>
              </c:strCache>
            </c:strRef>
          </c:tx>
          <c:spPr>
            <a:ln w="19050" cap="rnd">
              <a:solidFill>
                <a:schemeClr val="accent2"/>
              </a:solidFill>
              <a:round/>
            </a:ln>
            <a:effectLst/>
          </c:spPr>
          <c:marker>
            <c:symbol val="none"/>
          </c:marker>
          <c:xVal>
            <c:numRef>
              <c:f>'Possibilities Array'!$AD$28:$AO$28</c:f>
              <c:numCache>
                <c:formatCode>General</c:formatCode>
                <c:ptCount val="12"/>
                <c:pt idx="0">
                  <c:v>1</c:v>
                </c:pt>
                <c:pt idx="1">
                  <c:v>2</c:v>
                </c:pt>
                <c:pt idx="2">
                  <c:v>4</c:v>
                </c:pt>
                <c:pt idx="3">
                  <c:v>8</c:v>
                </c:pt>
                <c:pt idx="4">
                  <c:v>10</c:v>
                </c:pt>
                <c:pt idx="5">
                  <c:v>15</c:v>
                </c:pt>
                <c:pt idx="6">
                  <c:v>20</c:v>
                </c:pt>
                <c:pt idx="7">
                  <c:v>25</c:v>
                </c:pt>
                <c:pt idx="8">
                  <c:v>30</c:v>
                </c:pt>
                <c:pt idx="9">
                  <c:v>50</c:v>
                </c:pt>
                <c:pt idx="10">
                  <c:v>100</c:v>
                </c:pt>
                <c:pt idx="11">
                  <c:v>200</c:v>
                </c:pt>
              </c:numCache>
            </c:numRef>
          </c:xVal>
          <c:yVal>
            <c:numRef>
              <c:f>'Possibilities Array'!$AD$30:$AO$30</c:f>
              <c:numCache>
                <c:formatCode>0.00</c:formatCode>
                <c:ptCount val="12"/>
                <c:pt idx="0">
                  <c:v>246.69315907638156</c:v>
                </c:pt>
                <c:pt idx="1">
                  <c:v>207.4715181212143</c:v>
                </c:pt>
                <c:pt idx="2">
                  <c:v>174.49549681715752</c:v>
                </c:pt>
                <c:pt idx="3">
                  <c:v>146.77239678388051</c:v>
                </c:pt>
                <c:pt idx="4">
                  <c:v>138.8239130722522</c:v>
                </c:pt>
                <c:pt idx="5">
                  <c:v>125.47070430743555</c:v>
                </c:pt>
                <c:pt idx="6">
                  <c:v>116.7865022680183</c:v>
                </c:pt>
                <c:pt idx="7">
                  <c:v>110.46889432820296</c:v>
                </c:pt>
                <c:pt idx="8">
                  <c:v>105.56315243744282</c:v>
                </c:pt>
                <c:pt idx="9">
                  <c:v>92.955687471950668</c:v>
                </c:pt>
                <c:pt idx="10">
                  <c:v>78.24071413894444</c:v>
                </c:pt>
                <c:pt idx="11">
                  <c:v>65.880960516796264</c:v>
                </c:pt>
              </c:numCache>
            </c:numRef>
          </c:yVal>
          <c:smooth val="1"/>
          <c:extLst>
            <c:ext xmlns:c16="http://schemas.microsoft.com/office/drawing/2014/chart" uri="{C3380CC4-5D6E-409C-BE32-E72D297353CC}">
              <c16:uniqueId val="{00000001-74BD-B54E-BFA7-EFE88DB72AD9}"/>
            </c:ext>
          </c:extLst>
        </c:ser>
        <c:ser>
          <c:idx val="2"/>
          <c:order val="2"/>
          <c:tx>
            <c:strRef>
              <c:f>'Possibilities Array'!$AC$31</c:f>
              <c:strCache>
                <c:ptCount val="1"/>
                <c:pt idx="0">
                  <c:v> 5 </c:v>
                </c:pt>
              </c:strCache>
            </c:strRef>
          </c:tx>
          <c:spPr>
            <a:ln w="19050" cap="rnd">
              <a:solidFill>
                <a:schemeClr val="accent3"/>
              </a:solidFill>
              <a:round/>
            </a:ln>
            <a:effectLst/>
          </c:spPr>
          <c:marker>
            <c:symbol val="none"/>
          </c:marker>
          <c:xVal>
            <c:numRef>
              <c:f>'Possibilities Array'!$AD$28:$AO$28</c:f>
              <c:numCache>
                <c:formatCode>General</c:formatCode>
                <c:ptCount val="12"/>
                <c:pt idx="0">
                  <c:v>1</c:v>
                </c:pt>
                <c:pt idx="1">
                  <c:v>2</c:v>
                </c:pt>
                <c:pt idx="2">
                  <c:v>4</c:v>
                </c:pt>
                <c:pt idx="3">
                  <c:v>8</c:v>
                </c:pt>
                <c:pt idx="4">
                  <c:v>10</c:v>
                </c:pt>
                <c:pt idx="5">
                  <c:v>15</c:v>
                </c:pt>
                <c:pt idx="6">
                  <c:v>20</c:v>
                </c:pt>
                <c:pt idx="7">
                  <c:v>25</c:v>
                </c:pt>
                <c:pt idx="8">
                  <c:v>30</c:v>
                </c:pt>
                <c:pt idx="9">
                  <c:v>50</c:v>
                </c:pt>
                <c:pt idx="10">
                  <c:v>100</c:v>
                </c:pt>
                <c:pt idx="11">
                  <c:v>200</c:v>
                </c:pt>
              </c:numCache>
            </c:numRef>
          </c:xVal>
          <c:yVal>
            <c:numRef>
              <c:f>'Possibilities Array'!$AD$31:$AO$31</c:f>
              <c:numCache>
                <c:formatCode>0.00</c:formatCode>
                <c:ptCount val="12"/>
                <c:pt idx="0">
                  <c:v>217.11754468976304</c:v>
                </c:pt>
                <c:pt idx="1">
                  <c:v>182.59811814882391</c:v>
                </c:pt>
                <c:pt idx="2">
                  <c:v>153.57553476637455</c:v>
                </c:pt>
                <c:pt idx="3">
                  <c:v>129.17610904679015</c:v>
                </c:pt>
                <c:pt idx="4">
                  <c:v>122.18055524247495</c:v>
                </c:pt>
                <c:pt idx="5">
                  <c:v>110.4282394847074</c:v>
                </c:pt>
                <c:pt idx="6">
                  <c:v>102.78517134513116</c:v>
                </c:pt>
                <c:pt idx="7">
                  <c:v>97.224970448840565</c:v>
                </c:pt>
                <c:pt idx="8">
                  <c:v>92.907369433103554</c:v>
                </c:pt>
                <c:pt idx="9">
                  <c:v>81.811391545762376</c:v>
                </c:pt>
                <c:pt idx="10">
                  <c:v>68.860570808781802</c:v>
                </c:pt>
                <c:pt idx="11">
                  <c:v>57.98260658205453</c:v>
                </c:pt>
              </c:numCache>
            </c:numRef>
          </c:yVal>
          <c:smooth val="1"/>
          <c:extLst>
            <c:ext xmlns:c16="http://schemas.microsoft.com/office/drawing/2014/chart" uri="{C3380CC4-5D6E-409C-BE32-E72D297353CC}">
              <c16:uniqueId val="{00000002-74BD-B54E-BFA7-EFE88DB72AD9}"/>
            </c:ext>
          </c:extLst>
        </c:ser>
        <c:ser>
          <c:idx val="3"/>
          <c:order val="3"/>
          <c:tx>
            <c:strRef>
              <c:f>'Possibilities Array'!$AC$32</c:f>
              <c:strCache>
                <c:ptCount val="1"/>
                <c:pt idx="0">
                  <c:v> 7 </c:v>
                </c:pt>
              </c:strCache>
            </c:strRef>
          </c:tx>
          <c:spPr>
            <a:ln w="19050" cap="rnd">
              <a:solidFill>
                <a:schemeClr val="accent4"/>
              </a:solidFill>
              <a:round/>
            </a:ln>
            <a:effectLst/>
          </c:spPr>
          <c:marker>
            <c:symbol val="none"/>
          </c:marker>
          <c:xVal>
            <c:numRef>
              <c:f>'Possibilities Array'!$AD$28:$AO$28</c:f>
              <c:numCache>
                <c:formatCode>General</c:formatCode>
                <c:ptCount val="12"/>
                <c:pt idx="0">
                  <c:v>1</c:v>
                </c:pt>
                <c:pt idx="1">
                  <c:v>2</c:v>
                </c:pt>
                <c:pt idx="2">
                  <c:v>4</c:v>
                </c:pt>
                <c:pt idx="3">
                  <c:v>8</c:v>
                </c:pt>
                <c:pt idx="4">
                  <c:v>10</c:v>
                </c:pt>
                <c:pt idx="5">
                  <c:v>15</c:v>
                </c:pt>
                <c:pt idx="6">
                  <c:v>20</c:v>
                </c:pt>
                <c:pt idx="7">
                  <c:v>25</c:v>
                </c:pt>
                <c:pt idx="8">
                  <c:v>30</c:v>
                </c:pt>
                <c:pt idx="9">
                  <c:v>50</c:v>
                </c:pt>
                <c:pt idx="10">
                  <c:v>100</c:v>
                </c:pt>
                <c:pt idx="11">
                  <c:v>200</c:v>
                </c:pt>
              </c:numCache>
            </c:numRef>
          </c:xVal>
          <c:yVal>
            <c:numRef>
              <c:f>'Possibilities Array'!$AD$32:$AO$32</c:f>
              <c:numCache>
                <c:formatCode>0.00</c:formatCode>
                <c:ptCount val="12"/>
                <c:pt idx="0">
                  <c:v>199.60109070716055</c:v>
                </c:pt>
                <c:pt idx="1">
                  <c:v>167.86659777153727</c:v>
                </c:pt>
                <c:pt idx="2">
                  <c:v>141.18547761354233</c:v>
                </c:pt>
                <c:pt idx="3">
                  <c:v>118.75453131108529</c:v>
                </c:pt>
                <c:pt idx="4">
                  <c:v>112.32335979320023</c:v>
                </c:pt>
                <c:pt idx="5">
                  <c:v>101.51918896058878</c:v>
                </c:pt>
                <c:pt idx="6">
                  <c:v>94.492742805864467</c:v>
                </c:pt>
                <c:pt idx="7">
                  <c:v>89.381123820690576</c:v>
                </c:pt>
                <c:pt idx="8">
                  <c:v>85.411855131645353</c:v>
                </c:pt>
                <c:pt idx="9">
                  <c:v>75.211070612179213</c:v>
                </c:pt>
                <c:pt idx="10">
                  <c:v>63.305086927867059</c:v>
                </c:pt>
                <c:pt idx="11">
                  <c:v>53.304727318832597</c:v>
                </c:pt>
              </c:numCache>
            </c:numRef>
          </c:yVal>
          <c:smooth val="1"/>
          <c:extLst>
            <c:ext xmlns:c16="http://schemas.microsoft.com/office/drawing/2014/chart" uri="{C3380CC4-5D6E-409C-BE32-E72D297353CC}">
              <c16:uniqueId val="{00000003-74BD-B54E-BFA7-EFE88DB72AD9}"/>
            </c:ext>
          </c:extLst>
        </c:ser>
        <c:ser>
          <c:idx val="4"/>
          <c:order val="4"/>
          <c:tx>
            <c:strRef>
              <c:f>'Possibilities Array'!$AC$33</c:f>
              <c:strCache>
                <c:ptCount val="1"/>
                <c:pt idx="0">
                  <c:v> 9 </c:v>
                </c:pt>
              </c:strCache>
            </c:strRef>
          </c:tx>
          <c:spPr>
            <a:ln w="19050" cap="rnd">
              <a:solidFill>
                <a:schemeClr val="accent5"/>
              </a:solidFill>
              <a:round/>
            </a:ln>
            <a:effectLst/>
          </c:spPr>
          <c:marker>
            <c:symbol val="none"/>
          </c:marker>
          <c:xVal>
            <c:numRef>
              <c:f>'Possibilities Array'!$AD$28:$AO$28</c:f>
              <c:numCache>
                <c:formatCode>General</c:formatCode>
                <c:ptCount val="12"/>
                <c:pt idx="0">
                  <c:v>1</c:v>
                </c:pt>
                <c:pt idx="1">
                  <c:v>2</c:v>
                </c:pt>
                <c:pt idx="2">
                  <c:v>4</c:v>
                </c:pt>
                <c:pt idx="3">
                  <c:v>8</c:v>
                </c:pt>
                <c:pt idx="4">
                  <c:v>10</c:v>
                </c:pt>
                <c:pt idx="5">
                  <c:v>15</c:v>
                </c:pt>
                <c:pt idx="6">
                  <c:v>20</c:v>
                </c:pt>
                <c:pt idx="7">
                  <c:v>25</c:v>
                </c:pt>
                <c:pt idx="8">
                  <c:v>30</c:v>
                </c:pt>
                <c:pt idx="9">
                  <c:v>50</c:v>
                </c:pt>
                <c:pt idx="10">
                  <c:v>100</c:v>
                </c:pt>
                <c:pt idx="11">
                  <c:v>200</c:v>
                </c:pt>
              </c:numCache>
            </c:numRef>
          </c:xVal>
          <c:yVal>
            <c:numRef>
              <c:f>'Possibilities Array'!$AD$33:$AO$33</c:f>
              <c:numCache>
                <c:formatCode>0.00</c:formatCode>
                <c:ptCount val="12"/>
                <c:pt idx="0">
                  <c:v>187.44626567235977</c:v>
                </c:pt>
                <c:pt idx="1">
                  <c:v>157.64426322480966</c:v>
                </c:pt>
                <c:pt idx="2">
                  <c:v>132.58790546718018</c:v>
                </c:pt>
                <c:pt idx="3">
                  <c:v>111.52290474500747</c:v>
                </c:pt>
                <c:pt idx="4">
                  <c:v>105.48336317409183</c:v>
                </c:pt>
                <c:pt idx="5">
                  <c:v>95.337118636628517</c:v>
                </c:pt>
                <c:pt idx="6">
                  <c:v>88.738552025670941</c:v>
                </c:pt>
                <c:pt idx="7">
                  <c:v>83.938208065043426</c:v>
                </c:pt>
                <c:pt idx="8">
                  <c:v>80.210650311847957</c:v>
                </c:pt>
                <c:pt idx="9">
                  <c:v>70.631048525464777</c:v>
                </c:pt>
                <c:pt idx="10">
                  <c:v>59.450086673635113</c:v>
                </c:pt>
                <c:pt idx="11">
                  <c:v>50.058704805665386</c:v>
                </c:pt>
              </c:numCache>
            </c:numRef>
          </c:yVal>
          <c:smooth val="1"/>
          <c:extLst>
            <c:ext xmlns:c16="http://schemas.microsoft.com/office/drawing/2014/chart" uri="{C3380CC4-5D6E-409C-BE32-E72D297353CC}">
              <c16:uniqueId val="{00000004-74BD-B54E-BFA7-EFE88DB72AD9}"/>
            </c:ext>
          </c:extLst>
        </c:ser>
        <c:ser>
          <c:idx val="5"/>
          <c:order val="5"/>
          <c:tx>
            <c:strRef>
              <c:f>'Possibilities Array'!$AC$34</c:f>
              <c:strCache>
                <c:ptCount val="1"/>
                <c:pt idx="0">
                  <c:v> 12 </c:v>
                </c:pt>
              </c:strCache>
            </c:strRef>
          </c:tx>
          <c:spPr>
            <a:ln w="19050" cap="rnd">
              <a:solidFill>
                <a:schemeClr val="accent6"/>
              </a:solidFill>
              <a:round/>
            </a:ln>
            <a:effectLst/>
          </c:spPr>
          <c:marker>
            <c:symbol val="none"/>
          </c:marker>
          <c:xVal>
            <c:numRef>
              <c:f>'Possibilities Array'!$AD$28:$AO$28</c:f>
              <c:numCache>
                <c:formatCode>General</c:formatCode>
                <c:ptCount val="12"/>
                <c:pt idx="0">
                  <c:v>1</c:v>
                </c:pt>
                <c:pt idx="1">
                  <c:v>2</c:v>
                </c:pt>
                <c:pt idx="2">
                  <c:v>4</c:v>
                </c:pt>
                <c:pt idx="3">
                  <c:v>8</c:v>
                </c:pt>
                <c:pt idx="4">
                  <c:v>10</c:v>
                </c:pt>
                <c:pt idx="5">
                  <c:v>15</c:v>
                </c:pt>
                <c:pt idx="6">
                  <c:v>20</c:v>
                </c:pt>
                <c:pt idx="7">
                  <c:v>25</c:v>
                </c:pt>
                <c:pt idx="8">
                  <c:v>30</c:v>
                </c:pt>
                <c:pt idx="9">
                  <c:v>50</c:v>
                </c:pt>
                <c:pt idx="10">
                  <c:v>100</c:v>
                </c:pt>
                <c:pt idx="11">
                  <c:v>200</c:v>
                </c:pt>
              </c:numCache>
            </c:numRef>
          </c:xVal>
          <c:yVal>
            <c:numRef>
              <c:f>'Possibilities Array'!$AD$34:$AO$34</c:f>
              <c:numCache>
                <c:formatCode>0.00</c:formatCode>
                <c:ptCount val="12"/>
                <c:pt idx="0">
                  <c:v>174.4384056552411</c:v>
                </c:pt>
                <c:pt idx="1">
                  <c:v>146.7045173665783</c:v>
                </c:pt>
                <c:pt idx="2">
                  <c:v>123.38694908592771</c:v>
                </c:pt>
                <c:pt idx="3">
                  <c:v>103.78375705688454</c:v>
                </c:pt>
                <c:pt idx="4">
                  <c:v>98.163330324241329</c:v>
                </c:pt>
                <c:pt idx="5">
                  <c:v>88.721185856039838</c:v>
                </c:pt>
                <c:pt idx="6">
                  <c:v>82.580527704773843</c:v>
                </c:pt>
                <c:pt idx="7">
                  <c:v>78.113304289652461</c:v>
                </c:pt>
                <c:pt idx="8">
                  <c:v>74.644420931945049</c:v>
                </c:pt>
                <c:pt idx="9">
                  <c:v>65.729596961273714</c:v>
                </c:pt>
                <c:pt idx="10">
                  <c:v>55.324539532525804</c:v>
                </c:pt>
                <c:pt idx="11">
                  <c:v>46.584873932509829</c:v>
                </c:pt>
              </c:numCache>
            </c:numRef>
          </c:yVal>
          <c:smooth val="1"/>
          <c:extLst>
            <c:ext xmlns:c16="http://schemas.microsoft.com/office/drawing/2014/chart" uri="{C3380CC4-5D6E-409C-BE32-E72D297353CC}">
              <c16:uniqueId val="{00000005-74BD-B54E-BFA7-EFE88DB72AD9}"/>
            </c:ext>
          </c:extLst>
        </c:ser>
        <c:dLbls>
          <c:showLegendKey val="0"/>
          <c:showVal val="0"/>
          <c:showCatName val="0"/>
          <c:showSerName val="0"/>
          <c:showPercent val="0"/>
          <c:showBubbleSize val="0"/>
        </c:dLbls>
        <c:axId val="2093446463"/>
        <c:axId val="2129745599"/>
      </c:scatterChart>
      <c:valAx>
        <c:axId val="2093446463"/>
        <c:scaling>
          <c:orientation val="minMax"/>
          <c:max val="200"/>
        </c:scaling>
        <c:delete val="0"/>
        <c:axPos val="b"/>
        <c:title>
          <c:tx>
            <c:rich>
              <a:bodyPr rot="0" spcFirstLastPara="1" vertOverflow="ellipsis" vert="horz" wrap="square" anchor="ctr" anchorCtr="1"/>
              <a:lstStyle/>
              <a:p>
                <a:pPr>
                  <a:defRPr sz="1400" b="0" i="0" u="none" strike="noStrike" kern="1200" baseline="0">
                    <a:solidFill>
                      <a:schemeClr val="tx1"/>
                    </a:solidFill>
                    <a:latin typeface="+mn-lt"/>
                    <a:ea typeface="+mn-ea"/>
                    <a:cs typeface="+mn-cs"/>
                  </a:defRPr>
                </a:pPr>
                <a:r>
                  <a:rPr lang="en-US"/>
                  <a:t>Birds / Pen</a:t>
                </a:r>
              </a:p>
            </c:rich>
          </c:tx>
          <c:overlay val="0"/>
          <c:spPr>
            <a:noFill/>
            <a:ln>
              <a:noFill/>
            </a:ln>
            <a:effectLst/>
          </c:spPr>
          <c:txPr>
            <a:bodyPr rot="0" spcFirstLastPara="1" vertOverflow="ellipsis" vert="horz" wrap="square" anchor="ctr" anchorCtr="1"/>
            <a:lstStyle/>
            <a:p>
              <a:pPr>
                <a:defRPr sz="1400" b="0" i="0" u="none" strike="noStrike" kern="1200" baseline="0">
                  <a:solidFill>
                    <a:schemeClr val="tx1"/>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400" b="0" i="0" u="none" strike="noStrike" kern="1200" baseline="0">
                <a:solidFill>
                  <a:schemeClr val="tx1"/>
                </a:solidFill>
                <a:latin typeface="+mn-lt"/>
                <a:ea typeface="+mn-ea"/>
                <a:cs typeface="+mn-cs"/>
              </a:defRPr>
            </a:pPr>
            <a:endParaRPr lang="en-US"/>
          </a:p>
        </c:txPr>
        <c:crossAx val="2129745599"/>
        <c:crosses val="autoZero"/>
        <c:crossBetween val="midCat"/>
      </c:valAx>
      <c:valAx>
        <c:axId val="2129745599"/>
        <c:scaling>
          <c:orientation val="minMax"/>
        </c:scaling>
        <c:delete val="0"/>
        <c:axPos val="l"/>
        <c:title>
          <c:tx>
            <c:rich>
              <a:bodyPr rot="-5400000" spcFirstLastPara="1" vertOverflow="ellipsis" vert="horz" wrap="square" anchor="ctr" anchorCtr="1"/>
              <a:lstStyle/>
              <a:p>
                <a:pPr>
                  <a:defRPr sz="1400" b="0" i="0" u="none" strike="noStrike" kern="1200" baseline="0">
                    <a:solidFill>
                      <a:schemeClr val="tx1"/>
                    </a:solidFill>
                    <a:latin typeface="+mn-lt"/>
                    <a:ea typeface="+mn-ea"/>
                    <a:cs typeface="+mn-cs"/>
                  </a:defRPr>
                </a:pPr>
                <a:r>
                  <a:rPr lang="en-US"/>
                  <a:t>Standard Deviation</a:t>
                </a:r>
              </a:p>
            </c:rich>
          </c:tx>
          <c:overlay val="0"/>
          <c:spPr>
            <a:noFill/>
            <a:ln>
              <a:noFill/>
            </a:ln>
            <a:effectLst/>
          </c:spPr>
          <c:txPr>
            <a:bodyPr rot="-5400000" spcFirstLastPara="1" vertOverflow="ellipsis" vert="horz" wrap="square" anchor="ctr" anchorCtr="1"/>
            <a:lstStyle/>
            <a:p>
              <a:pPr>
                <a:defRPr sz="14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400" b="0" i="0" u="none" strike="noStrike" kern="1200" baseline="0">
                <a:solidFill>
                  <a:schemeClr val="tx1"/>
                </a:solidFill>
                <a:latin typeface="+mn-lt"/>
                <a:ea typeface="+mn-ea"/>
                <a:cs typeface="+mn-cs"/>
              </a:defRPr>
            </a:pPr>
            <a:endParaRPr lang="en-US"/>
          </a:p>
        </c:txPr>
        <c:crossAx val="2093446463"/>
        <c:crosses val="autoZero"/>
        <c:crossBetween val="midCat"/>
      </c:valAx>
      <c:spPr>
        <a:noFill/>
        <a:ln w="19050">
          <a:solidFill>
            <a:schemeClr val="accent1"/>
          </a:solidFill>
        </a:ln>
        <a:effectLst/>
      </c:spPr>
    </c:plotArea>
    <c:legend>
      <c:legendPos val="b"/>
      <c:layout>
        <c:manualLayout>
          <c:xMode val="edge"/>
          <c:yMode val="edge"/>
          <c:x val="0.39359944773667976"/>
          <c:y val="0.22436334405568242"/>
          <c:w val="0.37924928155170007"/>
          <c:h val="0.1064777675911070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400">
          <a:solidFill>
            <a:schemeClr val="tx1"/>
          </a:solidFill>
        </a:defRPr>
      </a:pPr>
      <a:endParaRPr lang="en-US"/>
    </a:p>
  </c:txPr>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'EPGP Linked to ANOVA Table'!$G$19</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'EPGP Linked to ANOVA Table'!$F$20:$F$28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Linked to ANOVA Table'!$G$20:$G$28</c:f>
              <c:numCache>
                <c:formatCode>0.0000</c:formatCode>
                <c:ptCount val="9"/>
                <c:pt idx="0">
                  <c:v>5.0000000000000044E-2</c:v>
                </c:pt>
                <c:pt idx="1">
                  <c:v>5.032742743668002E-2</c:v>
                </c:pt>
                <c:pt idx="2">
                  <c:v>5.1322578819205114E-2</c:v>
                </c:pt>
                <c:pt idx="3">
                  <c:v>5.3024992660506115E-2</c:v>
                </c:pt>
                <c:pt idx="4">
                  <c:v>5.5503764600586647E-2</c:v>
                </c:pt>
                <c:pt idx="5">
                  <c:v>5.8862681377304674E-2</c:v>
                </c:pt>
                <c:pt idx="6">
                  <c:v>6.3248110978728039E-2</c:v>
                </c:pt>
                <c:pt idx="7">
                  <c:v>6.88604113189175E-2</c:v>
                </c:pt>
                <c:pt idx="8">
                  <c:v>7.5969892800866676E-2</c:v>
                </c:pt>
              </c:numCache>
            </c:numRef>
          </c:val>
          <c:smooth val="1"/>
          <c:extLst>
            <c:ext xmlns:c16="http://schemas.microsoft.com/office/drawing/2014/chart" uri="{C3380CC4-5D6E-409C-BE32-E72D297353CC}">
              <c16:uniqueId val="{00000000-6DCF-FF42-9724-97697A21255D}"/>
            </c:ext>
          </c:extLst>
        </c:ser>
        <c:ser>
          <c:idx val="2"/>
          <c:order val="1"/>
          <c:tx>
            <c:strRef>
              <c:f>'EPGP Linked to ANOVA Table'!$H$19</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'EPGP Linked to ANOVA Table'!$F$20:$F$28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Linked to ANOVA Table'!$H$20:$H$28</c:f>
              <c:numCache>
                <c:formatCode>0.0000</c:formatCode>
                <c:ptCount val="9"/>
                <c:pt idx="0">
                  <c:v>5.0000000000000072E-2</c:v>
                </c:pt>
                <c:pt idx="1">
                  <c:v>5.4745635717419236E-2</c:v>
                </c:pt>
                <c:pt idx="2">
                  <c:v>6.9817914080020166E-2</c:v>
                </c:pt>
                <c:pt idx="3">
                  <c:v>9.7645275066546494E-2</c:v>
                </c:pt>
                <c:pt idx="4">
                  <c:v>0.1418661160118169</c:v>
                </c:pt>
                <c:pt idx="5">
                  <c:v>0.20625642495716062</c:v>
                </c:pt>
                <c:pt idx="6">
                  <c:v>0.29267210458099913</c:v>
                </c:pt>
                <c:pt idx="7">
                  <c:v>0.3984917326401754</c:v>
                </c:pt>
                <c:pt idx="8">
                  <c:v>0.51530501120248806</c:v>
                </c:pt>
              </c:numCache>
            </c:numRef>
          </c:val>
          <c:smooth val="1"/>
          <c:extLst>
            <c:ext xmlns:c16="http://schemas.microsoft.com/office/drawing/2014/chart" uri="{C3380CC4-5D6E-409C-BE32-E72D297353CC}">
              <c16:uniqueId val="{00000001-6DCF-FF42-9724-97697A21255D}"/>
            </c:ext>
          </c:extLst>
        </c:ser>
        <c:ser>
          <c:idx val="3"/>
          <c:order val="2"/>
          <c:tx>
            <c:strRef>
              <c:f>'EPGP Linked to ANOVA Table'!$I$19</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'EPGP Linked to ANOVA Table'!$F$20:$F$28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Linked to ANOVA Table'!$I$20:$I$28</c:f>
              <c:numCache>
                <c:formatCode>0.0000</c:formatCode>
                <c:ptCount val="9"/>
                <c:pt idx="0">
                  <c:v>0.05</c:v>
                </c:pt>
                <c:pt idx="1">
                  <c:v>6.0239424108006777E-2</c:v>
                </c:pt>
                <c:pt idx="2">
                  <c:v>9.325991529690425E-2</c:v>
                </c:pt>
                <c:pt idx="3">
                  <c:v>0.15472793884544134</c:v>
                </c:pt>
                <c:pt idx="4">
                  <c:v>0.24965341030965532</c:v>
                </c:pt>
                <c:pt idx="5">
                  <c:v>0.37618281894683803</c:v>
                </c:pt>
                <c:pt idx="6">
                  <c:v>0.52120614497141438</c:v>
                </c:pt>
                <c:pt idx="7">
                  <c:v>0.6633129577280984</c:v>
                </c:pt>
                <c:pt idx="8">
                  <c:v>0.78274068126742269</c:v>
                </c:pt>
              </c:numCache>
            </c:numRef>
          </c:val>
          <c:smooth val="1"/>
          <c:extLst>
            <c:ext xmlns:c16="http://schemas.microsoft.com/office/drawing/2014/chart" uri="{C3380CC4-5D6E-409C-BE32-E72D297353CC}">
              <c16:uniqueId val="{00000002-6DCF-FF42-9724-97697A21255D}"/>
            </c:ext>
          </c:extLst>
        </c:ser>
        <c:ser>
          <c:idx val="4"/>
          <c:order val="3"/>
          <c:tx>
            <c:strRef>
              <c:f>'EPGP Linked to ANOVA Table'!$J$19</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f>'EPGP Linked to ANOVA Table'!$F$20:$F$28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Linked to ANOVA Table'!$J$20:$J$28</c:f>
              <c:numCache>
                <c:formatCode>0.0000</c:formatCode>
                <c:ptCount val="9"/>
                <c:pt idx="0">
                  <c:v>5.00000000000001E-2</c:v>
                </c:pt>
                <c:pt idx="1">
                  <c:v>6.588840314314183E-2</c:v>
                </c:pt>
                <c:pt idx="2">
                  <c:v>0.11752227745395442</c:v>
                </c:pt>
                <c:pt idx="3">
                  <c:v>0.21276295963883879</c:v>
                </c:pt>
                <c:pt idx="4">
                  <c:v>0.3524706226370582</c:v>
                </c:pt>
                <c:pt idx="5">
                  <c:v>0.52004891374970574</c:v>
                </c:pt>
                <c:pt idx="6">
                  <c:v>0.68405649515475275</c:v>
                </c:pt>
                <c:pt idx="7">
                  <c:v>0.81558894432323437</c:v>
                </c:pt>
                <c:pt idx="8">
                  <c:v>0.90349968104698108</c:v>
                </c:pt>
              </c:numCache>
            </c:numRef>
          </c:val>
          <c:smooth val="1"/>
          <c:extLst>
            <c:ext xmlns:c16="http://schemas.microsoft.com/office/drawing/2014/chart" uri="{C3380CC4-5D6E-409C-BE32-E72D297353CC}">
              <c16:uniqueId val="{00000003-6DCF-FF42-9724-97697A21255D}"/>
            </c:ext>
          </c:extLst>
        </c:ser>
        <c:ser>
          <c:idx val="5"/>
          <c:order val="4"/>
          <c:tx>
            <c:strRef>
              <c:f>'EPGP Linked to ANOVA Table'!$K$19</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f>'EPGP Linked to ANOVA Table'!$F$20:$F$28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Linked to ANOVA Table'!$K$20:$K$28</c:f>
              <c:numCache>
                <c:formatCode>0.0000</c:formatCode>
                <c:ptCount val="9"/>
                <c:pt idx="0">
                  <c:v>5.0000000000000065E-2</c:v>
                </c:pt>
                <c:pt idx="1">
                  <c:v>7.1596130329277932E-2</c:v>
                </c:pt>
                <c:pt idx="2">
                  <c:v>0.14208479173355773</c:v>
                </c:pt>
                <c:pt idx="3">
                  <c:v>0.26990250411059896</c:v>
                </c:pt>
                <c:pt idx="4">
                  <c:v>0.44642061422913454</c:v>
                </c:pt>
                <c:pt idx="5">
                  <c:v>0.63613064771562278</c:v>
                </c:pt>
                <c:pt idx="6">
                  <c:v>0.79520069157243911</c:v>
                </c:pt>
                <c:pt idx="7">
                  <c:v>0.90074964659390444</c:v>
                </c:pt>
                <c:pt idx="8">
                  <c:v>0.95774644063518699</c:v>
                </c:pt>
              </c:numCache>
            </c:numRef>
          </c:val>
          <c:smooth val="1"/>
          <c:extLst>
            <c:ext xmlns:c16="http://schemas.microsoft.com/office/drawing/2014/chart" uri="{C3380CC4-5D6E-409C-BE32-E72D297353CC}">
              <c16:uniqueId val="{00000004-6DCF-FF42-9724-97697A21255D}"/>
            </c:ext>
          </c:extLst>
        </c:ser>
        <c:ser>
          <c:idx val="6"/>
          <c:order val="5"/>
          <c:tx>
            <c:strRef>
              <c:f>'EPGP Linked to ANOVA Table'!$L$19</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f>'EPGP Linked to ANOVA Table'!$F$20:$F$28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Linked to ANOVA Table'!$L$20:$L$28</c:f>
              <c:numCache>
                <c:formatCode>0.0000</c:formatCode>
                <c:ptCount val="9"/>
                <c:pt idx="0">
                  <c:v>5.0000000000000232E-2</c:v>
                </c:pt>
                <c:pt idx="1">
                  <c:v>7.7341606154578926E-2</c:v>
                </c:pt>
                <c:pt idx="2">
                  <c:v>0.16677545098107549</c:v>
                </c:pt>
                <c:pt idx="3">
                  <c:v>0.32537454812010141</c:v>
                </c:pt>
                <c:pt idx="4">
                  <c:v>0.53046721149537823</c:v>
                </c:pt>
                <c:pt idx="5">
                  <c:v>0.7274747122672317</c:v>
                </c:pt>
                <c:pt idx="6">
                  <c:v>0.86922102435742321</c:v>
                </c:pt>
                <c:pt idx="7">
                  <c:v>0.94742293222429752</c:v>
                </c:pt>
                <c:pt idx="8">
                  <c:v>0.9817765607459209</c:v>
                </c:pt>
              </c:numCache>
            </c:numRef>
          </c:val>
          <c:smooth val="1"/>
          <c:extLst>
            <c:ext xmlns:c16="http://schemas.microsoft.com/office/drawing/2014/chart" uri="{C3380CC4-5D6E-409C-BE32-E72D297353CC}">
              <c16:uniqueId val="{00000005-6DCF-FF42-9724-97697A21255D}"/>
            </c:ext>
          </c:extLst>
        </c:ser>
        <c:ser>
          <c:idx val="7"/>
          <c:order val="6"/>
          <c:tx>
            <c:strRef>
              <c:f>'EPGP Linked to ANOVA Table'!$M$19</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f>'EPGP Linked to ANOVA Table'!$F$20:$F$28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Linked to ANOVA Table'!$M$20:$M$28</c:f>
              <c:numCache>
                <c:formatCode>0.0000</c:formatCode>
                <c:ptCount val="9"/>
                <c:pt idx="0">
                  <c:v>4.9999999999999878E-2</c:v>
                </c:pt>
                <c:pt idx="1">
                  <c:v>8.3117520633871705E-2</c:v>
                </c:pt>
                <c:pt idx="2">
                  <c:v>0.19149084193514068</c:v>
                </c:pt>
                <c:pt idx="3">
                  <c:v>0.37870114729038795</c:v>
                </c:pt>
                <c:pt idx="4">
                  <c:v>0.60450788529402877</c:v>
                </c:pt>
                <c:pt idx="5">
                  <c:v>0.79801711126852526</c:v>
                </c:pt>
                <c:pt idx="6">
                  <c:v>0.91756189158888046</c:v>
                </c:pt>
                <c:pt idx="7">
                  <c:v>0.97253614149148204</c:v>
                </c:pt>
                <c:pt idx="8">
                  <c:v>0.99225039980854945</c:v>
                </c:pt>
              </c:numCache>
            </c:numRef>
          </c:val>
          <c:smooth val="1"/>
          <c:extLst>
            <c:ext xmlns:c16="http://schemas.microsoft.com/office/drawing/2014/chart" uri="{C3380CC4-5D6E-409C-BE32-E72D297353CC}">
              <c16:uniqueId val="{00000006-6DCF-FF42-9724-97697A21255D}"/>
            </c:ext>
          </c:extLst>
        </c:ser>
        <c:ser>
          <c:idx val="8"/>
          <c:order val="7"/>
          <c:tx>
            <c:strRef>
              <c:f>'EPGP Linked to ANOVA Table'!$N$19</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f>'EPGP Linked to ANOVA Table'!$F$20:$F$28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Linked to ANOVA Table'!$N$20:$N$28</c:f>
              <c:numCache>
                <c:formatCode>0.0000</c:formatCode>
                <c:ptCount val="9"/>
                <c:pt idx="0">
                  <c:v>4.999999999999985E-2</c:v>
                </c:pt>
                <c:pt idx="1">
                  <c:v>8.8920192932082989E-2</c:v>
                </c:pt>
                <c:pt idx="2">
                  <c:v>0.216150464828229</c:v>
                </c:pt>
                <c:pt idx="3">
                  <c:v>0.42955923942372226</c:v>
                </c:pt>
                <c:pt idx="4">
                  <c:v>0.6689294545067167</c:v>
                </c:pt>
                <c:pt idx="5">
                  <c:v>0.85166846996137835</c:v>
                </c:pt>
                <c:pt idx="6">
                  <c:v>0.94861773274818706</c:v>
                </c:pt>
                <c:pt idx="7">
                  <c:v>0.98583067483175335</c:v>
                </c:pt>
                <c:pt idx="8">
                  <c:v>0.99674595999172644</c:v>
                </c:pt>
              </c:numCache>
            </c:numRef>
          </c:val>
          <c:smooth val="1"/>
          <c:extLst>
            <c:ext xmlns:c16="http://schemas.microsoft.com/office/drawing/2014/chart" uri="{C3380CC4-5D6E-409C-BE32-E72D297353CC}">
              <c16:uniqueId val="{00000007-6DCF-FF42-9724-97697A21255D}"/>
            </c:ext>
          </c:extLst>
        </c:ser>
        <c:ser>
          <c:idx val="9"/>
          <c:order val="8"/>
          <c:tx>
            <c:strRef>
              <c:f>'EPGP Linked to ANOVA Table'!$O$19</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f>'EPGP Linked to ANOVA Table'!$F$20:$F$28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Linked to ANOVA Table'!$O$20:$O$28</c:f>
              <c:numCache>
                <c:formatCode>0.0000</c:formatCode>
                <c:ptCount val="9"/>
                <c:pt idx="0">
                  <c:v>0.05</c:v>
                </c:pt>
                <c:pt idx="1">
                  <c:v>9.4747161876795064E-2</c:v>
                </c:pt>
                <c:pt idx="2">
                  <c:v>0.24068564300269743</c:v>
                </c:pt>
                <c:pt idx="3">
                  <c:v>0.47773534786807137</c:v>
                </c:pt>
                <c:pt idx="4">
                  <c:v>0.7243993866930456</c:v>
                </c:pt>
                <c:pt idx="5">
                  <c:v>0.89195153046056097</c:v>
                </c:pt>
                <c:pt idx="6">
                  <c:v>0.96829134902349523</c:v>
                </c:pt>
                <c:pt idx="7">
                  <c:v>0.99276926038011015</c:v>
                </c:pt>
                <c:pt idx="8">
                  <c:v>0.99864900862664618</c:v>
                </c:pt>
              </c:numCache>
            </c:numRef>
          </c:val>
          <c:smooth val="1"/>
          <c:extLst>
            <c:ext xmlns:c16="http://schemas.microsoft.com/office/drawing/2014/chart" uri="{C3380CC4-5D6E-409C-BE32-E72D297353CC}">
              <c16:uniqueId val="{00000008-6DCF-FF42-9724-97697A21255D}"/>
            </c:ext>
          </c:extLst>
        </c:ser>
        <c:ser>
          <c:idx val="1"/>
          <c:order val="9"/>
          <c:tx>
            <c:strRef>
              <c:f>'EPGP Linked to ANOVA Table'!$P$19</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'EPGP Linked to ANOVA Table'!$F$20:$F$28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Linked to ANOVA Table'!$P$20:$P$28</c:f>
              <c:numCache>
                <c:formatCode>0.0000</c:formatCode>
                <c:ptCount val="9"/>
                <c:pt idx="0">
                  <c:v>5.0000000000000044E-2</c:v>
                </c:pt>
                <c:pt idx="1">
                  <c:v>0.10059645403145619</c:v>
                </c:pt>
                <c:pt idx="2">
                  <c:v>0.26503594654418594</c:v>
                </c:pt>
                <c:pt idx="3">
                  <c:v>0.52310143784731156</c:v>
                </c:pt>
                <c:pt idx="4">
                  <c:v>0.77173445818963304</c:v>
                </c:pt>
                <c:pt idx="5">
                  <c:v>0.92186512570252199</c:v>
                </c:pt>
                <c:pt idx="6">
                  <c:v>0.98060438414005291</c:v>
                </c:pt>
                <c:pt idx="7">
                  <c:v>0.99634582235778613</c:v>
                </c:pt>
                <c:pt idx="8">
                  <c:v>0.99944474520478022</c:v>
                </c:pt>
              </c:numCache>
            </c:numRef>
          </c:val>
          <c:smooth val="1"/>
          <c:extLst>
            <c:ext xmlns:c16="http://schemas.microsoft.com/office/drawing/2014/chart" uri="{C3380CC4-5D6E-409C-BE32-E72D297353CC}">
              <c16:uniqueId val="{00000009-6DCF-FF42-9724-97697A21255D}"/>
            </c:ext>
          </c:extLst>
        </c:ser>
        <c:dLbls>
          <c:showLegendKey val="0"/>
          <c:showVal val="0"/>
          <c:showCatName val="0"/>
          <c:showSerName val="0"/>
          <c:showPercent val="0"/>
          <c:showBubbleSize val="0"/>
        </c:dLbls>
        <c:marker val="1"/>
        <c:smooth val="0"/>
        <c:axId val="764528136"/>
        <c:axId val="764524200"/>
      </c:lineChart>
      <c:cat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r>
                  <a:rPr lang="en-US"/>
                  <a:t>Real Difference Between Means (%)</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n-US"/>
            </a:p>
          </c:txPr>
        </c:title>
        <c:numFmt formatCode="0%" sourceLinked="1"/>
        <c:majorTickMark val="cross"/>
        <c:minorTickMark val="cross"/>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764524200"/>
        <c:crosses val="autoZero"/>
        <c:auto val="1"/>
        <c:lblAlgn val="ctr"/>
        <c:lblOffset val="100"/>
        <c:noMultiLvlLbl val="0"/>
      </c:catAx>
      <c:valAx>
        <c:axId val="764524200"/>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solidFill>
                    <a:latin typeface="+mn-lt"/>
                    <a:ea typeface="+mn-ea"/>
                    <a:cs typeface="+mn-cs"/>
                  </a:defRPr>
                </a:pPr>
                <a:r>
                  <a:rPr lang="en-US"/>
                  <a:t>Proportion of Experiments with p &lt; 0.05</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n-US"/>
            </a:p>
          </c:txPr>
        </c:title>
        <c:numFmt formatCode="0.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764528136"/>
        <c:crosses val="autoZero"/>
        <c:crossBetween val="between"/>
      </c:valAx>
      <c:spPr>
        <a:noFill/>
        <a:ln w="19050">
          <a:solidFill>
            <a:schemeClr val="tx1"/>
          </a:solidFill>
        </a:ln>
        <a:effectLst/>
      </c:spPr>
    </c:plotArea>
    <c:legend>
      <c:legendPos val="b"/>
      <c:layout>
        <c:manualLayout>
          <c:xMode val="edge"/>
          <c:yMode val="edge"/>
          <c:x val="0.2033568926120907"/>
          <c:y val="0.92699730644350264"/>
          <c:w val="0.77485035485131337"/>
          <c:h val="5.385454493369388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showDLblsOverMax val="0"/>
  </c:chart>
  <c:spPr>
    <a:solidFill>
      <a:schemeClr val="bg1"/>
    </a:solidFill>
    <a:ln w="28575" cap="flat" cmpd="sng" algn="ctr">
      <a:solidFill>
        <a:schemeClr val="tx1"/>
      </a:solidFill>
      <a:round/>
    </a:ln>
    <a:effectLst/>
  </c:spPr>
  <c:txPr>
    <a:bodyPr/>
    <a:lstStyle/>
    <a:p>
      <a:pPr>
        <a:defRPr>
          <a:solidFill>
            <a:schemeClr val="tx1"/>
          </a:solidFill>
        </a:defRPr>
      </a:pPr>
      <a:endParaRPr lang="en-U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'EPGP Independent Spreadsheet'!$G$19</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'EPGP Independent Spreadsheet'!$F$20:$F$28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Independent Spreadsheet'!$G$20:$G$28</c:f>
              <c:numCache>
                <c:formatCode>0.0000</c:formatCode>
                <c:ptCount val="9"/>
                <c:pt idx="0">
                  <c:v>5.0000000000000058E-2</c:v>
                </c:pt>
                <c:pt idx="1">
                  <c:v>5.0904549079670264E-2</c:v>
                </c:pt>
                <c:pt idx="2">
                  <c:v>5.3717353433011178E-2</c:v>
                </c:pt>
                <c:pt idx="3">
                  <c:v>5.875604460116654E-2</c:v>
                </c:pt>
                <c:pt idx="4">
                  <c:v>6.6622821596388396E-2</c:v>
                </c:pt>
                <c:pt idx="5">
                  <c:v>7.8334397676222828E-2</c:v>
                </c:pt>
                <c:pt idx="6">
                  <c:v>9.5547578410067377E-2</c:v>
                </c:pt>
                <c:pt idx="7">
                  <c:v>0.12091813210267537</c:v>
                </c:pt>
                <c:pt idx="8">
                  <c:v>0.15857866203777293</c:v>
                </c:pt>
              </c:numCache>
            </c:numRef>
          </c:val>
          <c:smooth val="1"/>
          <c:extLst>
            <c:ext xmlns:c16="http://schemas.microsoft.com/office/drawing/2014/chart" uri="{C3380CC4-5D6E-409C-BE32-E72D297353CC}">
              <c16:uniqueId val="{00000000-1675-F541-B9A0-780055C02980}"/>
            </c:ext>
          </c:extLst>
        </c:ser>
        <c:ser>
          <c:idx val="2"/>
          <c:order val="1"/>
          <c:tx>
            <c:strRef>
              <c:f>'EPGP Independent Spreadsheet'!$H$19</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'EPGP Independent Spreadsheet'!$F$20:$F$28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Independent Spreadsheet'!$H$20:$H$28</c:f>
              <c:numCache>
                <c:formatCode>0.0000</c:formatCode>
                <c:ptCount val="9"/>
                <c:pt idx="0">
                  <c:v>5.0000000000000072E-2</c:v>
                </c:pt>
                <c:pt idx="1">
                  <c:v>6.3370962586873261E-2</c:v>
                </c:pt>
                <c:pt idx="2">
                  <c:v>0.10960617980605578</c:v>
                </c:pt>
                <c:pt idx="3">
                  <c:v>0.20416592247795093</c:v>
                </c:pt>
                <c:pt idx="4">
                  <c:v>0.35743832240908785</c:v>
                </c:pt>
                <c:pt idx="5">
                  <c:v>0.54914001682215985</c:v>
                </c:pt>
                <c:pt idx="6">
                  <c:v>0.72786765091004924</c:v>
                </c:pt>
                <c:pt idx="7">
                  <c:v>0.85439289134080898</c:v>
                </c:pt>
                <c:pt idx="8">
                  <c:v>0.92723672876828223</c:v>
                </c:pt>
              </c:numCache>
            </c:numRef>
          </c:val>
          <c:smooth val="1"/>
          <c:extLst>
            <c:ext xmlns:c16="http://schemas.microsoft.com/office/drawing/2014/chart" uri="{C3380CC4-5D6E-409C-BE32-E72D297353CC}">
              <c16:uniqueId val="{00000001-1675-F541-B9A0-780055C02980}"/>
            </c:ext>
          </c:extLst>
        </c:ser>
        <c:ser>
          <c:idx val="3"/>
          <c:order val="2"/>
          <c:tx>
            <c:strRef>
              <c:f>'EPGP Independent Spreadsheet'!$I$19</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'EPGP Independent Spreadsheet'!$F$20:$F$28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Independent Spreadsheet'!$I$20:$I$28</c:f>
              <c:numCache>
                <c:formatCode>0.0000</c:formatCode>
                <c:ptCount val="9"/>
                <c:pt idx="0">
                  <c:v>5.0000000000000031E-2</c:v>
                </c:pt>
                <c:pt idx="1">
                  <c:v>7.9067222350746355E-2</c:v>
                </c:pt>
                <c:pt idx="2">
                  <c:v>0.18089026934720076</c:v>
                </c:pt>
                <c:pt idx="3">
                  <c:v>0.37232236440657218</c:v>
                </c:pt>
                <c:pt idx="4">
                  <c:v>0.61242373109330495</c:v>
                </c:pt>
                <c:pt idx="5">
                  <c:v>0.81117967525537416</c:v>
                </c:pt>
                <c:pt idx="6">
                  <c:v>0.92429541530305415</c:v>
                </c:pt>
                <c:pt idx="7">
                  <c:v>0.97303697259270217</c:v>
                </c:pt>
                <c:pt idx="8">
                  <c:v>0.99082347679980631</c:v>
                </c:pt>
              </c:numCache>
            </c:numRef>
          </c:val>
          <c:smooth val="1"/>
          <c:extLst>
            <c:ext xmlns:c16="http://schemas.microsoft.com/office/drawing/2014/chart" uri="{C3380CC4-5D6E-409C-BE32-E72D297353CC}">
              <c16:uniqueId val="{00000002-1675-F541-B9A0-780055C02980}"/>
            </c:ext>
          </c:extLst>
        </c:ser>
        <c:ser>
          <c:idx val="4"/>
          <c:order val="3"/>
          <c:tx>
            <c:strRef>
              <c:f>'EPGP Independent Spreadsheet'!$J$19</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f>'EPGP Independent Spreadsheet'!$F$20:$F$28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Independent Spreadsheet'!$J$20:$J$28</c:f>
              <c:numCache>
                <c:formatCode>0.0000</c:formatCode>
                <c:ptCount val="9"/>
                <c:pt idx="0">
                  <c:v>5.0000000000000086E-2</c:v>
                </c:pt>
                <c:pt idx="1">
                  <c:v>9.5299426768656312E-2</c:v>
                </c:pt>
                <c:pt idx="2">
                  <c:v>0.2523274839407551</c:v>
                </c:pt>
                <c:pt idx="3">
                  <c:v>0.51527125916992145</c:v>
                </c:pt>
                <c:pt idx="4">
                  <c:v>0.7718073542435081</c:v>
                </c:pt>
                <c:pt idx="5">
                  <c:v>0.92125402680982338</c:v>
                </c:pt>
                <c:pt idx="6">
                  <c:v>0.97832696255126606</c:v>
                </c:pt>
                <c:pt idx="7">
                  <c:v>0.99471452141783601</c:v>
                </c:pt>
                <c:pt idx="8">
                  <c:v>0.99875474231221339</c:v>
                </c:pt>
              </c:numCache>
            </c:numRef>
          </c:val>
          <c:smooth val="1"/>
          <c:extLst>
            <c:ext xmlns:c16="http://schemas.microsoft.com/office/drawing/2014/chart" uri="{C3380CC4-5D6E-409C-BE32-E72D297353CC}">
              <c16:uniqueId val="{00000003-1675-F541-B9A0-780055C02980}"/>
            </c:ext>
          </c:extLst>
        </c:ser>
        <c:ser>
          <c:idx val="5"/>
          <c:order val="4"/>
          <c:tx>
            <c:strRef>
              <c:f>'EPGP Independent Spreadsheet'!$K$19</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f>'EPGP Independent Spreadsheet'!$F$20:$F$28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Independent Spreadsheet'!$K$20:$K$28</c:f>
              <c:numCache>
                <c:formatCode>0.0000</c:formatCode>
                <c:ptCount val="9"/>
                <c:pt idx="0">
                  <c:v>5.0000000000000065E-2</c:v>
                </c:pt>
                <c:pt idx="1">
                  <c:v>0.1117556639295863</c:v>
                </c:pt>
                <c:pt idx="2">
                  <c:v>0.32140389735409158</c:v>
                </c:pt>
                <c:pt idx="3">
                  <c:v>0.63108590494210548</c:v>
                </c:pt>
                <c:pt idx="4">
                  <c:v>0.86804944543274065</c:v>
                </c:pt>
                <c:pt idx="5">
                  <c:v>0.96758494715989762</c:v>
                </c:pt>
                <c:pt idx="6">
                  <c:v>0.99382537703226137</c:v>
                </c:pt>
                <c:pt idx="7">
                  <c:v>0.99896202068556139</c:v>
                </c:pt>
                <c:pt idx="8">
                  <c:v>0.99983002505563545</c:v>
                </c:pt>
              </c:numCache>
            </c:numRef>
          </c:val>
          <c:smooth val="1"/>
          <c:extLst>
            <c:ext xmlns:c16="http://schemas.microsoft.com/office/drawing/2014/chart" uri="{C3380CC4-5D6E-409C-BE32-E72D297353CC}">
              <c16:uniqueId val="{00000004-1675-F541-B9A0-780055C02980}"/>
            </c:ext>
          </c:extLst>
        </c:ser>
        <c:ser>
          <c:idx val="6"/>
          <c:order val="5"/>
          <c:tx>
            <c:strRef>
              <c:f>'EPGP Independent Spreadsheet'!$L$19</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f>'EPGP Independent Spreadsheet'!$F$20:$F$28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Independent Spreadsheet'!$L$20:$L$28</c:f>
              <c:numCache>
                <c:formatCode>0.0000</c:formatCode>
                <c:ptCount val="9"/>
                <c:pt idx="0">
                  <c:v>5.0000000000000232E-2</c:v>
                </c:pt>
                <c:pt idx="1">
                  <c:v>0.12834824909872675</c:v>
                </c:pt>
                <c:pt idx="2">
                  <c:v>0.38710493055344281</c:v>
                </c:pt>
                <c:pt idx="3">
                  <c:v>0.72259787160824684</c:v>
                </c:pt>
                <c:pt idx="4">
                  <c:v>0.92489255612650789</c:v>
                </c:pt>
                <c:pt idx="5">
                  <c:v>0.98685169589916377</c:v>
                </c:pt>
                <c:pt idx="6">
                  <c:v>0.99826154249796462</c:v>
                </c:pt>
                <c:pt idx="7">
                  <c:v>0.99979801109626176</c:v>
                </c:pt>
                <c:pt idx="8">
                  <c:v>0.99997696394384394</c:v>
                </c:pt>
              </c:numCache>
            </c:numRef>
          </c:val>
          <c:smooth val="1"/>
          <c:extLst>
            <c:ext xmlns:c16="http://schemas.microsoft.com/office/drawing/2014/chart" uri="{C3380CC4-5D6E-409C-BE32-E72D297353CC}">
              <c16:uniqueId val="{00000005-1675-F541-B9A0-780055C02980}"/>
            </c:ext>
          </c:extLst>
        </c:ser>
        <c:ser>
          <c:idx val="7"/>
          <c:order val="6"/>
          <c:tx>
            <c:strRef>
              <c:f>'EPGP Independent Spreadsheet'!$M$19</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f>'EPGP Independent Spreadsheet'!$F$20:$F$28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Independent Spreadsheet'!$M$20:$M$28</c:f>
              <c:numCache>
                <c:formatCode>0.0000</c:formatCode>
                <c:ptCount val="9"/>
                <c:pt idx="0">
                  <c:v>4.9999999999999878E-2</c:v>
                </c:pt>
                <c:pt idx="1">
                  <c:v>0.14503140626703934</c:v>
                </c:pt>
                <c:pt idx="2">
                  <c:v>0.44886793053850305</c:v>
                </c:pt>
                <c:pt idx="3">
                  <c:v>0.79356727569871888</c:v>
                </c:pt>
                <c:pt idx="4">
                  <c:v>0.95783327255552653</c:v>
                </c:pt>
                <c:pt idx="5">
                  <c:v>0.99474071497838068</c:v>
                </c:pt>
                <c:pt idx="6">
                  <c:v>0.9995167307333549</c:v>
                </c:pt>
                <c:pt idx="7">
                  <c:v>0.99996113448282598</c:v>
                </c:pt>
                <c:pt idx="8">
                  <c:v>0.9999969090761629</c:v>
                </c:pt>
              </c:numCache>
            </c:numRef>
          </c:val>
          <c:smooth val="1"/>
          <c:extLst>
            <c:ext xmlns:c16="http://schemas.microsoft.com/office/drawing/2014/chart" uri="{C3380CC4-5D6E-409C-BE32-E72D297353CC}">
              <c16:uniqueId val="{00000006-1675-F541-B9A0-780055C02980}"/>
            </c:ext>
          </c:extLst>
        </c:ser>
        <c:ser>
          <c:idx val="8"/>
          <c:order val="7"/>
          <c:tx>
            <c:strRef>
              <c:f>'EPGP Independent Spreadsheet'!$N$19</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f>'EPGP Independent Spreadsheet'!$F$20:$F$28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Independent Spreadsheet'!$N$20:$N$28</c:f>
              <c:numCache>
                <c:formatCode>0.0000</c:formatCode>
                <c:ptCount val="9"/>
                <c:pt idx="0">
                  <c:v>4.999999999999985E-2</c:v>
                </c:pt>
                <c:pt idx="1">
                  <c:v>0.16177154661821869</c:v>
                </c:pt>
                <c:pt idx="2">
                  <c:v>0.50638150855966046</c:v>
                </c:pt>
                <c:pt idx="3">
                  <c:v>0.84777349697414084</c:v>
                </c:pt>
                <c:pt idx="4">
                  <c:v>0.97661124478327743</c:v>
                </c:pt>
                <c:pt idx="5">
                  <c:v>0.9979227626221282</c:v>
                </c:pt>
                <c:pt idx="6">
                  <c:v>0.99986726913015511</c:v>
                </c:pt>
                <c:pt idx="7">
                  <c:v>0.99999260470393947</c:v>
                </c:pt>
                <c:pt idx="8">
                  <c:v>0.99999958948006229</c:v>
                </c:pt>
              </c:numCache>
            </c:numRef>
          </c:val>
          <c:smooth val="1"/>
          <c:extLst>
            <c:ext xmlns:c16="http://schemas.microsoft.com/office/drawing/2014/chart" uri="{C3380CC4-5D6E-409C-BE32-E72D297353CC}">
              <c16:uniqueId val="{00000007-1675-F541-B9A0-780055C02980}"/>
            </c:ext>
          </c:extLst>
        </c:ser>
        <c:ser>
          <c:idx val="9"/>
          <c:order val="8"/>
          <c:tx>
            <c:strRef>
              <c:f>'EPGP Independent Spreadsheet'!$O$19</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f>'EPGP Independent Spreadsheet'!$F$20:$F$28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Independent Spreadsheet'!$O$20:$O$28</c:f>
              <c:numCache>
                <c:formatCode>0.0000</c:formatCode>
                <c:ptCount val="9"/>
                <c:pt idx="0">
                  <c:v>0.05</c:v>
                </c:pt>
                <c:pt idx="1">
                  <c:v>0.17854015112126304</c:v>
                </c:pt>
                <c:pt idx="2">
                  <c:v>0.55950948915886201</c:v>
                </c:pt>
                <c:pt idx="3">
                  <c:v>0.88864868341231651</c:v>
                </c:pt>
                <c:pt idx="4">
                  <c:v>0.98716447895819304</c:v>
                </c:pt>
                <c:pt idx="5">
                  <c:v>0.99918881128955561</c:v>
                </c:pt>
                <c:pt idx="6">
                  <c:v>0.99996394551259882</c:v>
                </c:pt>
                <c:pt idx="7">
                  <c:v>0.99999860738555235</c:v>
                </c:pt>
                <c:pt idx="8">
                  <c:v>0.99999994600054287</c:v>
                </c:pt>
              </c:numCache>
            </c:numRef>
          </c:val>
          <c:smooth val="1"/>
          <c:extLst>
            <c:ext xmlns:c16="http://schemas.microsoft.com/office/drawing/2014/chart" uri="{C3380CC4-5D6E-409C-BE32-E72D297353CC}">
              <c16:uniqueId val="{00000008-1675-F541-B9A0-780055C02980}"/>
            </c:ext>
          </c:extLst>
        </c:ser>
        <c:ser>
          <c:idx val="1"/>
          <c:order val="9"/>
          <c:tx>
            <c:strRef>
              <c:f>'EPGP Independent Spreadsheet'!$P$19</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'EPGP Independent Spreadsheet'!$F$20:$F$28</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'EPGP Independent Spreadsheet'!$P$20:$P$28</c:f>
              <c:numCache>
                <c:formatCode>0.0000</c:formatCode>
                <c:ptCount val="9"/>
                <c:pt idx="0">
                  <c:v>5.0000000000000044E-2</c:v>
                </c:pt>
                <c:pt idx="1">
                  <c:v>0.1953115873340095</c:v>
                </c:pt>
                <c:pt idx="2">
                  <c:v>0.60824524263844426</c:v>
                </c:pt>
                <c:pt idx="3">
                  <c:v>0.91913419547856479</c:v>
                </c:pt>
                <c:pt idx="4">
                  <c:v>0.99302239343972054</c:v>
                </c:pt>
                <c:pt idx="5">
                  <c:v>0.99968641806658365</c:v>
                </c:pt>
                <c:pt idx="6">
                  <c:v>0.9999903037067901</c:v>
                </c:pt>
                <c:pt idx="7">
                  <c:v>0.99999974023697602</c:v>
                </c:pt>
                <c:pt idx="8">
                  <c:v>0.99999999295982767</c:v>
                </c:pt>
              </c:numCache>
            </c:numRef>
          </c:val>
          <c:smooth val="1"/>
          <c:extLst>
            <c:ext xmlns:c16="http://schemas.microsoft.com/office/drawing/2014/chart" uri="{C3380CC4-5D6E-409C-BE32-E72D297353CC}">
              <c16:uniqueId val="{00000009-1675-F541-B9A0-780055C02980}"/>
            </c:ext>
          </c:extLst>
        </c:ser>
        <c:dLbls>
          <c:showLegendKey val="0"/>
          <c:showVal val="0"/>
          <c:showCatName val="0"/>
          <c:showSerName val="0"/>
          <c:showPercent val="0"/>
          <c:showBubbleSize val="0"/>
        </c:dLbls>
        <c:marker val="1"/>
        <c:smooth val="0"/>
        <c:axId val="764528136"/>
        <c:axId val="764524200"/>
      </c:lineChart>
      <c:cat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r>
                  <a:rPr lang="en-US"/>
                  <a:t>Real Difference Between Means (%)</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n-US"/>
            </a:p>
          </c:txPr>
        </c:title>
        <c:numFmt formatCode="0%" sourceLinked="1"/>
        <c:majorTickMark val="cross"/>
        <c:minorTickMark val="cross"/>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764524200"/>
        <c:crosses val="autoZero"/>
        <c:auto val="1"/>
        <c:lblAlgn val="ctr"/>
        <c:lblOffset val="100"/>
        <c:noMultiLvlLbl val="0"/>
      </c:catAx>
      <c:valAx>
        <c:axId val="764524200"/>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solidFill>
                    <a:latin typeface="+mn-lt"/>
                    <a:ea typeface="+mn-ea"/>
                    <a:cs typeface="+mn-cs"/>
                  </a:defRPr>
                </a:pPr>
                <a:r>
                  <a:rPr lang="en-US"/>
                  <a:t>Proportion of Experiments with p &lt; 0.05</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n-US"/>
            </a:p>
          </c:txPr>
        </c:title>
        <c:numFmt formatCode="0.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764528136"/>
        <c:crosses val="autoZero"/>
        <c:crossBetween val="between"/>
      </c:valAx>
      <c:spPr>
        <a:noFill/>
        <a:ln w="19050">
          <a:solidFill>
            <a:schemeClr val="tx1"/>
          </a:solidFill>
        </a:ln>
        <a:effectLst/>
      </c:spPr>
    </c:plotArea>
    <c:legend>
      <c:legendPos val="b"/>
      <c:layout>
        <c:manualLayout>
          <c:xMode val="edge"/>
          <c:yMode val="edge"/>
          <c:x val="0.2033568926120907"/>
          <c:y val="0.92699730644350264"/>
          <c:w val="0.77485035485131337"/>
          <c:h val="5.385454493369388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showDLblsOverMax val="0"/>
  </c:chart>
  <c:spPr>
    <a:solidFill>
      <a:schemeClr val="bg1"/>
    </a:solidFill>
    <a:ln w="28575" cap="flat" cmpd="sng" algn="ctr">
      <a:solidFill>
        <a:schemeClr val="tx1"/>
      </a:solidFill>
      <a:round/>
    </a:ln>
    <a:effectLst/>
  </c:spPr>
  <c:txPr>
    <a:bodyPr/>
    <a:lstStyle/>
    <a:p>
      <a:pPr>
        <a:defRPr>
          <a:solidFill>
            <a:schemeClr val="tx1"/>
          </a:solidFill>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heets/_rels/sheet1.xml.rels><?xml version="1.0" encoding="UTF-8" standalone="yes"?>
<Relationships xmlns="http://schemas.openxmlformats.org/package/2006/relationships"><Relationship Id="rId1" Type="http://schemas.openxmlformats.org/officeDocument/2006/relationships/drawing" Target="../drawings/drawing3.xml"/></Relationships>
</file>

<file path=xl/chartsheets/sheet1.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B5067BB9-51D7-1B46-8333-D00D01EDE0CC}">
  <sheetPr>
    <tabColor rgb="FFFFC000"/>
  </sheetPr>
  <sheetViews>
    <sheetView zoomScale="179" workbookViewId="0" zoomToFit="1"/>
  </sheetViews>
  <pageMargins left="0.7" right="0.7" top="0.75" bottom="0.75" header="0.3" footer="0.3"/>
  <drawing r:id="rId1"/>
</chartsheet>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editAs="oneCell">
    <xdr:from>
      <xdr:col>2</xdr:col>
      <xdr:colOff>420256</xdr:colOff>
      <xdr:row>28</xdr:row>
      <xdr:rowOff>115456</xdr:rowOff>
    </xdr:from>
    <xdr:to>
      <xdr:col>8</xdr:col>
      <xdr:colOff>375225</xdr:colOff>
      <xdr:row>44</xdr:row>
      <xdr:rowOff>110838</xdr:rowOff>
    </xdr:to>
    <xdr:pic>
      <xdr:nvPicPr>
        <xdr:cNvPr id="2" name="Picture 1">
          <a:extLst>
            <a:ext uri="{FF2B5EF4-FFF2-40B4-BE49-F238E27FC236}">
              <a16:creationId xmlns:a16="http://schemas.microsoft.com/office/drawing/2014/main" id="{43DB72AC-20E3-AE4A-9CEF-B03FC57FB7E0}"/>
            </a:ext>
          </a:extLst>
        </xdr:cNvPr>
        <xdr:cNvPicPr>
          <a:picLocks noChangeAspect="1"/>
        </xdr:cNvPicPr>
      </xdr:nvPicPr>
      <xdr:blipFill>
        <a:blip xmlns:r="http://schemas.openxmlformats.org/officeDocument/2006/relationships" r:embed="rId1"/>
        <a:stretch>
          <a:fillRect/>
        </a:stretch>
      </xdr:blipFill>
      <xdr:spPr>
        <a:xfrm>
          <a:off x="1461656" y="3798456"/>
          <a:ext cx="4526969" cy="3043382"/>
        </a:xfrm>
        <a:prstGeom prst="rect">
          <a:avLst/>
        </a:prstGeom>
        <a:ln w="25400">
          <a:solidFill>
            <a:schemeClr val="accent1"/>
          </a:solidFill>
        </a:ln>
      </xdr:spPr>
    </xdr:pic>
    <xdr:clientData/>
  </xdr:twoCellAnchor>
  <xdr:oneCellAnchor>
    <xdr:from>
      <xdr:col>10</xdr:col>
      <xdr:colOff>591393</xdr:colOff>
      <xdr:row>24</xdr:row>
      <xdr:rowOff>651955</xdr:rowOff>
    </xdr:from>
    <xdr:ext cx="3057395" cy="1405641"/>
    <xdr:sp macro="" textlink="">
      <xdr:nvSpPr>
        <xdr:cNvPr id="3" name="TextBox 2">
          <a:extLst>
            <a:ext uri="{FF2B5EF4-FFF2-40B4-BE49-F238E27FC236}">
              <a16:creationId xmlns:a16="http://schemas.microsoft.com/office/drawing/2014/main" id="{E27CB4FA-C252-EE43-9F87-DDBB4AAC12B9}"/>
            </a:ext>
          </a:extLst>
        </xdr:cNvPr>
        <xdr:cNvSpPr txBox="1"/>
      </xdr:nvSpPr>
      <xdr:spPr>
        <a:xfrm>
          <a:off x="7557151" y="8146879"/>
          <a:ext cx="3057395" cy="1405641"/>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spAutoFit/>
        </a:bodyPr>
        <a:lstStyle/>
        <a:p>
          <a:pPr algn="ctr"/>
          <a:r>
            <a:rPr lang="en-US" sz="1050" b="1">
              <a:solidFill>
                <a:srgbClr val="FF0000"/>
              </a:solidFill>
              <a:latin typeface="Comic Sans MS" panose="030F0702030302020204" pitchFamily="66" charset="0"/>
            </a:rPr>
            <a:t>IF</a:t>
          </a:r>
          <a:r>
            <a:rPr lang="en-US" sz="1050" b="1" baseline="0">
              <a:solidFill>
                <a:srgbClr val="FF0000"/>
              </a:solidFill>
              <a:latin typeface="Comic Sans MS" panose="030F0702030302020204" pitchFamily="66" charset="0"/>
            </a:rPr>
            <a:t> THE TARGET MEAN AND TARGET STANDARD DEVIAITON WERE DERIVED FROM TRANSFORMED DATA, THEN THE EXPERIMENTAL POWER SHOULD BE ESTIMATED FROM THE INVERSE TRANSFORMED SCALES FOUND IN THE ITSEPG.EXE  WORKBOOK </a:t>
          </a:r>
        </a:p>
      </xdr:txBody>
    </xdr:sp>
    <xdr:clientData/>
  </xdr:oneCellAnchor>
  <xdr:twoCellAnchor editAs="oneCell">
    <xdr:from>
      <xdr:col>0</xdr:col>
      <xdr:colOff>190501</xdr:colOff>
      <xdr:row>80</xdr:row>
      <xdr:rowOff>51954</xdr:rowOff>
    </xdr:from>
    <xdr:to>
      <xdr:col>11</xdr:col>
      <xdr:colOff>425273</xdr:colOff>
      <xdr:row>107</xdr:row>
      <xdr:rowOff>178298</xdr:rowOff>
    </xdr:to>
    <xdr:pic>
      <xdr:nvPicPr>
        <xdr:cNvPr id="4" name="Picture 3">
          <a:extLst>
            <a:ext uri="{FF2B5EF4-FFF2-40B4-BE49-F238E27FC236}">
              <a16:creationId xmlns:a16="http://schemas.microsoft.com/office/drawing/2014/main" id="{B44FCB86-F277-0541-BD5F-33AA4E19A961}"/>
            </a:ext>
          </a:extLst>
        </xdr:cNvPr>
        <xdr:cNvPicPr>
          <a:picLocks noChangeAspect="1"/>
        </xdr:cNvPicPr>
      </xdr:nvPicPr>
      <xdr:blipFill>
        <a:blip xmlns:r="http://schemas.openxmlformats.org/officeDocument/2006/relationships" r:embed="rId2"/>
        <a:stretch>
          <a:fillRect/>
        </a:stretch>
      </xdr:blipFill>
      <xdr:spPr>
        <a:xfrm>
          <a:off x="190501" y="17235054"/>
          <a:ext cx="7816672" cy="5269845"/>
        </a:xfrm>
        <a:prstGeom prst="rect">
          <a:avLst/>
        </a:prstGeom>
      </xdr:spPr>
    </xdr:pic>
    <xdr:clientData/>
  </xdr:twoCellAnchor>
  <xdr:twoCellAnchor editAs="oneCell">
    <xdr:from>
      <xdr:col>16</xdr:col>
      <xdr:colOff>132388</xdr:colOff>
      <xdr:row>0</xdr:row>
      <xdr:rowOff>0</xdr:rowOff>
    </xdr:from>
    <xdr:to>
      <xdr:col>22</xdr:col>
      <xdr:colOff>211667</xdr:colOff>
      <xdr:row>16</xdr:row>
      <xdr:rowOff>62749</xdr:rowOff>
    </xdr:to>
    <xdr:pic>
      <xdr:nvPicPr>
        <xdr:cNvPr id="5" name="Picture 4">
          <a:extLst>
            <a:ext uri="{FF2B5EF4-FFF2-40B4-BE49-F238E27FC236}">
              <a16:creationId xmlns:a16="http://schemas.microsoft.com/office/drawing/2014/main" id="{D8B0EC83-65C7-7275-BF18-2B63807D2BCC}"/>
            </a:ext>
          </a:extLst>
        </xdr:cNvPr>
        <xdr:cNvPicPr>
          <a:picLocks noChangeAspect="1"/>
        </xdr:cNvPicPr>
      </xdr:nvPicPr>
      <xdr:blipFill>
        <a:blip xmlns:r="http://schemas.openxmlformats.org/officeDocument/2006/relationships" r:embed="rId3"/>
        <a:stretch>
          <a:fillRect/>
        </a:stretch>
      </xdr:blipFill>
      <xdr:spPr>
        <a:xfrm>
          <a:off x="11071706" y="0"/>
          <a:ext cx="4120188" cy="4911840"/>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twoCellAnchor editAs="oneCell">
    <xdr:from>
      <xdr:col>15</xdr:col>
      <xdr:colOff>509927</xdr:colOff>
      <xdr:row>16</xdr:row>
      <xdr:rowOff>269393</xdr:rowOff>
    </xdr:from>
    <xdr:to>
      <xdr:col>22</xdr:col>
      <xdr:colOff>561799</xdr:colOff>
      <xdr:row>24</xdr:row>
      <xdr:rowOff>1829716</xdr:rowOff>
    </xdr:to>
    <xdr:pic>
      <xdr:nvPicPr>
        <xdr:cNvPr id="6" name="Picture 5">
          <a:extLst>
            <a:ext uri="{FF2B5EF4-FFF2-40B4-BE49-F238E27FC236}">
              <a16:creationId xmlns:a16="http://schemas.microsoft.com/office/drawing/2014/main" id="{3CC7F275-79EB-4843-85F3-7AD4B8E7DBF9}"/>
            </a:ext>
          </a:extLst>
        </xdr:cNvPr>
        <xdr:cNvPicPr>
          <a:picLocks noChangeAspect="1"/>
        </xdr:cNvPicPr>
      </xdr:nvPicPr>
      <xdr:blipFill>
        <a:blip xmlns:r="http://schemas.openxmlformats.org/officeDocument/2006/relationships" r:embed="rId4"/>
        <a:stretch>
          <a:fillRect/>
        </a:stretch>
      </xdr:blipFill>
      <xdr:spPr>
        <a:xfrm>
          <a:off x="10775760" y="5118484"/>
          <a:ext cx="4766266" cy="4206156"/>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twoCellAnchor editAs="oneCell">
    <xdr:from>
      <xdr:col>16</xdr:col>
      <xdr:colOff>432957</xdr:colOff>
      <xdr:row>24</xdr:row>
      <xdr:rowOff>2049319</xdr:rowOff>
    </xdr:from>
    <xdr:to>
      <xdr:col>22</xdr:col>
      <xdr:colOff>498215</xdr:colOff>
      <xdr:row>42</xdr:row>
      <xdr:rowOff>69554</xdr:rowOff>
    </xdr:to>
    <xdr:pic>
      <xdr:nvPicPr>
        <xdr:cNvPr id="7" name="Picture 6">
          <a:extLst>
            <a:ext uri="{FF2B5EF4-FFF2-40B4-BE49-F238E27FC236}">
              <a16:creationId xmlns:a16="http://schemas.microsoft.com/office/drawing/2014/main" id="{2DC17913-C1A1-6744-AA7E-AFD0D855D8FF}"/>
            </a:ext>
          </a:extLst>
        </xdr:cNvPr>
        <xdr:cNvPicPr>
          <a:picLocks noChangeAspect="1"/>
        </xdr:cNvPicPr>
      </xdr:nvPicPr>
      <xdr:blipFill rotWithShape="1">
        <a:blip xmlns:r="http://schemas.openxmlformats.org/officeDocument/2006/relationships" r:embed="rId5"/>
        <a:srcRect l="5846" r="11291"/>
        <a:stretch/>
      </xdr:blipFill>
      <xdr:spPr>
        <a:xfrm>
          <a:off x="11372275" y="9544243"/>
          <a:ext cx="4106167" cy="4033493"/>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844550</xdr:colOff>
      <xdr:row>44</xdr:row>
      <xdr:rowOff>304800</xdr:rowOff>
    </xdr:from>
    <xdr:ext cx="338811" cy="409856"/>
    <mc:AlternateContent xmlns:mc="http://schemas.openxmlformats.org/markup-compatibility/2006" xmlns:a14="http://schemas.microsoft.com/office/drawing/2010/main">
      <mc:Choice Requires="a14">
        <xdr:sp macro="" textlink="">
          <xdr:nvSpPr>
            <xdr:cNvPr id="2" name="TextBox 1">
              <a:extLst>
                <a:ext uri="{FF2B5EF4-FFF2-40B4-BE49-F238E27FC236}">
                  <a16:creationId xmlns:a16="http://schemas.microsoft.com/office/drawing/2014/main" id="{5D2AF211-40E7-1243-B4D4-5665AE0D9805}"/>
                </a:ext>
              </a:extLst>
            </xdr:cNvPr>
            <xdr:cNvSpPr txBox="1"/>
          </xdr:nvSpPr>
          <xdr:spPr>
            <a:xfrm>
              <a:off x="5937250" y="21259800"/>
              <a:ext cx="338811" cy="40985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14:m>
                <m:oMathPara xmlns:m="http://schemas.openxmlformats.org/officeDocument/2006/math">
                  <m:oMathParaPr>
                    <m:jc m:val="centerGroup"/>
                  </m:oMathParaPr>
                  <m:oMath xmlns:m="http://schemas.openxmlformats.org/officeDocument/2006/math">
                    <m:nary>
                      <m:naryPr>
                        <m:chr m:val="∑"/>
                        <m:subHide m:val="on"/>
                        <m:supHide m:val="on"/>
                        <m:ctrlPr>
                          <a:rPr lang="en-US" sz="1100" i="1">
                            <a:latin typeface="Cambria Math" panose="02040503050406030204" pitchFamily="18" charset="0"/>
                          </a:rPr>
                        </m:ctrlPr>
                      </m:naryPr>
                      <m:sub/>
                      <m:sup/>
                      <m:e>
                        <m:eqArr>
                          <m:eqArrPr>
                            <m:ctrlPr>
                              <a:rPr lang="en-US" sz="1100" b="0" i="1">
                                <a:latin typeface="Cambria Math" panose="02040503050406030204" pitchFamily="18" charset="0"/>
                              </a:rPr>
                            </m:ctrlPr>
                          </m:eqArrPr>
                          <m:e>
                            <m:r>
                              <a:rPr lang="en-US" sz="1100" b="0" i="1">
                                <a:latin typeface="Cambria Math" panose="02040503050406030204" pitchFamily="18" charset="0"/>
                              </a:rPr>
                              <m:t>𝐵</m:t>
                            </m:r>
                          </m:e>
                          <m:e>
                            <m:r>
                              <a:rPr lang="en-US" sz="1100" b="0" i="1">
                                <a:latin typeface="Cambria Math" panose="02040503050406030204" pitchFamily="18" charset="0"/>
                              </a:rPr>
                              <m:t>𝑖</m:t>
                            </m:r>
                          </m:e>
                        </m:eqArr>
                      </m:e>
                    </m:nary>
                  </m:oMath>
                </m:oMathPara>
              </a14:m>
              <a:endParaRPr lang="en-US" sz="1100"/>
            </a:p>
          </xdr:txBody>
        </xdr:sp>
      </mc:Choice>
      <mc:Fallback xmlns="">
        <xdr:sp macro="" textlink="">
          <xdr:nvSpPr>
            <xdr:cNvPr id="2" name="TextBox 1">
              <a:extLst>
                <a:ext uri="{FF2B5EF4-FFF2-40B4-BE49-F238E27FC236}">
                  <a16:creationId xmlns:a16="http://schemas.microsoft.com/office/drawing/2014/main" id="{5D2AF211-40E7-1243-B4D4-5665AE0D9805}"/>
                </a:ext>
              </a:extLst>
            </xdr:cNvPr>
            <xdr:cNvSpPr txBox="1"/>
          </xdr:nvSpPr>
          <xdr:spPr>
            <a:xfrm>
              <a:off x="5937250" y="21259800"/>
              <a:ext cx="338811" cy="40985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r>
                <a:rPr lang="en-US" sz="1100" i="0">
                  <a:latin typeface="Cambria Math" panose="02040503050406030204" pitchFamily="18" charset="0"/>
                </a:rPr>
                <a:t>∑</a:t>
              </a:r>
              <a:r>
                <a:rPr lang="en-US" sz="1100" b="0" i="0">
                  <a:latin typeface="Cambria Math" panose="02040503050406030204" pitchFamily="18" charset="0"/>
                </a:rPr>
                <a:t>▒█(𝐵@𝑖)</a:t>
              </a:r>
              <a:endParaRPr lang="en-US" sz="1100"/>
            </a:p>
          </xdr:txBody>
        </xdr:sp>
      </mc:Fallback>
    </mc:AlternateContent>
    <xdr:clientData/>
  </xdr:oneCellAnchor>
  <xdr:oneCellAnchor>
    <xdr:from>
      <xdr:col>4</xdr:col>
      <xdr:colOff>622300</xdr:colOff>
      <xdr:row>13</xdr:row>
      <xdr:rowOff>76200</xdr:rowOff>
    </xdr:from>
    <xdr:ext cx="65" cy="172227"/>
    <xdr:sp macro="" textlink="">
      <xdr:nvSpPr>
        <xdr:cNvPr id="4" name="TextBox 3">
          <a:extLst>
            <a:ext uri="{FF2B5EF4-FFF2-40B4-BE49-F238E27FC236}">
              <a16:creationId xmlns:a16="http://schemas.microsoft.com/office/drawing/2014/main" id="{0DF8CC3B-29A7-C544-A95A-25EEF04CEF9C}"/>
            </a:ext>
          </a:extLst>
        </xdr:cNvPr>
        <xdr:cNvSpPr txBox="1"/>
      </xdr:nvSpPr>
      <xdr:spPr>
        <a:xfrm>
          <a:off x="10033000" y="304800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US" sz="1100"/>
        </a:p>
      </xdr:txBody>
    </xdr:sp>
    <xdr:clientData/>
  </xdr:oneCellAnchor>
</xdr:wsDr>
</file>

<file path=xl/drawings/drawing3.xml><?xml version="1.0" encoding="utf-8"?>
<xdr:wsDr xmlns:xdr="http://schemas.openxmlformats.org/drawingml/2006/spreadsheetDrawing" xmlns:a="http://schemas.openxmlformats.org/drawingml/2006/main">
  <xdr:absoluteAnchor>
    <xdr:pos x="0" y="0"/>
    <xdr:ext cx="9301151" cy="6066763"/>
    <xdr:graphicFrame macro="">
      <xdr:nvGraphicFramePr>
        <xdr:cNvPr id="2" name="Chart 1">
          <a:extLst>
            <a:ext uri="{FF2B5EF4-FFF2-40B4-BE49-F238E27FC236}">
              <a16:creationId xmlns:a16="http://schemas.microsoft.com/office/drawing/2014/main" id="{B8D70FB7-411A-D366-A3F3-89BC937A9CBD}"/>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4.xml><?xml version="1.0" encoding="utf-8"?>
<c:userShapes xmlns:c="http://schemas.openxmlformats.org/drawingml/2006/chart">
  <cdr:relSizeAnchor xmlns:cdr="http://schemas.openxmlformats.org/drawingml/2006/chartDrawing">
    <cdr:from>
      <cdr:x>0.40015</cdr:x>
      <cdr:y>0.18107</cdr:y>
    </cdr:from>
    <cdr:to>
      <cdr:x>0.78125</cdr:x>
      <cdr:y>0.34229</cdr:y>
    </cdr:to>
    <cdr:sp macro="" textlink="">
      <cdr:nvSpPr>
        <cdr:cNvPr id="2" name="TextBox 1">
          <a:extLst xmlns:a="http://schemas.openxmlformats.org/drawingml/2006/main">
            <a:ext uri="{FF2B5EF4-FFF2-40B4-BE49-F238E27FC236}">
              <a16:creationId xmlns:a16="http://schemas.microsoft.com/office/drawing/2014/main" id="{2FAF962B-8EAE-7264-93BB-43F2EAF40A94}"/>
            </a:ext>
          </a:extLst>
        </cdr:cNvPr>
        <cdr:cNvSpPr txBox="1"/>
      </cdr:nvSpPr>
      <cdr:spPr>
        <a:xfrm xmlns:a="http://schemas.openxmlformats.org/drawingml/2006/main">
          <a:off x="3724860" y="1099721"/>
          <a:ext cx="3547486" cy="979106"/>
        </a:xfrm>
        <a:prstGeom xmlns:a="http://schemas.openxmlformats.org/drawingml/2006/main" prst="rect">
          <a:avLst/>
        </a:prstGeom>
        <a:ln xmlns:a="http://schemas.openxmlformats.org/drawingml/2006/main" w="19050">
          <a:solidFill>
            <a:schemeClr val="accent1"/>
          </a:solidFill>
        </a:ln>
      </cdr:spPr>
      <cdr:txBody>
        <a:bodyPr xmlns:a="http://schemas.openxmlformats.org/drawingml/2006/main" vertOverflow="clip" wrap="square" rtlCol="0"/>
        <a:lstStyle xmlns:a="http://schemas.openxmlformats.org/drawingml/2006/main"/>
        <a:p xmlns:a="http://schemas.openxmlformats.org/drawingml/2006/main">
          <a:pPr algn="ctr"/>
          <a:r>
            <a:rPr lang="en-US" sz="1600"/>
            <a:t>Pens per Treatment</a:t>
          </a:r>
        </a:p>
      </cdr:txBody>
    </cdr:sp>
  </cdr:relSizeAnchor>
</c:userShapes>
</file>

<file path=xl/drawings/drawing5.xml><?xml version="1.0" encoding="utf-8"?>
<xdr:wsDr xmlns:xdr="http://schemas.openxmlformats.org/drawingml/2006/spreadsheetDrawing" xmlns:a="http://schemas.openxmlformats.org/drawingml/2006/main">
  <xdr:twoCellAnchor>
    <xdr:from>
      <xdr:col>16</xdr:col>
      <xdr:colOff>424305</xdr:colOff>
      <xdr:row>6</xdr:row>
      <xdr:rowOff>111316</xdr:rowOff>
    </xdr:from>
    <xdr:to>
      <xdr:col>26</xdr:col>
      <xdr:colOff>512896</xdr:colOff>
      <xdr:row>28</xdr:row>
      <xdr:rowOff>44330</xdr:rowOff>
    </xdr:to>
    <xdr:graphicFrame macro="">
      <xdr:nvGraphicFramePr>
        <xdr:cNvPr id="2" name="Chart 1">
          <a:extLst>
            <a:ext uri="{FF2B5EF4-FFF2-40B4-BE49-F238E27FC236}">
              <a16:creationId xmlns:a16="http://schemas.microsoft.com/office/drawing/2014/main" id="{63494B46-A9BB-E045-8BCE-1E0D5C55D4E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0</xdr:col>
      <xdr:colOff>248398</xdr:colOff>
      <xdr:row>22</xdr:row>
      <xdr:rowOff>9171</xdr:rowOff>
    </xdr:from>
    <xdr:ext cx="2689285" cy="2735691"/>
    <xdr:sp macro="" textlink="">
      <xdr:nvSpPr>
        <xdr:cNvPr id="3" name="TextBox 2">
          <a:extLst>
            <a:ext uri="{FF2B5EF4-FFF2-40B4-BE49-F238E27FC236}">
              <a16:creationId xmlns:a16="http://schemas.microsoft.com/office/drawing/2014/main" id="{B69967A7-0A37-3649-8E01-F2D9D249ED31}"/>
            </a:ext>
          </a:extLst>
        </xdr:cNvPr>
        <xdr:cNvSpPr txBox="1"/>
      </xdr:nvSpPr>
      <xdr:spPr>
        <a:xfrm>
          <a:off x="248398" y="4238271"/>
          <a:ext cx="2689285" cy="2735691"/>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noAutofit/>
        </a:bodyPr>
        <a:lstStyle/>
        <a:p>
          <a:pPr algn="ctr">
            <a:lnSpc>
              <a:spcPts val="1800"/>
            </a:lnSpc>
          </a:pPr>
          <a:r>
            <a:rPr lang="en-US" sz="1100" b="1">
              <a:solidFill>
                <a:srgbClr val="FF0000"/>
              </a:solidFill>
              <a:latin typeface="Comic Sans MS" panose="030F0702030302020204" pitchFamily="66" charset="0"/>
            </a:rPr>
            <a:t>IF</a:t>
          </a:r>
          <a:r>
            <a:rPr lang="en-US" sz="1100" b="1" baseline="0">
              <a:solidFill>
                <a:srgbClr val="FF0000"/>
              </a:solidFill>
              <a:latin typeface="Comic Sans MS" panose="030F0702030302020204" pitchFamily="66" charset="0"/>
            </a:rPr>
            <a:t> THE TARGET MEAN AND TARGET STANDARD DEVIATION WERE DERIVED FROM TRANSFORMED DATA, THEN THE EXPERIMENTAL POWER SHOULD BE ESTIMATED FROM THE INVERSE TRANSFORMED SCALES FOUND ON THE SCALE SPREADSHEETS FOR THE APPROPRIATE TRANSFORMATION</a:t>
          </a:r>
          <a:endParaRPr lang="en-US" sz="1100" b="1">
            <a:solidFill>
              <a:srgbClr val="FF0000"/>
            </a:solidFill>
            <a:latin typeface="Comic Sans MS" panose="030F0702030302020204" pitchFamily="66" charset="0"/>
          </a:endParaRPr>
        </a:p>
      </xdr:txBody>
    </xdr:sp>
    <xdr:clientData/>
  </xdr:oneCellAnchor>
</xdr:wsDr>
</file>

<file path=xl/drawings/drawing6.xml><?xml version="1.0" encoding="utf-8"?>
<c:userShapes xmlns:c="http://schemas.openxmlformats.org/drawingml/2006/chart">
  <cdr:relSizeAnchor xmlns:cdr="http://schemas.openxmlformats.org/drawingml/2006/chartDrawing">
    <cdr:from>
      <cdr:x>0.12664</cdr:x>
      <cdr:y>0.05388</cdr:y>
    </cdr:from>
    <cdr:to>
      <cdr:x>0.33407</cdr:x>
      <cdr:y>0.08876</cdr:y>
    </cdr:to>
    <cdr:sp macro="" textlink="">
      <cdr:nvSpPr>
        <cdr:cNvPr id="2" name="TextBox 1"/>
        <cdr:cNvSpPr txBox="1"/>
      </cdr:nvSpPr>
      <cdr:spPr>
        <a:xfrm xmlns:a="http://schemas.openxmlformats.org/drawingml/2006/main">
          <a:off x="779512" y="214427"/>
          <a:ext cx="1276814" cy="13880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a:t>Test Power =  0.9</a:t>
          </a:r>
        </a:p>
      </cdr:txBody>
    </cdr:sp>
  </cdr:relSizeAnchor>
  <cdr:relSizeAnchor xmlns:cdr="http://schemas.openxmlformats.org/drawingml/2006/chartDrawing">
    <cdr:from>
      <cdr:x>0.12389</cdr:x>
      <cdr:y>0.12769</cdr:y>
    </cdr:from>
    <cdr:to>
      <cdr:x>0.33856</cdr:x>
      <cdr:y>0.16163</cdr:y>
    </cdr:to>
    <cdr:sp macro="" textlink="">
      <cdr:nvSpPr>
        <cdr:cNvPr id="3" name="TextBox 1"/>
        <cdr:cNvSpPr txBox="1"/>
      </cdr:nvSpPr>
      <cdr:spPr>
        <a:xfrm xmlns:a="http://schemas.openxmlformats.org/drawingml/2006/main">
          <a:off x="762598" y="508138"/>
          <a:ext cx="1321378" cy="13506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0.11984</cdr:x>
      <cdr:y>0.10894</cdr:y>
    </cdr:from>
    <cdr:to>
      <cdr:x>0.99209</cdr:x>
      <cdr:y>0.11335</cdr:y>
    </cdr:to>
    <cdr:cxnSp macro="">
      <cdr:nvCxnSpPr>
        <cdr:cNvPr id="4" name="Straight Connector 3">
          <a:extLst xmlns:a="http://schemas.openxmlformats.org/drawingml/2006/main">
            <a:ext uri="{FF2B5EF4-FFF2-40B4-BE49-F238E27FC236}">
              <a16:creationId xmlns:a16="http://schemas.microsoft.com/office/drawing/2014/main" id="{ACA2ED70-84B5-4132-B086-5FAC275973FD}"/>
            </a:ext>
          </a:extLst>
        </cdr:cNvPr>
        <cdr:cNvCxnSpPr/>
      </cdr:nvCxnSpPr>
      <cdr:spPr>
        <a:xfrm xmlns:a="http://schemas.openxmlformats.org/drawingml/2006/main" flipV="1">
          <a:off x="737673" y="433543"/>
          <a:ext cx="5369034" cy="17518"/>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0.11842</cdr:x>
      <cdr:y>0.18158</cdr:y>
    </cdr:from>
    <cdr:to>
      <cdr:x>0.99351</cdr:x>
      <cdr:y>0.18598</cdr:y>
    </cdr:to>
    <cdr:cxnSp macro="">
      <cdr:nvCxnSpPr>
        <cdr:cNvPr id="5" name="Straight Connector 4">
          <a:extLst xmlns:a="http://schemas.openxmlformats.org/drawingml/2006/main">
            <a:ext uri="{FF2B5EF4-FFF2-40B4-BE49-F238E27FC236}">
              <a16:creationId xmlns:a16="http://schemas.microsoft.com/office/drawing/2014/main" id="{E6A16600-172B-4E20-97BA-0C3923C585AB}"/>
            </a:ext>
          </a:extLst>
        </cdr:cNvPr>
        <cdr:cNvCxnSpPr/>
      </cdr:nvCxnSpPr>
      <cdr:spPr>
        <a:xfrm xmlns:a="http://schemas.openxmlformats.org/drawingml/2006/main">
          <a:off x="728914" y="722578"/>
          <a:ext cx="5386552" cy="17517"/>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0.63125</cdr:x>
      <cdr:y>0.10838</cdr:y>
    </cdr:from>
    <cdr:to>
      <cdr:x>0.63539</cdr:x>
      <cdr:y>0.79024</cdr:y>
    </cdr:to>
    <cdr:cxnSp macro="">
      <cdr:nvCxnSpPr>
        <cdr:cNvPr id="9" name="Straight Arrow Connector 8">
          <a:extLst xmlns:a="http://schemas.openxmlformats.org/drawingml/2006/main">
            <a:ext uri="{FF2B5EF4-FFF2-40B4-BE49-F238E27FC236}">
              <a16:creationId xmlns:a16="http://schemas.microsoft.com/office/drawing/2014/main" id="{AED9920B-FA15-48A1-9DB6-011311FAA5D4}"/>
            </a:ext>
          </a:extLst>
        </cdr:cNvPr>
        <cdr:cNvCxnSpPr/>
      </cdr:nvCxnSpPr>
      <cdr:spPr>
        <a:xfrm xmlns:a="http://schemas.openxmlformats.org/drawingml/2006/main">
          <a:off x="4301626" y="445539"/>
          <a:ext cx="28173" cy="2803093"/>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0.39059</cdr:x>
      <cdr:y>0.18465</cdr:y>
    </cdr:from>
    <cdr:to>
      <cdr:x>0.39062</cdr:x>
      <cdr:y>0.79008</cdr:y>
    </cdr:to>
    <cdr:cxnSp macro="">
      <cdr:nvCxnSpPr>
        <cdr:cNvPr id="12" name="Straight Arrow Connector 11">
          <a:extLst xmlns:a="http://schemas.openxmlformats.org/drawingml/2006/main">
            <a:ext uri="{FF2B5EF4-FFF2-40B4-BE49-F238E27FC236}">
              <a16:creationId xmlns:a16="http://schemas.microsoft.com/office/drawing/2014/main" id="{40442985-9302-4718-9769-723AA5D1020A}"/>
            </a:ext>
          </a:extLst>
        </cdr:cNvPr>
        <cdr:cNvCxnSpPr/>
      </cdr:nvCxnSpPr>
      <cdr:spPr>
        <a:xfrm xmlns:a="http://schemas.openxmlformats.org/drawingml/2006/main">
          <a:off x="2661677" y="759089"/>
          <a:ext cx="171" cy="2488894"/>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0.08129</cdr:x>
      <cdr:y>0.91558</cdr:y>
    </cdr:from>
    <cdr:to>
      <cdr:x>0.21751</cdr:x>
      <cdr:y>0.98311</cdr:y>
    </cdr:to>
    <cdr:sp macro="" textlink="">
      <cdr:nvSpPr>
        <cdr:cNvPr id="15" name="TextBox 14"/>
        <cdr:cNvSpPr txBox="1"/>
      </cdr:nvSpPr>
      <cdr:spPr>
        <a:xfrm xmlns:a="http://schemas.openxmlformats.org/drawingml/2006/main">
          <a:off x="494940" y="3580771"/>
          <a:ext cx="829337" cy="26410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userShapes>
</file>

<file path=xl/drawings/drawing7.xml><?xml version="1.0" encoding="utf-8"?>
<xdr:wsDr xmlns:xdr="http://schemas.openxmlformats.org/drawingml/2006/spreadsheetDrawing" xmlns:a="http://schemas.openxmlformats.org/drawingml/2006/main">
  <xdr:twoCellAnchor>
    <xdr:from>
      <xdr:col>16</xdr:col>
      <xdr:colOff>424305</xdr:colOff>
      <xdr:row>6</xdr:row>
      <xdr:rowOff>111316</xdr:rowOff>
    </xdr:from>
    <xdr:to>
      <xdr:col>26</xdr:col>
      <xdr:colOff>512896</xdr:colOff>
      <xdr:row>28</xdr:row>
      <xdr:rowOff>44330</xdr:rowOff>
    </xdr:to>
    <xdr:graphicFrame macro="">
      <xdr:nvGraphicFramePr>
        <xdr:cNvPr id="2" name="Chart 1">
          <a:extLst>
            <a:ext uri="{FF2B5EF4-FFF2-40B4-BE49-F238E27FC236}">
              <a16:creationId xmlns:a16="http://schemas.microsoft.com/office/drawing/2014/main" id="{3233857A-940E-EB47-84A3-298725E1B16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0</xdr:col>
      <xdr:colOff>248398</xdr:colOff>
      <xdr:row>22</xdr:row>
      <xdr:rowOff>9171</xdr:rowOff>
    </xdr:from>
    <xdr:ext cx="2689285" cy="2735691"/>
    <xdr:sp macro="" textlink="">
      <xdr:nvSpPr>
        <xdr:cNvPr id="3" name="TextBox 2">
          <a:extLst>
            <a:ext uri="{FF2B5EF4-FFF2-40B4-BE49-F238E27FC236}">
              <a16:creationId xmlns:a16="http://schemas.microsoft.com/office/drawing/2014/main" id="{4B414A88-26D1-5B4D-A8A4-5A68024F1215}"/>
            </a:ext>
          </a:extLst>
        </xdr:cNvPr>
        <xdr:cNvSpPr txBox="1"/>
      </xdr:nvSpPr>
      <xdr:spPr>
        <a:xfrm>
          <a:off x="248398" y="4238271"/>
          <a:ext cx="2689285" cy="2735691"/>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noAutofit/>
        </a:bodyPr>
        <a:lstStyle/>
        <a:p>
          <a:pPr algn="ctr">
            <a:lnSpc>
              <a:spcPts val="1800"/>
            </a:lnSpc>
          </a:pPr>
          <a:r>
            <a:rPr lang="en-US" sz="1100" b="1">
              <a:solidFill>
                <a:srgbClr val="FF0000"/>
              </a:solidFill>
              <a:latin typeface="Comic Sans MS" panose="030F0702030302020204" pitchFamily="66" charset="0"/>
            </a:rPr>
            <a:t>IF</a:t>
          </a:r>
          <a:r>
            <a:rPr lang="en-US" sz="1100" b="1" baseline="0">
              <a:solidFill>
                <a:srgbClr val="FF0000"/>
              </a:solidFill>
              <a:latin typeface="Comic Sans MS" panose="030F0702030302020204" pitchFamily="66" charset="0"/>
            </a:rPr>
            <a:t> THE TARGET MEAN AND TARGET STANDARD DEVIATION WERE DERIVED FROM TRANSFORMED DATA, THEN THE EXPERIMENTAL POWER SHOULD BE ESTIMATED FROM THE INVERSE TRANSFORMED SCALES FOUND ON THE SCALE SPREADSHEETS FOR THE APPROPRIATE TRANSFORMATION</a:t>
          </a:r>
          <a:endParaRPr lang="en-US" sz="1100" b="1">
            <a:solidFill>
              <a:srgbClr val="FF0000"/>
            </a:solidFill>
            <a:latin typeface="Comic Sans MS" panose="030F0702030302020204" pitchFamily="66" charset="0"/>
          </a:endParaRPr>
        </a:p>
      </xdr:txBody>
    </xdr:sp>
    <xdr:clientData/>
  </xdr:oneCellAnchor>
</xdr:wsDr>
</file>

<file path=xl/drawings/drawing8.xml><?xml version="1.0" encoding="utf-8"?>
<c:userShapes xmlns:c="http://schemas.openxmlformats.org/drawingml/2006/chart">
  <cdr:relSizeAnchor xmlns:cdr="http://schemas.openxmlformats.org/drawingml/2006/chartDrawing">
    <cdr:from>
      <cdr:x>0.12664</cdr:x>
      <cdr:y>0.05388</cdr:y>
    </cdr:from>
    <cdr:to>
      <cdr:x>0.33407</cdr:x>
      <cdr:y>0.08876</cdr:y>
    </cdr:to>
    <cdr:sp macro="" textlink="">
      <cdr:nvSpPr>
        <cdr:cNvPr id="2" name="TextBox 1"/>
        <cdr:cNvSpPr txBox="1"/>
      </cdr:nvSpPr>
      <cdr:spPr>
        <a:xfrm xmlns:a="http://schemas.openxmlformats.org/drawingml/2006/main">
          <a:off x="779512" y="214427"/>
          <a:ext cx="1276814" cy="13880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a:t>Test Power =  0.9</a:t>
          </a:r>
        </a:p>
      </cdr:txBody>
    </cdr:sp>
  </cdr:relSizeAnchor>
  <cdr:relSizeAnchor xmlns:cdr="http://schemas.openxmlformats.org/drawingml/2006/chartDrawing">
    <cdr:from>
      <cdr:x>0.12389</cdr:x>
      <cdr:y>0.12769</cdr:y>
    </cdr:from>
    <cdr:to>
      <cdr:x>0.33856</cdr:x>
      <cdr:y>0.16163</cdr:y>
    </cdr:to>
    <cdr:sp macro="" textlink="">
      <cdr:nvSpPr>
        <cdr:cNvPr id="3" name="TextBox 1"/>
        <cdr:cNvSpPr txBox="1"/>
      </cdr:nvSpPr>
      <cdr:spPr>
        <a:xfrm xmlns:a="http://schemas.openxmlformats.org/drawingml/2006/main">
          <a:off x="762598" y="508138"/>
          <a:ext cx="1321378" cy="13506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0.11984</cdr:x>
      <cdr:y>0.10894</cdr:y>
    </cdr:from>
    <cdr:to>
      <cdr:x>0.99209</cdr:x>
      <cdr:y>0.11335</cdr:y>
    </cdr:to>
    <cdr:cxnSp macro="">
      <cdr:nvCxnSpPr>
        <cdr:cNvPr id="4" name="Straight Connector 3">
          <a:extLst xmlns:a="http://schemas.openxmlformats.org/drawingml/2006/main">
            <a:ext uri="{FF2B5EF4-FFF2-40B4-BE49-F238E27FC236}">
              <a16:creationId xmlns:a16="http://schemas.microsoft.com/office/drawing/2014/main" id="{ACA2ED70-84B5-4132-B086-5FAC275973FD}"/>
            </a:ext>
          </a:extLst>
        </cdr:cNvPr>
        <cdr:cNvCxnSpPr/>
      </cdr:nvCxnSpPr>
      <cdr:spPr>
        <a:xfrm xmlns:a="http://schemas.openxmlformats.org/drawingml/2006/main" flipV="1">
          <a:off x="737673" y="433543"/>
          <a:ext cx="5369034" cy="17518"/>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0.11842</cdr:x>
      <cdr:y>0.18158</cdr:y>
    </cdr:from>
    <cdr:to>
      <cdr:x>0.99351</cdr:x>
      <cdr:y>0.18598</cdr:y>
    </cdr:to>
    <cdr:cxnSp macro="">
      <cdr:nvCxnSpPr>
        <cdr:cNvPr id="5" name="Straight Connector 4">
          <a:extLst xmlns:a="http://schemas.openxmlformats.org/drawingml/2006/main">
            <a:ext uri="{FF2B5EF4-FFF2-40B4-BE49-F238E27FC236}">
              <a16:creationId xmlns:a16="http://schemas.microsoft.com/office/drawing/2014/main" id="{E6A16600-172B-4E20-97BA-0C3923C585AB}"/>
            </a:ext>
          </a:extLst>
        </cdr:cNvPr>
        <cdr:cNvCxnSpPr/>
      </cdr:nvCxnSpPr>
      <cdr:spPr>
        <a:xfrm xmlns:a="http://schemas.openxmlformats.org/drawingml/2006/main">
          <a:off x="728914" y="722578"/>
          <a:ext cx="5386552" cy="17517"/>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0.63125</cdr:x>
      <cdr:y>0.10838</cdr:y>
    </cdr:from>
    <cdr:to>
      <cdr:x>0.63539</cdr:x>
      <cdr:y>0.79024</cdr:y>
    </cdr:to>
    <cdr:cxnSp macro="">
      <cdr:nvCxnSpPr>
        <cdr:cNvPr id="9" name="Straight Arrow Connector 8">
          <a:extLst xmlns:a="http://schemas.openxmlformats.org/drawingml/2006/main">
            <a:ext uri="{FF2B5EF4-FFF2-40B4-BE49-F238E27FC236}">
              <a16:creationId xmlns:a16="http://schemas.microsoft.com/office/drawing/2014/main" id="{AED9920B-FA15-48A1-9DB6-011311FAA5D4}"/>
            </a:ext>
          </a:extLst>
        </cdr:cNvPr>
        <cdr:cNvCxnSpPr/>
      </cdr:nvCxnSpPr>
      <cdr:spPr>
        <a:xfrm xmlns:a="http://schemas.openxmlformats.org/drawingml/2006/main">
          <a:off x="4301626" y="445539"/>
          <a:ext cx="28173" cy="2803093"/>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0.39059</cdr:x>
      <cdr:y>0.18465</cdr:y>
    </cdr:from>
    <cdr:to>
      <cdr:x>0.39062</cdr:x>
      <cdr:y>0.79008</cdr:y>
    </cdr:to>
    <cdr:cxnSp macro="">
      <cdr:nvCxnSpPr>
        <cdr:cNvPr id="12" name="Straight Arrow Connector 11">
          <a:extLst xmlns:a="http://schemas.openxmlformats.org/drawingml/2006/main">
            <a:ext uri="{FF2B5EF4-FFF2-40B4-BE49-F238E27FC236}">
              <a16:creationId xmlns:a16="http://schemas.microsoft.com/office/drawing/2014/main" id="{40442985-9302-4718-9769-723AA5D1020A}"/>
            </a:ext>
          </a:extLst>
        </cdr:cNvPr>
        <cdr:cNvCxnSpPr/>
      </cdr:nvCxnSpPr>
      <cdr:spPr>
        <a:xfrm xmlns:a="http://schemas.openxmlformats.org/drawingml/2006/main">
          <a:off x="2661677" y="759089"/>
          <a:ext cx="171" cy="2488894"/>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0.08129</cdr:x>
      <cdr:y>0.91558</cdr:y>
    </cdr:from>
    <cdr:to>
      <cdr:x>0.21751</cdr:x>
      <cdr:y>0.98311</cdr:y>
    </cdr:to>
    <cdr:sp macro="" textlink="">
      <cdr:nvSpPr>
        <cdr:cNvPr id="15" name="TextBox 14"/>
        <cdr:cNvSpPr txBox="1"/>
      </cdr:nvSpPr>
      <cdr:spPr>
        <a:xfrm xmlns:a="http://schemas.openxmlformats.org/drawingml/2006/main">
          <a:off x="494940" y="3580771"/>
          <a:ext cx="829337" cy="26410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nunesrv@pq.cnpq.br"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6D75C5-CC26-CD4E-9F93-E9DD9D555A32}">
  <sheetPr>
    <tabColor rgb="FFC00000"/>
  </sheetPr>
  <dimension ref="A1:AN58"/>
  <sheetViews>
    <sheetView tabSelected="1" zoomScale="152" zoomScaleNormal="152" workbookViewId="0">
      <selection activeCell="J11" sqref="J11"/>
    </sheetView>
  </sheetViews>
  <sheetFormatPr baseColWidth="10" defaultColWidth="8.83203125" defaultRowHeight="13" x14ac:dyDescent="0.15"/>
  <cols>
    <col min="1" max="1" width="8.33203125" style="87" customWidth="1"/>
    <col min="2" max="12" width="8.83203125" style="87"/>
    <col min="13" max="13" width="9.33203125" style="87" bestFit="1" customWidth="1"/>
    <col min="14" max="14" width="8.83203125" style="87"/>
    <col min="15" max="15" width="11" style="87" customWidth="1"/>
    <col min="16" max="16384" width="8.83203125" style="87"/>
  </cols>
  <sheetData>
    <row r="1" spans="1:21" s="104" customFormat="1" ht="38" customHeight="1" x14ac:dyDescent="0.15">
      <c r="A1" s="192" t="s">
        <v>200</v>
      </c>
      <c r="B1" s="103"/>
      <c r="C1" s="103"/>
      <c r="D1" s="103"/>
      <c r="E1" s="103"/>
      <c r="F1" s="103"/>
      <c r="G1" s="103"/>
      <c r="H1" s="103"/>
      <c r="I1" s="103"/>
      <c r="J1" s="103"/>
      <c r="K1" s="103"/>
      <c r="L1" s="103"/>
      <c r="P1" s="105">
        <v>1</v>
      </c>
    </row>
    <row r="2" spans="1:21" s="104" customFormat="1" ht="36" customHeight="1" x14ac:dyDescent="0.45">
      <c r="A2" s="192" t="s">
        <v>201</v>
      </c>
      <c r="B2" s="103"/>
      <c r="C2" s="106"/>
      <c r="D2" s="106"/>
      <c r="E2" s="106"/>
      <c r="G2" s="106"/>
      <c r="H2" s="106"/>
      <c r="I2" s="106"/>
      <c r="J2" s="106"/>
      <c r="K2" s="106"/>
      <c r="L2" s="106"/>
      <c r="M2" s="107"/>
    </row>
    <row r="3" spans="1:21" s="104" customFormat="1" ht="30" customHeight="1" x14ac:dyDescent="0.15">
      <c r="A3" s="108"/>
      <c r="B3" s="152" t="s">
        <v>202</v>
      </c>
      <c r="C3" s="152"/>
      <c r="D3" s="152"/>
      <c r="E3" s="152"/>
      <c r="F3" s="152"/>
      <c r="G3" s="152"/>
      <c r="H3" s="152"/>
      <c r="I3" s="152"/>
      <c r="J3" s="152"/>
      <c r="K3" s="152"/>
      <c r="L3" s="152"/>
      <c r="M3" s="109"/>
      <c r="N3" s="108"/>
    </row>
    <row r="4" spans="1:21" s="104" customFormat="1" ht="26" customHeight="1" x14ac:dyDescent="0.15">
      <c r="A4" s="108"/>
      <c r="B4" s="152"/>
      <c r="C4" s="152"/>
      <c r="D4" s="152"/>
      <c r="E4" s="152"/>
      <c r="F4" s="152"/>
      <c r="G4" s="152"/>
      <c r="H4" s="152"/>
      <c r="I4" s="152"/>
      <c r="J4" s="152"/>
      <c r="K4" s="152"/>
      <c r="L4" s="152"/>
      <c r="M4" s="109"/>
      <c r="N4" s="108"/>
    </row>
    <row r="5" spans="1:21" s="104" customFormat="1" ht="24" customHeight="1" x14ac:dyDescent="0.2">
      <c r="B5" s="152"/>
      <c r="C5" s="152"/>
      <c r="D5" s="152"/>
      <c r="E5" s="152"/>
      <c r="F5" s="152"/>
      <c r="G5" s="152"/>
      <c r="H5" s="152"/>
      <c r="I5" s="152"/>
      <c r="J5" s="152"/>
      <c r="K5" s="152"/>
      <c r="L5" s="152"/>
      <c r="M5" s="110"/>
    </row>
    <row r="6" spans="1:21" s="104" customFormat="1" x14ac:dyDescent="0.15">
      <c r="B6" s="152"/>
      <c r="C6" s="152"/>
      <c r="D6" s="152"/>
      <c r="E6" s="152"/>
      <c r="F6" s="152"/>
      <c r="G6" s="152"/>
      <c r="H6" s="152"/>
      <c r="I6" s="152"/>
      <c r="J6" s="152"/>
      <c r="K6" s="152"/>
      <c r="L6" s="152"/>
    </row>
    <row r="7" spans="1:21" s="112" customFormat="1" ht="23" customHeight="1" x14ac:dyDescent="0.25">
      <c r="A7" s="111"/>
      <c r="B7" s="152"/>
      <c r="C7" s="152"/>
      <c r="D7" s="152"/>
      <c r="E7" s="152"/>
      <c r="F7" s="152"/>
      <c r="G7" s="152"/>
      <c r="H7" s="152"/>
      <c r="I7" s="152"/>
      <c r="J7" s="152"/>
      <c r="K7" s="152"/>
      <c r="L7" s="152"/>
      <c r="M7" s="111"/>
      <c r="N7" s="111"/>
      <c r="P7" s="111"/>
      <c r="Q7" s="111"/>
    </row>
    <row r="8" spans="1:21" s="112" customFormat="1" ht="33" customHeight="1" x14ac:dyDescent="0.25">
      <c r="A8" s="111"/>
      <c r="B8" s="152"/>
      <c r="C8" s="152"/>
      <c r="D8" s="152"/>
      <c r="E8" s="152"/>
      <c r="F8" s="152"/>
      <c r="G8" s="152"/>
      <c r="H8" s="152"/>
      <c r="I8" s="152"/>
      <c r="J8" s="152"/>
      <c r="K8" s="152"/>
      <c r="L8" s="152"/>
      <c r="M8" s="111"/>
      <c r="N8" s="111"/>
      <c r="P8" s="111"/>
      <c r="Q8" s="111"/>
    </row>
    <row r="9" spans="1:21" s="72" customFormat="1" ht="18" customHeight="1" x14ac:dyDescent="0.25">
      <c r="A9" s="70"/>
      <c r="B9" s="71"/>
      <c r="C9" s="71"/>
      <c r="D9" s="71"/>
      <c r="E9" s="71"/>
      <c r="F9" s="71"/>
      <c r="G9" s="71"/>
      <c r="H9" s="71"/>
      <c r="I9" s="71"/>
      <c r="J9" s="71"/>
      <c r="N9" s="71"/>
      <c r="O9" s="71"/>
      <c r="P9" s="70"/>
      <c r="Q9" s="70"/>
    </row>
    <row r="10" spans="1:21" s="73" customFormat="1" ht="19" customHeight="1" x14ac:dyDescent="0.25">
      <c r="A10" s="76"/>
      <c r="B10" s="246" t="s">
        <v>163</v>
      </c>
      <c r="C10" s="246"/>
      <c r="D10" s="79"/>
      <c r="E10" s="79" t="s">
        <v>198</v>
      </c>
      <c r="F10" s="79"/>
      <c r="G10" s="79"/>
      <c r="H10" s="79"/>
      <c r="I10" s="79"/>
      <c r="J10" s="79"/>
      <c r="K10" s="79"/>
      <c r="L10" s="79"/>
      <c r="M10" s="79"/>
      <c r="N10" s="243" t="s">
        <v>199</v>
      </c>
      <c r="O10" s="243"/>
      <c r="P10" s="77"/>
      <c r="Q10" s="76"/>
      <c r="R10" s="193"/>
      <c r="S10" s="193"/>
      <c r="T10" s="193"/>
      <c r="U10" s="193"/>
    </row>
    <row r="11" spans="1:21" s="73" customFormat="1" ht="19" customHeight="1" x14ac:dyDescent="0.2">
      <c r="A11" s="76"/>
      <c r="B11" s="246"/>
      <c r="C11" s="246"/>
      <c r="D11" s="79"/>
      <c r="E11" s="79" t="s">
        <v>203</v>
      </c>
      <c r="F11" s="79"/>
      <c r="G11" s="79"/>
      <c r="H11" s="79"/>
      <c r="I11" s="79"/>
      <c r="J11" s="79"/>
      <c r="K11" s="79"/>
      <c r="L11" s="79"/>
      <c r="M11" s="79"/>
      <c r="N11" s="77"/>
      <c r="O11" s="77"/>
      <c r="P11" s="77"/>
      <c r="Q11" s="76"/>
      <c r="R11" s="193"/>
      <c r="S11" s="193"/>
      <c r="T11" s="193"/>
      <c r="U11" s="193"/>
    </row>
    <row r="12" spans="1:21" s="73" customFormat="1" ht="19" customHeight="1" x14ac:dyDescent="0.2">
      <c r="A12" s="76"/>
      <c r="B12" s="247"/>
      <c r="C12" s="247"/>
      <c r="D12" s="79"/>
      <c r="E12" s="79" t="s">
        <v>204</v>
      </c>
      <c r="F12" s="79"/>
      <c r="G12" s="79"/>
      <c r="H12" s="79"/>
      <c r="I12" s="79"/>
      <c r="J12" s="79"/>
      <c r="K12" s="79"/>
      <c r="L12" s="79"/>
      <c r="M12" s="79"/>
      <c r="N12" s="77"/>
      <c r="O12" s="77"/>
      <c r="P12" s="77"/>
      <c r="Q12" s="76"/>
      <c r="R12" s="193"/>
      <c r="S12" s="193"/>
      <c r="T12" s="193"/>
      <c r="U12" s="193"/>
    </row>
    <row r="13" spans="1:21" s="73" customFormat="1" ht="19" customHeight="1" x14ac:dyDescent="0.2">
      <c r="A13" s="76"/>
      <c r="B13" s="247"/>
      <c r="C13" s="247"/>
      <c r="D13" s="79"/>
      <c r="E13" s="79"/>
      <c r="F13" s="79"/>
      <c r="G13" s="79"/>
      <c r="H13" s="79"/>
      <c r="I13" s="79"/>
      <c r="J13" s="79"/>
      <c r="K13" s="79"/>
      <c r="L13" s="79"/>
      <c r="M13" s="79"/>
      <c r="N13" s="77"/>
      <c r="O13" s="77"/>
      <c r="P13" s="77"/>
      <c r="Q13" s="76"/>
      <c r="R13" s="193"/>
      <c r="S13" s="193"/>
      <c r="T13" s="193"/>
      <c r="U13" s="193"/>
    </row>
    <row r="14" spans="1:21" s="73" customFormat="1" ht="19" customHeight="1" x14ac:dyDescent="0.2">
      <c r="A14" s="193"/>
      <c r="B14" s="247"/>
      <c r="C14" s="247"/>
      <c r="D14" s="76" t="s">
        <v>223</v>
      </c>
      <c r="E14" s="193"/>
      <c r="F14" s="79"/>
      <c r="G14" s="79"/>
      <c r="H14" s="79"/>
      <c r="I14" s="79"/>
      <c r="J14" s="79"/>
      <c r="K14" s="79"/>
      <c r="L14" s="79"/>
      <c r="M14" s="79"/>
      <c r="N14" s="77"/>
      <c r="O14" s="77"/>
      <c r="P14" s="77"/>
      <c r="Q14" s="76"/>
      <c r="R14" s="193"/>
      <c r="S14" s="193"/>
      <c r="T14" s="193"/>
      <c r="U14" s="193"/>
    </row>
    <row r="15" spans="1:21" s="73" customFormat="1" ht="19" customHeight="1" x14ac:dyDescent="0.2">
      <c r="A15" s="76"/>
      <c r="B15" s="247"/>
      <c r="C15" s="247"/>
      <c r="D15" s="79"/>
      <c r="E15" s="79"/>
      <c r="F15" s="79"/>
      <c r="G15" s="79"/>
      <c r="H15" s="79"/>
      <c r="I15" s="79"/>
      <c r="J15" s="79"/>
      <c r="K15" s="79"/>
      <c r="L15" s="79"/>
      <c r="M15" s="79"/>
      <c r="N15" s="77"/>
      <c r="O15" s="77"/>
      <c r="P15" s="77"/>
      <c r="Q15" s="76"/>
      <c r="R15" s="193"/>
      <c r="S15" s="193"/>
      <c r="T15" s="193"/>
      <c r="U15" s="193"/>
    </row>
    <row r="16" spans="1:21" s="78" customFormat="1" ht="19" customHeight="1" x14ac:dyDescent="0.2">
      <c r="A16" s="149"/>
      <c r="B16" s="248" t="s">
        <v>159</v>
      </c>
      <c r="C16" s="248"/>
      <c r="D16" s="151"/>
      <c r="E16" s="151" t="s">
        <v>160</v>
      </c>
      <c r="F16" s="151"/>
      <c r="G16" s="151"/>
      <c r="H16" s="151"/>
      <c r="I16" s="151"/>
      <c r="J16" s="151"/>
      <c r="K16" s="151"/>
      <c r="L16" s="151"/>
      <c r="M16" s="151"/>
      <c r="N16" s="150" t="s">
        <v>161</v>
      </c>
      <c r="O16" s="150"/>
      <c r="P16" s="151"/>
      <c r="Q16" s="194"/>
      <c r="R16" s="194"/>
      <c r="S16" s="194"/>
      <c r="T16" s="194"/>
      <c r="U16" s="194"/>
    </row>
    <row r="17" spans="1:40" s="78" customFormat="1" ht="19" customHeight="1" x14ac:dyDescent="0.2">
      <c r="A17" s="149"/>
      <c r="B17" s="248"/>
      <c r="C17" s="248"/>
      <c r="D17" s="151"/>
      <c r="E17" s="151" t="s">
        <v>162</v>
      </c>
      <c r="F17" s="151"/>
      <c r="G17" s="151"/>
      <c r="H17" s="151"/>
      <c r="I17" s="151"/>
      <c r="J17" s="151"/>
      <c r="K17" s="151"/>
      <c r="L17" s="151"/>
      <c r="M17" s="151"/>
      <c r="N17" s="151"/>
      <c r="O17" s="151"/>
      <c r="P17" s="151"/>
      <c r="Q17" s="194"/>
      <c r="R17" s="194"/>
      <c r="S17" s="194"/>
      <c r="T17" s="194"/>
      <c r="U17" s="194"/>
    </row>
    <row r="18" spans="1:40" s="78" customFormat="1" ht="19" customHeight="1" x14ac:dyDescent="0.2">
      <c r="A18" s="149"/>
      <c r="B18" s="249"/>
      <c r="C18" s="249"/>
      <c r="D18" s="151"/>
      <c r="E18" s="151" t="s">
        <v>205</v>
      </c>
      <c r="F18" s="151"/>
      <c r="G18" s="151"/>
      <c r="H18" s="151"/>
      <c r="I18" s="151"/>
      <c r="J18" s="151"/>
      <c r="K18" s="151"/>
      <c r="L18" s="151"/>
      <c r="M18" s="151"/>
      <c r="N18" s="151"/>
      <c r="O18" s="151"/>
      <c r="P18" s="151"/>
      <c r="Q18" s="194"/>
      <c r="R18" s="194"/>
      <c r="S18" s="194"/>
      <c r="T18" s="194"/>
      <c r="U18" s="194"/>
    </row>
    <row r="19" spans="1:40" s="78" customFormat="1" ht="19" customHeight="1" x14ac:dyDescent="0.2">
      <c r="A19" s="76"/>
      <c r="B19" s="250"/>
      <c r="C19" s="251"/>
      <c r="D19" s="80"/>
      <c r="E19" s="80" t="s">
        <v>165</v>
      </c>
      <c r="F19" s="79"/>
      <c r="G19" s="79"/>
      <c r="H19" s="79"/>
      <c r="I19" s="79"/>
      <c r="J19" s="79"/>
      <c r="K19" s="79"/>
      <c r="L19" s="79"/>
      <c r="M19" s="79"/>
      <c r="N19" s="81" t="s">
        <v>166</v>
      </c>
      <c r="O19" s="81"/>
      <c r="P19" s="81"/>
      <c r="Q19" s="76"/>
      <c r="R19" s="194"/>
      <c r="S19" s="194"/>
      <c r="T19" s="194"/>
      <c r="U19" s="194"/>
    </row>
    <row r="20" spans="1:40" s="78" customFormat="1" ht="19" customHeight="1" x14ac:dyDescent="0.2">
      <c r="A20" s="76"/>
      <c r="B20" s="251" t="s">
        <v>164</v>
      </c>
      <c r="C20" s="247"/>
      <c r="D20" s="79"/>
      <c r="E20" s="80" t="s">
        <v>167</v>
      </c>
      <c r="F20" s="79"/>
      <c r="G20" s="79"/>
      <c r="H20" s="79"/>
      <c r="I20" s="79"/>
      <c r="J20" s="79"/>
      <c r="K20" s="79"/>
      <c r="L20" s="79"/>
      <c r="M20" s="79"/>
      <c r="N20" s="77"/>
      <c r="O20" s="77"/>
      <c r="P20" s="77"/>
      <c r="Q20" s="76"/>
      <c r="R20" s="194"/>
      <c r="S20" s="194"/>
      <c r="T20" s="194"/>
      <c r="U20" s="194"/>
    </row>
    <row r="21" spans="1:40" s="78" customFormat="1" ht="19" customHeight="1" x14ac:dyDescent="0.2">
      <c r="A21" s="76"/>
      <c r="B21" s="252"/>
      <c r="C21" s="247"/>
      <c r="D21" s="79"/>
      <c r="E21" s="80" t="s">
        <v>168</v>
      </c>
      <c r="F21" s="79"/>
      <c r="G21" s="79"/>
      <c r="H21" s="79"/>
      <c r="I21" s="79"/>
      <c r="J21" s="79"/>
      <c r="K21" s="79"/>
      <c r="L21" s="79"/>
      <c r="M21" s="79"/>
      <c r="N21" s="77"/>
      <c r="O21" s="77"/>
      <c r="P21" s="77"/>
      <c r="Q21" s="76"/>
      <c r="R21" s="194"/>
      <c r="S21" s="194"/>
      <c r="T21" s="194"/>
      <c r="U21" s="194"/>
    </row>
    <row r="22" spans="1:40" s="83" customFormat="1" ht="19" customHeight="1" x14ac:dyDescent="0.2">
      <c r="A22" s="244"/>
      <c r="B22" s="253"/>
      <c r="C22" s="254"/>
      <c r="D22" s="196"/>
      <c r="E22" s="196" t="s">
        <v>170</v>
      </c>
      <c r="F22" s="196"/>
      <c r="G22" s="196"/>
      <c r="H22" s="196"/>
      <c r="I22" s="196"/>
      <c r="J22" s="196"/>
      <c r="K22" s="196"/>
      <c r="L22" s="196"/>
      <c r="M22" s="196"/>
      <c r="N22" s="202" t="s">
        <v>171</v>
      </c>
      <c r="O22" s="196"/>
      <c r="P22" s="196"/>
      <c r="Q22" s="197"/>
      <c r="R22" s="198"/>
      <c r="S22" s="198"/>
      <c r="T22" s="198"/>
      <c r="U22" s="195"/>
    </row>
    <row r="23" spans="1:40" s="83" customFormat="1" ht="19" customHeight="1" x14ac:dyDescent="0.2">
      <c r="A23" s="199"/>
      <c r="B23" s="254" t="s">
        <v>169</v>
      </c>
      <c r="C23" s="254"/>
      <c r="D23" s="196"/>
      <c r="E23" s="196" t="s">
        <v>172</v>
      </c>
      <c r="F23" s="196"/>
      <c r="G23" s="196"/>
      <c r="H23" s="196"/>
      <c r="I23" s="196"/>
      <c r="J23" s="196"/>
      <c r="K23" s="196"/>
      <c r="L23" s="196"/>
      <c r="M23" s="196"/>
      <c r="N23" s="203"/>
      <c r="O23" s="203"/>
      <c r="P23" s="199"/>
      <c r="Q23" s="200"/>
      <c r="R23" s="201"/>
      <c r="S23" s="198"/>
      <c r="T23" s="198"/>
      <c r="U23" s="198"/>
      <c r="V23" s="82"/>
      <c r="W23" s="82"/>
      <c r="X23" s="82"/>
      <c r="Y23" s="82"/>
      <c r="Z23" s="82"/>
      <c r="AA23" s="82"/>
      <c r="AB23" s="82"/>
      <c r="AC23" s="82"/>
      <c r="AD23" s="82"/>
      <c r="AE23" s="82"/>
      <c r="AF23" s="82"/>
      <c r="AG23" s="82"/>
      <c r="AH23" s="82"/>
      <c r="AI23" s="82"/>
      <c r="AJ23" s="82"/>
      <c r="AK23" s="82"/>
      <c r="AL23" s="82"/>
      <c r="AM23" s="82"/>
      <c r="AN23" s="82"/>
    </row>
    <row r="24" spans="1:40" s="83" customFormat="1" ht="19" customHeight="1" x14ac:dyDescent="0.2">
      <c r="A24" s="196"/>
      <c r="B24" s="196"/>
      <c r="C24" s="196"/>
      <c r="D24" s="196"/>
      <c r="E24" s="196" t="s">
        <v>173</v>
      </c>
      <c r="F24" s="196"/>
      <c r="G24" s="196"/>
      <c r="H24" s="196"/>
      <c r="I24" s="196"/>
      <c r="J24" s="196"/>
      <c r="K24" s="196"/>
      <c r="L24" s="196"/>
      <c r="M24" s="196"/>
      <c r="N24" s="204"/>
      <c r="O24" s="203"/>
      <c r="P24" s="199"/>
      <c r="Q24" s="200"/>
      <c r="R24" s="201"/>
      <c r="S24" s="198"/>
      <c r="T24" s="198"/>
      <c r="U24" s="198"/>
      <c r="V24" s="82"/>
      <c r="W24" s="82"/>
      <c r="X24" s="82"/>
      <c r="Y24" s="82"/>
      <c r="Z24" s="82"/>
      <c r="AA24" s="82"/>
      <c r="AB24" s="82"/>
      <c r="AC24" s="82"/>
      <c r="AD24" s="82"/>
      <c r="AE24" s="82"/>
      <c r="AF24" s="82"/>
      <c r="AG24" s="82"/>
      <c r="AH24" s="82"/>
      <c r="AI24" s="82"/>
      <c r="AJ24" s="82"/>
      <c r="AK24" s="82"/>
      <c r="AL24" s="82"/>
      <c r="AM24" s="82"/>
      <c r="AN24" s="82"/>
    </row>
    <row r="25" spans="1:40" s="78" customFormat="1" ht="18" x14ac:dyDescent="0.2">
      <c r="A25" s="76"/>
      <c r="B25" s="245"/>
      <c r="C25" s="245"/>
      <c r="D25" s="245"/>
      <c r="E25" s="245"/>
      <c r="F25" s="245"/>
      <c r="G25" s="245"/>
      <c r="H25" s="245"/>
      <c r="I25" s="245"/>
      <c r="J25" s="245"/>
      <c r="K25" s="79"/>
      <c r="L25" s="79"/>
      <c r="M25" s="79"/>
      <c r="N25" s="194"/>
      <c r="O25" s="77"/>
      <c r="P25" s="77"/>
      <c r="Q25" s="76"/>
    </row>
    <row r="26" spans="1:40" s="86" customFormat="1" ht="18" x14ac:dyDescent="0.2">
      <c r="A26" s="84"/>
      <c r="B26" s="84"/>
      <c r="C26" s="85" t="s">
        <v>174</v>
      </c>
      <c r="D26" s="85"/>
      <c r="E26" s="85"/>
      <c r="F26" s="85"/>
      <c r="G26" s="85"/>
      <c r="H26" s="85"/>
      <c r="I26" s="85"/>
      <c r="J26" s="85"/>
      <c r="K26" s="85"/>
      <c r="M26" s="84"/>
      <c r="N26" s="84"/>
      <c r="O26" s="84"/>
      <c r="P26" s="84"/>
    </row>
    <row r="27" spans="1:40" s="78" customFormat="1" x14ac:dyDescent="0.15"/>
    <row r="28" spans="1:40" s="78" customFormat="1" ht="23" x14ac:dyDescent="0.25">
      <c r="P28" s="74"/>
    </row>
    <row r="29" spans="1:40" s="78" customFormat="1" ht="23" x14ac:dyDescent="0.25">
      <c r="P29" s="75"/>
    </row>
    <row r="30" spans="1:40" s="78" customFormat="1" ht="23" x14ac:dyDescent="0.25">
      <c r="P30" s="75"/>
    </row>
    <row r="31" spans="1:40" s="78" customFormat="1" x14ac:dyDescent="0.15"/>
    <row r="32" spans="1:40" s="78" customFormat="1" x14ac:dyDescent="0.15"/>
    <row r="33" s="78" customFormat="1" x14ac:dyDescent="0.15"/>
    <row r="34" s="78" customFormat="1" x14ac:dyDescent="0.15"/>
    <row r="35" s="78" customFormat="1" x14ac:dyDescent="0.15"/>
    <row r="36" s="78" customFormat="1" x14ac:dyDescent="0.15"/>
    <row r="37" s="78" customFormat="1" x14ac:dyDescent="0.15"/>
    <row r="38" s="78" customFormat="1" x14ac:dyDescent="0.15"/>
    <row r="39" s="78" customFormat="1" x14ac:dyDescent="0.15"/>
    <row r="40" s="78" customFormat="1" x14ac:dyDescent="0.15"/>
    <row r="41" s="78" customFormat="1" x14ac:dyDescent="0.15"/>
    <row r="42" s="78" customFormat="1" x14ac:dyDescent="0.15"/>
    <row r="43" s="78" customFormat="1" x14ac:dyDescent="0.15"/>
    <row r="44" s="78" customFormat="1" x14ac:dyDescent="0.15"/>
    <row r="45" s="78" customFormat="1" x14ac:dyDescent="0.15"/>
    <row r="46" s="78" customFormat="1" x14ac:dyDescent="0.15"/>
    <row r="47" s="78" customFormat="1" x14ac:dyDescent="0.15"/>
    <row r="48" s="78" customFormat="1" x14ac:dyDescent="0.15"/>
    <row r="49" s="78" customFormat="1" x14ac:dyDescent="0.15"/>
    <row r="50" s="78" customFormat="1" x14ac:dyDescent="0.15"/>
    <row r="51" s="78" customFormat="1" x14ac:dyDescent="0.15"/>
    <row r="52" s="78" customFormat="1" x14ac:dyDescent="0.15"/>
    <row r="53" s="78" customFormat="1" x14ac:dyDescent="0.15"/>
    <row r="54" s="78" customFormat="1" x14ac:dyDescent="0.15"/>
    <row r="55" s="78" customFormat="1" x14ac:dyDescent="0.15"/>
    <row r="56" s="78" customFormat="1" x14ac:dyDescent="0.15"/>
    <row r="57" s="78" customFormat="1" x14ac:dyDescent="0.15"/>
    <row r="58" s="78" customFormat="1" x14ac:dyDescent="0.15"/>
  </sheetData>
  <mergeCells count="4">
    <mergeCell ref="B3:L8"/>
    <mergeCell ref="B16:C17"/>
    <mergeCell ref="B10:C11"/>
    <mergeCell ref="N10:O10"/>
  </mergeCells>
  <hyperlinks>
    <hyperlink ref="N22" r:id="rId1" xr:uid="{2ABA73F5-5505-2549-B712-E10A2F56398D}"/>
  </hyperlinks>
  <pageMargins left="0.75" right="0.75" top="1" bottom="1" header="0.5" footer="0.5"/>
  <pageSetup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D623AD-D32C-3F44-8FD8-E76E76AF42C4}">
  <sheetPr>
    <tabColor theme="3" tint="0.39997558519241921"/>
  </sheetPr>
  <dimension ref="A2:AH79"/>
  <sheetViews>
    <sheetView topLeftCell="A10" zoomScale="132" zoomScaleNormal="132" workbookViewId="0">
      <selection activeCell="B23" sqref="B23:O23"/>
    </sheetView>
  </sheetViews>
  <sheetFormatPr baseColWidth="10" defaultColWidth="8.83203125" defaultRowHeight="15" x14ac:dyDescent="0.2"/>
  <cols>
    <col min="1" max="1" width="3.1640625" style="89" customWidth="1"/>
    <col min="2" max="2" width="10.5" style="90" customWidth="1"/>
    <col min="3" max="3" width="10.1640625" style="90" customWidth="1"/>
    <col min="4" max="4" width="9" style="90" bestFit="1" customWidth="1"/>
    <col min="5" max="5" width="11.6640625" style="90" customWidth="1"/>
    <col min="6" max="6" width="9.33203125" style="90" customWidth="1"/>
    <col min="7" max="7" width="8.33203125" style="90" customWidth="1"/>
    <col min="8" max="8" width="11.5" style="91" customWidth="1"/>
    <col min="9" max="9" width="10.5" style="92" customWidth="1"/>
    <col min="10" max="10" width="7.33203125" style="90" customWidth="1"/>
    <col min="11" max="11" width="8" style="90" customWidth="1"/>
    <col min="12" max="12" width="8.83203125" style="88"/>
    <col min="13" max="34" width="8.83203125" style="89"/>
    <col min="35" max="16384" width="8.83203125" style="102"/>
  </cols>
  <sheetData>
    <row r="2" spans="1:27" ht="24" x14ac:dyDescent="0.3">
      <c r="A2" s="211"/>
      <c r="B2" s="212"/>
      <c r="C2" s="212"/>
      <c r="D2" s="212"/>
      <c r="E2" s="212"/>
      <c r="F2" s="212"/>
      <c r="G2" s="212"/>
      <c r="H2" s="212"/>
      <c r="I2" s="212"/>
      <c r="J2" s="212"/>
      <c r="K2" s="212"/>
      <c r="L2" s="212"/>
      <c r="M2" s="212"/>
      <c r="N2" s="212"/>
      <c r="O2" s="212"/>
      <c r="P2" s="212"/>
      <c r="Q2" s="212"/>
      <c r="R2" s="212"/>
      <c r="S2" s="212"/>
      <c r="T2" s="212"/>
      <c r="U2" s="212"/>
      <c r="V2" s="212"/>
      <c r="W2" s="212"/>
      <c r="X2" s="212"/>
      <c r="Y2" s="212"/>
      <c r="Z2" s="212"/>
      <c r="AA2" s="212"/>
    </row>
    <row r="3" spans="1:27" ht="24" x14ac:dyDescent="0.3">
      <c r="A3" s="211"/>
      <c r="B3" s="213" t="s">
        <v>209</v>
      </c>
      <c r="C3" s="213"/>
      <c r="D3" s="213"/>
      <c r="E3" s="213"/>
      <c r="F3" s="213"/>
      <c r="G3" s="213"/>
      <c r="H3" s="213"/>
      <c r="I3" s="213"/>
      <c r="J3" s="213"/>
      <c r="K3" s="213"/>
      <c r="L3" s="213"/>
      <c r="M3" s="213"/>
      <c r="N3" s="213"/>
      <c r="O3" s="212"/>
      <c r="P3" s="212"/>
      <c r="Q3" s="212"/>
      <c r="R3" s="212"/>
      <c r="S3" s="212"/>
      <c r="T3" s="212"/>
      <c r="U3" s="212"/>
      <c r="V3" s="212"/>
      <c r="W3" s="212"/>
      <c r="X3" s="212"/>
      <c r="Y3" s="212"/>
      <c r="Z3" s="212"/>
      <c r="AA3" s="212"/>
    </row>
    <row r="4" spans="1:27" ht="24" x14ac:dyDescent="0.3">
      <c r="A4" s="211"/>
      <c r="B4" s="213"/>
      <c r="C4" s="213"/>
      <c r="D4" s="213"/>
      <c r="E4" s="213"/>
      <c r="F4" s="213"/>
      <c r="G4" s="213"/>
      <c r="H4" s="213"/>
      <c r="I4" s="213"/>
      <c r="J4" s="213"/>
      <c r="K4" s="213"/>
      <c r="L4" s="213"/>
      <c r="M4" s="213"/>
      <c r="N4" s="213"/>
      <c r="O4" s="212"/>
      <c r="P4" s="212"/>
      <c r="Q4" s="212"/>
      <c r="R4" s="212"/>
      <c r="S4" s="212"/>
      <c r="T4" s="212"/>
      <c r="U4" s="212"/>
      <c r="V4" s="212"/>
      <c r="W4" s="212"/>
      <c r="X4" s="212"/>
      <c r="Y4" s="212"/>
      <c r="Z4" s="212"/>
      <c r="AA4" s="212"/>
    </row>
    <row r="5" spans="1:27" ht="24" x14ac:dyDescent="0.3">
      <c r="A5" s="211"/>
      <c r="B5" s="214" t="s">
        <v>210</v>
      </c>
      <c r="C5" s="214"/>
      <c r="D5" s="214"/>
      <c r="E5" s="214"/>
      <c r="F5" s="214"/>
      <c r="G5" s="214"/>
      <c r="H5" s="214"/>
      <c r="I5" s="214"/>
      <c r="J5" s="214"/>
      <c r="K5" s="214"/>
      <c r="L5" s="214"/>
      <c r="M5" s="213"/>
      <c r="N5" s="213"/>
      <c r="O5" s="212"/>
      <c r="P5" s="212"/>
      <c r="Q5" s="212"/>
      <c r="R5" s="212"/>
      <c r="S5" s="212"/>
      <c r="T5" s="212"/>
      <c r="U5" s="212"/>
      <c r="V5" s="212"/>
      <c r="W5" s="212"/>
      <c r="X5" s="212"/>
      <c r="Y5" s="212"/>
      <c r="Z5" s="212"/>
      <c r="AA5" s="212"/>
    </row>
    <row r="6" spans="1:27" ht="24" x14ac:dyDescent="0.3">
      <c r="A6" s="211"/>
      <c r="B6" s="215"/>
      <c r="C6" s="213"/>
      <c r="D6" s="213"/>
      <c r="E6" s="213"/>
      <c r="F6" s="213"/>
      <c r="G6" s="213"/>
      <c r="H6" s="213"/>
      <c r="I6" s="213"/>
      <c r="J6" s="213"/>
      <c r="K6" s="213"/>
      <c r="L6" s="213"/>
      <c r="M6" s="213"/>
      <c r="N6" s="213"/>
      <c r="O6" s="212"/>
      <c r="P6" s="212"/>
      <c r="Q6" s="212"/>
      <c r="R6" s="212"/>
      <c r="S6" s="212"/>
      <c r="T6" s="212"/>
      <c r="U6" s="212"/>
      <c r="V6" s="212"/>
      <c r="W6" s="212"/>
      <c r="X6" s="212"/>
      <c r="Y6" s="212"/>
      <c r="Z6" s="212"/>
      <c r="AA6" s="212"/>
    </row>
    <row r="7" spans="1:27" ht="27" x14ac:dyDescent="0.3">
      <c r="A7" s="211"/>
      <c r="B7" s="215" t="s">
        <v>217</v>
      </c>
      <c r="C7" s="215"/>
      <c r="D7" s="215"/>
      <c r="E7" s="215"/>
      <c r="F7" s="215"/>
      <c r="G7" s="215"/>
      <c r="H7" s="215"/>
      <c r="I7" s="215"/>
      <c r="J7" s="215"/>
      <c r="K7" s="215"/>
      <c r="L7" s="215"/>
      <c r="M7" s="213"/>
      <c r="N7" s="213"/>
      <c r="O7" s="212"/>
      <c r="P7" s="212"/>
      <c r="Q7" s="212"/>
      <c r="R7" s="212"/>
      <c r="S7" s="212"/>
      <c r="T7" s="212"/>
      <c r="U7" s="212"/>
      <c r="V7" s="212"/>
      <c r="W7" s="212"/>
      <c r="X7" s="212"/>
      <c r="Y7" s="212"/>
      <c r="Z7" s="212"/>
      <c r="AA7" s="212"/>
    </row>
    <row r="8" spans="1:27" ht="24" x14ac:dyDescent="0.3">
      <c r="A8" s="211"/>
      <c r="B8" s="218"/>
      <c r="C8" s="217"/>
      <c r="D8" s="217"/>
      <c r="E8" s="217"/>
      <c r="F8" s="217"/>
      <c r="G8" s="217"/>
      <c r="H8" s="217"/>
      <c r="I8" s="217"/>
      <c r="J8" s="217"/>
      <c r="K8" s="217"/>
      <c r="L8" s="217"/>
      <c r="M8" s="217"/>
      <c r="N8" s="217"/>
      <c r="O8" s="216"/>
      <c r="P8" s="212"/>
      <c r="Q8" s="212"/>
      <c r="R8" s="212"/>
      <c r="S8" s="212"/>
      <c r="T8" s="212"/>
      <c r="U8" s="212"/>
      <c r="V8" s="212"/>
      <c r="W8" s="212"/>
      <c r="X8" s="212"/>
      <c r="Y8" s="212"/>
      <c r="Z8" s="212"/>
      <c r="AA8" s="212"/>
    </row>
    <row r="9" spans="1:27" ht="24" x14ac:dyDescent="0.3">
      <c r="A9" s="211"/>
      <c r="B9" s="218" t="s">
        <v>211</v>
      </c>
      <c r="C9" s="218"/>
      <c r="D9" s="218"/>
      <c r="E9" s="218"/>
      <c r="F9" s="218"/>
      <c r="G9" s="218"/>
      <c r="H9" s="218"/>
      <c r="I9" s="218"/>
      <c r="J9" s="218"/>
      <c r="K9" s="218"/>
      <c r="L9" s="218"/>
      <c r="M9" s="218"/>
      <c r="N9" s="218"/>
      <c r="O9" s="216"/>
      <c r="P9" s="212"/>
      <c r="Q9" s="212"/>
      <c r="R9" s="212"/>
      <c r="S9" s="212"/>
      <c r="T9" s="212"/>
      <c r="U9" s="212"/>
      <c r="V9" s="212"/>
      <c r="W9" s="212"/>
      <c r="X9" s="212"/>
      <c r="Y9" s="212"/>
      <c r="Z9" s="212"/>
      <c r="AA9" s="212"/>
    </row>
    <row r="10" spans="1:27" ht="24" x14ac:dyDescent="0.3">
      <c r="A10" s="211"/>
      <c r="B10" s="218" t="s">
        <v>212</v>
      </c>
      <c r="C10" s="218"/>
      <c r="D10" s="218"/>
      <c r="E10" s="218"/>
      <c r="F10" s="218"/>
      <c r="G10" s="218"/>
      <c r="H10" s="218"/>
      <c r="I10" s="217"/>
      <c r="J10" s="217"/>
      <c r="K10" s="217"/>
      <c r="L10" s="217"/>
      <c r="M10" s="217"/>
      <c r="N10" s="217"/>
      <c r="O10" s="216"/>
      <c r="P10" s="212"/>
      <c r="Q10" s="212"/>
      <c r="R10" s="212"/>
      <c r="S10" s="212"/>
      <c r="T10" s="212"/>
      <c r="U10" s="212"/>
      <c r="V10" s="212"/>
      <c r="W10" s="212"/>
      <c r="X10" s="212"/>
      <c r="Y10" s="212"/>
      <c r="Z10" s="212"/>
      <c r="AA10" s="212"/>
    </row>
    <row r="11" spans="1:27" ht="24" x14ac:dyDescent="0.3">
      <c r="A11" s="211"/>
      <c r="B11" s="219" t="s">
        <v>218</v>
      </c>
      <c r="C11" s="219"/>
      <c r="D11" s="219"/>
      <c r="E11" s="219"/>
      <c r="F11" s="219"/>
      <c r="G11" s="219"/>
      <c r="H11" s="219"/>
      <c r="I11" s="219"/>
      <c r="J11" s="219"/>
      <c r="K11" s="219"/>
      <c r="L11" s="219"/>
      <c r="M11" s="219"/>
      <c r="N11" s="219"/>
      <c r="O11" s="216"/>
      <c r="P11" s="212"/>
      <c r="Q11" s="212"/>
      <c r="R11" s="212"/>
      <c r="S11" s="212"/>
      <c r="T11" s="212"/>
      <c r="U11" s="212"/>
      <c r="V11" s="212"/>
      <c r="W11" s="212"/>
      <c r="X11" s="212"/>
      <c r="Y11" s="212"/>
      <c r="Z11" s="212"/>
      <c r="AA11" s="212"/>
    </row>
    <row r="12" spans="1:27" ht="24" x14ac:dyDescent="0.3">
      <c r="A12" s="211"/>
      <c r="B12" s="218" t="s">
        <v>213</v>
      </c>
      <c r="C12" s="218"/>
      <c r="D12" s="218"/>
      <c r="E12" s="218"/>
      <c r="F12" s="218"/>
      <c r="G12" s="218"/>
      <c r="H12" s="218"/>
      <c r="I12" s="218"/>
      <c r="J12" s="218"/>
      <c r="K12" s="218"/>
      <c r="L12" s="218"/>
      <c r="M12" s="218"/>
      <c r="N12" s="217"/>
      <c r="O12" s="216"/>
      <c r="P12" s="212"/>
      <c r="Q12" s="212"/>
      <c r="R12" s="212"/>
      <c r="S12" s="212"/>
      <c r="T12" s="212"/>
      <c r="U12" s="212"/>
      <c r="V12" s="212"/>
      <c r="W12" s="212"/>
      <c r="X12" s="212"/>
      <c r="Y12" s="212"/>
      <c r="Z12" s="212"/>
      <c r="AA12" s="212"/>
    </row>
    <row r="13" spans="1:27" ht="24" x14ac:dyDescent="0.3">
      <c r="A13" s="211"/>
      <c r="B13" s="219" t="s">
        <v>219</v>
      </c>
      <c r="C13" s="219"/>
      <c r="D13" s="219"/>
      <c r="E13" s="219"/>
      <c r="F13" s="219"/>
      <c r="G13" s="219"/>
      <c r="H13" s="219"/>
      <c r="I13" s="219"/>
      <c r="J13" s="219"/>
      <c r="K13" s="219"/>
      <c r="L13" s="219"/>
      <c r="M13" s="219"/>
      <c r="N13" s="219"/>
      <c r="O13" s="216"/>
      <c r="P13" s="212"/>
      <c r="Q13" s="212"/>
      <c r="R13" s="212"/>
      <c r="S13" s="212"/>
      <c r="T13" s="212"/>
      <c r="U13" s="212"/>
      <c r="V13" s="212"/>
      <c r="W13" s="212"/>
      <c r="X13" s="212"/>
      <c r="Y13" s="212"/>
      <c r="Z13" s="212"/>
      <c r="AA13" s="212"/>
    </row>
    <row r="14" spans="1:27" ht="24" x14ac:dyDescent="0.3">
      <c r="A14" s="211"/>
      <c r="B14" s="217"/>
      <c r="C14" s="217"/>
      <c r="D14" s="217"/>
      <c r="E14" s="217"/>
      <c r="F14" s="217"/>
      <c r="G14" s="217"/>
      <c r="H14" s="217"/>
      <c r="I14" s="217"/>
      <c r="J14" s="217"/>
      <c r="K14" s="217"/>
      <c r="L14" s="217"/>
      <c r="M14" s="217"/>
      <c r="N14" s="217"/>
      <c r="O14" s="216"/>
      <c r="P14" s="212"/>
      <c r="Q14" s="212"/>
      <c r="R14" s="212"/>
      <c r="S14" s="212"/>
      <c r="T14" s="212"/>
      <c r="U14" s="212"/>
      <c r="V14" s="212"/>
      <c r="W14" s="212"/>
      <c r="X14" s="212"/>
      <c r="Y14" s="212"/>
      <c r="Z14" s="212"/>
      <c r="AA14" s="212"/>
    </row>
    <row r="15" spans="1:27" ht="24" x14ac:dyDescent="0.3">
      <c r="A15" s="211"/>
      <c r="B15" s="217"/>
      <c r="C15" s="217"/>
      <c r="D15" s="217"/>
      <c r="E15" s="217"/>
      <c r="F15" s="217"/>
      <c r="G15" s="217"/>
      <c r="H15" s="217"/>
      <c r="I15" s="217"/>
      <c r="J15" s="217"/>
      <c r="K15" s="217"/>
      <c r="L15" s="217"/>
      <c r="M15" s="217"/>
      <c r="N15" s="217"/>
      <c r="O15" s="216"/>
      <c r="P15" s="212"/>
      <c r="Q15" s="212"/>
      <c r="R15" s="212"/>
      <c r="S15" s="212"/>
      <c r="T15" s="212"/>
      <c r="U15" s="212"/>
      <c r="V15" s="212"/>
      <c r="W15" s="212"/>
      <c r="X15" s="212"/>
      <c r="Y15" s="212"/>
      <c r="Z15" s="212"/>
      <c r="AA15" s="212"/>
    </row>
    <row r="16" spans="1:27" ht="24" x14ac:dyDescent="0.3">
      <c r="A16" s="211"/>
      <c r="B16" s="217" t="s">
        <v>215</v>
      </c>
      <c r="C16" s="217"/>
      <c r="D16" s="217"/>
      <c r="E16" s="217"/>
      <c r="F16" s="217"/>
      <c r="G16" s="217"/>
      <c r="H16" s="217"/>
      <c r="I16" s="217"/>
      <c r="J16" s="217"/>
      <c r="K16" s="217"/>
      <c r="L16" s="217"/>
      <c r="M16" s="217"/>
      <c r="N16" s="217"/>
      <c r="O16" s="216"/>
      <c r="P16" s="212"/>
      <c r="Q16" s="212"/>
      <c r="R16" s="212"/>
      <c r="S16" s="212"/>
      <c r="T16" s="212"/>
      <c r="U16" s="212"/>
      <c r="V16" s="212"/>
      <c r="W16" s="212"/>
      <c r="X16" s="212"/>
      <c r="Y16" s="212"/>
      <c r="Z16" s="212"/>
      <c r="AA16" s="212"/>
    </row>
    <row r="17" spans="1:27" ht="24" x14ac:dyDescent="0.3">
      <c r="A17" s="211"/>
      <c r="B17" s="217" t="s">
        <v>221</v>
      </c>
      <c r="C17" s="217"/>
      <c r="D17" s="217"/>
      <c r="E17" s="217"/>
      <c r="F17" s="217"/>
      <c r="G17" s="217"/>
      <c r="H17" s="217"/>
      <c r="I17" s="217"/>
      <c r="J17" s="217"/>
      <c r="K17" s="217"/>
      <c r="L17" s="217"/>
      <c r="M17" s="217"/>
      <c r="N17" s="217"/>
      <c r="O17" s="216"/>
      <c r="P17" s="212"/>
      <c r="Q17" s="212"/>
      <c r="R17" s="212"/>
      <c r="S17" s="212"/>
      <c r="T17" s="212"/>
      <c r="U17" s="212"/>
      <c r="V17" s="212"/>
      <c r="W17" s="212"/>
      <c r="X17" s="212"/>
      <c r="Y17" s="212"/>
      <c r="Z17" s="212"/>
      <c r="AA17" s="212"/>
    </row>
    <row r="18" spans="1:27" ht="24" x14ac:dyDescent="0.3">
      <c r="A18" s="211"/>
      <c r="B18" s="216"/>
      <c r="C18" s="216"/>
      <c r="D18" s="216"/>
      <c r="E18" s="216"/>
      <c r="F18" s="216"/>
      <c r="G18" s="217"/>
      <c r="H18" s="217"/>
      <c r="I18" s="217"/>
      <c r="J18" s="217"/>
      <c r="K18" s="217"/>
      <c r="L18" s="217"/>
      <c r="M18" s="217"/>
      <c r="N18" s="217"/>
      <c r="O18" s="216"/>
      <c r="P18" s="212"/>
      <c r="Q18" s="212"/>
      <c r="R18" s="212"/>
      <c r="S18" s="212"/>
      <c r="T18" s="212"/>
      <c r="U18" s="212"/>
      <c r="V18" s="212"/>
      <c r="W18" s="212"/>
      <c r="X18" s="212"/>
      <c r="Y18" s="212"/>
      <c r="Z18" s="212"/>
      <c r="AA18" s="212"/>
    </row>
    <row r="19" spans="1:27" ht="24" x14ac:dyDescent="0.3">
      <c r="A19" s="211"/>
      <c r="B19" s="221" t="s">
        <v>220</v>
      </c>
      <c r="C19" s="221"/>
      <c r="D19" s="221"/>
      <c r="E19" s="221"/>
      <c r="F19" s="221"/>
      <c r="G19" s="221"/>
      <c r="H19" s="221"/>
      <c r="I19" s="217"/>
      <c r="J19" s="217"/>
      <c r="K19" s="217"/>
      <c r="L19" s="217"/>
      <c r="M19" s="217"/>
      <c r="N19" s="217"/>
      <c r="O19" s="216"/>
      <c r="P19" s="212"/>
      <c r="Q19" s="212"/>
      <c r="R19" s="212"/>
      <c r="S19" s="212"/>
      <c r="T19" s="212"/>
      <c r="U19" s="212"/>
      <c r="V19" s="212"/>
      <c r="W19" s="212"/>
      <c r="X19" s="212"/>
      <c r="Y19" s="212"/>
      <c r="Z19" s="212"/>
      <c r="AA19" s="212"/>
    </row>
    <row r="20" spans="1:27" ht="24" x14ac:dyDescent="0.3">
      <c r="A20" s="211"/>
      <c r="B20" s="217"/>
      <c r="C20" s="217"/>
      <c r="D20" s="217"/>
      <c r="E20" s="217"/>
      <c r="F20" s="217"/>
      <c r="G20" s="217"/>
      <c r="H20" s="217"/>
      <c r="I20" s="217"/>
      <c r="J20" s="217"/>
      <c r="K20" s="217"/>
      <c r="L20" s="217"/>
      <c r="M20" s="217"/>
      <c r="N20" s="217"/>
      <c r="O20" s="216"/>
      <c r="P20" s="212"/>
      <c r="Q20" s="212"/>
      <c r="R20" s="212"/>
      <c r="T20" s="212"/>
      <c r="U20" s="212"/>
      <c r="V20" s="212"/>
      <c r="W20" s="212"/>
      <c r="X20" s="212"/>
      <c r="Y20" s="212"/>
      <c r="Z20" s="212"/>
      <c r="AA20" s="212"/>
    </row>
    <row r="21" spans="1:27" ht="24" x14ac:dyDescent="0.3">
      <c r="A21" s="211"/>
      <c r="B21" s="222" t="s">
        <v>214</v>
      </c>
      <c r="C21" s="222"/>
      <c r="D21" s="222"/>
      <c r="E21" s="222"/>
      <c r="F21" s="222"/>
      <c r="G21" s="222"/>
      <c r="H21" s="217"/>
      <c r="I21" s="217"/>
      <c r="J21" s="217"/>
      <c r="K21" s="217"/>
      <c r="L21" s="217"/>
      <c r="M21" s="217"/>
      <c r="N21" s="217"/>
      <c r="O21" s="216"/>
      <c r="P21" s="212"/>
      <c r="Q21" s="212"/>
      <c r="R21" s="212"/>
      <c r="S21" s="212"/>
      <c r="T21" s="212"/>
      <c r="U21" s="212"/>
      <c r="V21" s="212"/>
      <c r="W21" s="212"/>
      <c r="X21" s="212"/>
      <c r="Y21" s="212"/>
      <c r="Z21" s="212"/>
      <c r="AA21" s="212"/>
    </row>
    <row r="22" spans="1:27" ht="24" x14ac:dyDescent="0.3">
      <c r="A22" s="211"/>
      <c r="B22" s="217"/>
      <c r="C22" s="217"/>
      <c r="D22" s="217"/>
      <c r="E22" s="217"/>
      <c r="F22" s="217"/>
      <c r="G22" s="217"/>
      <c r="H22" s="217"/>
      <c r="I22" s="217"/>
      <c r="J22" s="217"/>
      <c r="K22" s="217"/>
      <c r="L22" s="217"/>
      <c r="M22" s="217"/>
      <c r="N22" s="217"/>
      <c r="O22" s="216"/>
      <c r="P22" s="212"/>
      <c r="Q22" s="212"/>
      <c r="R22" s="212"/>
      <c r="S22" s="212"/>
      <c r="T22" s="212"/>
      <c r="U22" s="212"/>
      <c r="V22" s="212"/>
      <c r="W22" s="212"/>
      <c r="X22" s="212"/>
      <c r="Y22" s="212"/>
      <c r="Z22" s="212"/>
      <c r="AA22" s="212"/>
    </row>
    <row r="23" spans="1:27" ht="48" customHeight="1" x14ac:dyDescent="0.3">
      <c r="A23" s="211"/>
      <c r="B23" s="220" t="s">
        <v>216</v>
      </c>
      <c r="C23" s="220"/>
      <c r="D23" s="220"/>
      <c r="E23" s="220"/>
      <c r="F23" s="220"/>
      <c r="G23" s="220"/>
      <c r="H23" s="220"/>
      <c r="I23" s="220"/>
      <c r="J23" s="220"/>
      <c r="K23" s="220"/>
      <c r="L23" s="220"/>
      <c r="M23" s="220"/>
      <c r="N23" s="220"/>
      <c r="O23" s="220"/>
      <c r="P23" s="212"/>
      <c r="Q23" s="212"/>
      <c r="R23" s="212"/>
      <c r="S23" s="212"/>
      <c r="T23" s="212"/>
      <c r="U23" s="212"/>
      <c r="V23" s="212"/>
      <c r="W23" s="212"/>
      <c r="X23" s="212"/>
      <c r="Y23" s="212"/>
      <c r="Z23" s="212"/>
      <c r="AA23" s="212"/>
    </row>
    <row r="25" spans="1:27" ht="199.5" customHeight="1" x14ac:dyDescent="0.2">
      <c r="B25" s="153" t="s">
        <v>207</v>
      </c>
      <c r="C25" s="205"/>
      <c r="D25" s="205"/>
      <c r="E25" s="205"/>
      <c r="F25" s="205"/>
      <c r="G25" s="205"/>
      <c r="H25" s="205"/>
      <c r="I25" s="205"/>
      <c r="J25" s="205"/>
      <c r="K25" s="205"/>
    </row>
    <row r="26" spans="1:27" x14ac:dyDescent="0.2">
      <c r="B26" s="210" t="s">
        <v>208</v>
      </c>
      <c r="C26" s="206"/>
      <c r="D26" s="206"/>
      <c r="E26" s="206"/>
      <c r="F26" s="206"/>
      <c r="G26" s="206"/>
      <c r="H26" s="207"/>
      <c r="I26" s="208"/>
      <c r="J26" s="206"/>
      <c r="K26" s="206"/>
    </row>
    <row r="27" spans="1:27" ht="32.5" customHeight="1" x14ac:dyDescent="0.25">
      <c r="B27" s="209" t="s">
        <v>175</v>
      </c>
      <c r="C27" s="209"/>
      <c r="D27" s="209"/>
      <c r="E27" s="209"/>
      <c r="F27" s="209"/>
      <c r="G27" s="209"/>
      <c r="H27" s="209"/>
      <c r="I27" s="209"/>
      <c r="J27" s="209"/>
      <c r="K27" s="209"/>
    </row>
    <row r="28" spans="1:27" x14ac:dyDescent="0.2">
      <c r="B28" s="206"/>
      <c r="C28" s="206"/>
      <c r="D28" s="206"/>
      <c r="E28" s="206"/>
      <c r="F28" s="206"/>
      <c r="G28" s="206"/>
      <c r="H28" s="207"/>
      <c r="I28" s="208"/>
      <c r="J28" s="206"/>
      <c r="K28" s="206"/>
    </row>
    <row r="47" spans="2:11" ht="297" customHeight="1" x14ac:dyDescent="0.2">
      <c r="B47" s="153" t="s">
        <v>206</v>
      </c>
      <c r="C47" s="154"/>
      <c r="D47" s="154"/>
      <c r="E47" s="154"/>
      <c r="F47" s="154"/>
      <c r="G47" s="154"/>
      <c r="H47" s="154"/>
      <c r="I47" s="154"/>
      <c r="J47" s="154"/>
      <c r="K47" s="154"/>
    </row>
    <row r="48" spans="2:11" ht="15" customHeight="1" thickBot="1" x14ac:dyDescent="0.25"/>
    <row r="49" spans="2:12" ht="16" thickBot="1" x14ac:dyDescent="0.25">
      <c r="B49" s="155" t="s">
        <v>176</v>
      </c>
      <c r="C49" s="156"/>
      <c r="D49" s="156"/>
      <c r="E49" s="156"/>
      <c r="F49" s="156"/>
      <c r="G49" s="156"/>
      <c r="H49" s="156"/>
      <c r="I49" s="156"/>
      <c r="J49" s="156"/>
      <c r="K49" s="156"/>
      <c r="L49" s="157"/>
    </row>
    <row r="50" spans="2:12" x14ac:dyDescent="0.2">
      <c r="B50" s="93" t="s">
        <v>177</v>
      </c>
      <c r="C50" s="93" t="s">
        <v>178</v>
      </c>
      <c r="D50" s="93" t="s">
        <v>179</v>
      </c>
      <c r="E50" s="93" t="s">
        <v>24</v>
      </c>
      <c r="F50" s="93" t="s">
        <v>180</v>
      </c>
      <c r="G50" s="93" t="s">
        <v>181</v>
      </c>
      <c r="H50" s="94" t="s">
        <v>182</v>
      </c>
      <c r="I50" s="95" t="s">
        <v>183</v>
      </c>
      <c r="J50" s="93" t="s">
        <v>184</v>
      </c>
      <c r="K50" s="93" t="s">
        <v>185</v>
      </c>
      <c r="L50" s="96" t="s">
        <v>138</v>
      </c>
    </row>
    <row r="51" spans="2:12" x14ac:dyDescent="0.2">
      <c r="B51" s="97" t="s">
        <v>186</v>
      </c>
      <c r="C51" s="97"/>
      <c r="D51" s="97" t="s">
        <v>187</v>
      </c>
      <c r="E51" s="97"/>
      <c r="F51" s="97" t="s">
        <v>188</v>
      </c>
      <c r="G51" s="97"/>
      <c r="H51" s="98"/>
      <c r="I51" s="99"/>
      <c r="J51" s="97"/>
      <c r="K51" s="97"/>
      <c r="L51" s="100" t="s">
        <v>189</v>
      </c>
    </row>
    <row r="52" spans="2:12" x14ac:dyDescent="0.2">
      <c r="B52" s="97">
        <v>308</v>
      </c>
      <c r="C52" s="97" t="s">
        <v>190</v>
      </c>
      <c r="D52" s="97">
        <v>0</v>
      </c>
      <c r="E52" s="97">
        <v>336</v>
      </c>
      <c r="F52" s="97">
        <v>41.9</v>
      </c>
      <c r="G52" s="97">
        <v>32.4</v>
      </c>
      <c r="H52" s="101">
        <v>50.2</v>
      </c>
      <c r="I52" s="101">
        <v>9.5</v>
      </c>
      <c r="J52" s="97">
        <v>3.1</v>
      </c>
      <c r="K52" s="97">
        <v>0.2</v>
      </c>
      <c r="L52" s="100">
        <v>7.4</v>
      </c>
    </row>
    <row r="53" spans="2:12" x14ac:dyDescent="0.2">
      <c r="B53" s="97">
        <v>308</v>
      </c>
      <c r="C53" s="97" t="s">
        <v>190</v>
      </c>
      <c r="D53" s="97">
        <v>12</v>
      </c>
      <c r="E53" s="97">
        <v>335</v>
      </c>
      <c r="F53" s="97">
        <v>308</v>
      </c>
      <c r="G53" s="97">
        <v>164</v>
      </c>
      <c r="H53" s="101">
        <v>402</v>
      </c>
      <c r="I53" s="101">
        <v>1181.0999999999999</v>
      </c>
      <c r="J53" s="97">
        <v>34.4</v>
      </c>
      <c r="K53" s="97">
        <v>1.9</v>
      </c>
      <c r="L53" s="100">
        <v>11.2</v>
      </c>
    </row>
    <row r="54" spans="2:12" x14ac:dyDescent="0.2">
      <c r="B54" s="97">
        <v>308</v>
      </c>
      <c r="C54" s="97" t="s">
        <v>190</v>
      </c>
      <c r="D54" s="97">
        <v>17</v>
      </c>
      <c r="E54" s="97">
        <v>335</v>
      </c>
      <c r="F54" s="97">
        <v>530.5</v>
      </c>
      <c r="G54" s="97">
        <v>350</v>
      </c>
      <c r="H54" s="101">
        <v>684</v>
      </c>
      <c r="I54" s="101">
        <v>2728.4</v>
      </c>
      <c r="J54" s="97">
        <v>52.2</v>
      </c>
      <c r="K54" s="97">
        <v>2.9</v>
      </c>
      <c r="L54" s="100">
        <v>9.8000000000000007</v>
      </c>
    </row>
    <row r="55" spans="2:12" x14ac:dyDescent="0.2">
      <c r="B55" s="97">
        <v>308</v>
      </c>
      <c r="C55" s="97" t="s">
        <v>190</v>
      </c>
      <c r="D55" s="97">
        <v>25</v>
      </c>
      <c r="E55" s="97">
        <v>335</v>
      </c>
      <c r="F55" s="97">
        <v>1171.2</v>
      </c>
      <c r="G55" s="97">
        <v>684</v>
      </c>
      <c r="H55" s="101">
        <v>1548</v>
      </c>
      <c r="I55" s="101">
        <v>10953.3</v>
      </c>
      <c r="J55" s="97">
        <v>104.7</v>
      </c>
      <c r="K55" s="97">
        <v>5.7</v>
      </c>
      <c r="L55" s="100">
        <v>8.9</v>
      </c>
    </row>
    <row r="56" spans="2:12" x14ac:dyDescent="0.2">
      <c r="B56" s="97">
        <v>308</v>
      </c>
      <c r="C56" s="97" t="s">
        <v>190</v>
      </c>
      <c r="D56" s="97">
        <v>32</v>
      </c>
      <c r="E56" s="97">
        <v>335</v>
      </c>
      <c r="F56" s="97">
        <v>1820.1</v>
      </c>
      <c r="G56" s="97">
        <v>1227</v>
      </c>
      <c r="H56" s="101">
        <v>2306</v>
      </c>
      <c r="I56" s="101">
        <v>24590.400000000001</v>
      </c>
      <c r="J56" s="97">
        <v>156.80000000000001</v>
      </c>
      <c r="K56" s="97">
        <v>8.6</v>
      </c>
      <c r="L56" s="100">
        <v>8.6</v>
      </c>
    </row>
    <row r="57" spans="2:12" x14ac:dyDescent="0.2">
      <c r="B57" s="97">
        <v>308</v>
      </c>
      <c r="C57" s="97" t="s">
        <v>190</v>
      </c>
      <c r="D57" s="97">
        <v>41</v>
      </c>
      <c r="E57" s="97">
        <v>287</v>
      </c>
      <c r="F57" s="97">
        <v>2661.2</v>
      </c>
      <c r="G57" s="97">
        <v>1470</v>
      </c>
      <c r="H57" s="101">
        <v>3306</v>
      </c>
      <c r="I57" s="101">
        <v>47871.1</v>
      </c>
      <c r="J57" s="97">
        <v>218.8</v>
      </c>
      <c r="K57" s="97">
        <v>12.9</v>
      </c>
      <c r="L57" s="100">
        <v>8.1999999999999993</v>
      </c>
    </row>
    <row r="58" spans="2:12" x14ac:dyDescent="0.2">
      <c r="B58" s="97">
        <v>308</v>
      </c>
      <c r="C58" s="97" t="s">
        <v>190</v>
      </c>
      <c r="D58" s="97">
        <v>48</v>
      </c>
      <c r="E58" s="97">
        <v>237</v>
      </c>
      <c r="F58" s="97">
        <v>3316.7</v>
      </c>
      <c r="G58" s="97">
        <v>1899</v>
      </c>
      <c r="H58" s="101">
        <v>3933</v>
      </c>
      <c r="I58" s="101">
        <v>69159.3</v>
      </c>
      <c r="J58" s="97">
        <v>263</v>
      </c>
      <c r="K58" s="97">
        <v>17.100000000000001</v>
      </c>
      <c r="L58" s="100">
        <v>7.9</v>
      </c>
    </row>
    <row r="59" spans="2:12" x14ac:dyDescent="0.2">
      <c r="B59" s="97">
        <v>308</v>
      </c>
      <c r="C59" s="97" t="s">
        <v>191</v>
      </c>
      <c r="D59" s="97">
        <v>0</v>
      </c>
      <c r="E59" s="97">
        <v>336</v>
      </c>
      <c r="F59" s="97">
        <v>42.2</v>
      </c>
      <c r="G59" s="97">
        <v>32.799999999999997</v>
      </c>
      <c r="H59" s="101">
        <v>56.2</v>
      </c>
      <c r="I59" s="101">
        <v>11.9</v>
      </c>
      <c r="J59" s="97">
        <v>3.5</v>
      </c>
      <c r="K59" s="97">
        <v>0.2</v>
      </c>
      <c r="L59" s="100">
        <v>8.1999999999999993</v>
      </c>
    </row>
    <row r="60" spans="2:12" x14ac:dyDescent="0.2">
      <c r="B60" s="97">
        <v>308</v>
      </c>
      <c r="C60" s="97" t="s">
        <v>191</v>
      </c>
      <c r="D60" s="97">
        <v>12</v>
      </c>
      <c r="E60" s="97">
        <v>336</v>
      </c>
      <c r="F60" s="97">
        <v>322.2</v>
      </c>
      <c r="G60" s="97">
        <v>162</v>
      </c>
      <c r="H60" s="101">
        <v>406</v>
      </c>
      <c r="I60" s="101">
        <v>1227</v>
      </c>
      <c r="J60" s="97">
        <v>35</v>
      </c>
      <c r="K60" s="97">
        <v>1.9</v>
      </c>
      <c r="L60" s="100">
        <v>10.9</v>
      </c>
    </row>
    <row r="61" spans="2:12" x14ac:dyDescent="0.2">
      <c r="B61" s="97">
        <v>308</v>
      </c>
      <c r="C61" s="97" t="s">
        <v>191</v>
      </c>
      <c r="D61" s="97">
        <v>17</v>
      </c>
      <c r="E61" s="97">
        <v>335</v>
      </c>
      <c r="F61" s="97">
        <v>563.6</v>
      </c>
      <c r="G61" s="97">
        <v>286</v>
      </c>
      <c r="H61" s="101">
        <v>734</v>
      </c>
      <c r="I61" s="101">
        <v>3148.3</v>
      </c>
      <c r="J61" s="97">
        <v>56.1</v>
      </c>
      <c r="K61" s="97">
        <v>3.1</v>
      </c>
      <c r="L61" s="100">
        <v>10</v>
      </c>
    </row>
    <row r="62" spans="2:12" x14ac:dyDescent="0.2">
      <c r="B62" s="97">
        <v>308</v>
      </c>
      <c r="C62" s="97" t="s">
        <v>191</v>
      </c>
      <c r="D62" s="97">
        <v>25</v>
      </c>
      <c r="E62" s="97">
        <v>332</v>
      </c>
      <c r="F62" s="97">
        <v>1300</v>
      </c>
      <c r="G62" s="97">
        <v>868</v>
      </c>
      <c r="H62" s="101">
        <v>1556</v>
      </c>
      <c r="I62" s="101">
        <v>12199.7</v>
      </c>
      <c r="J62" s="97">
        <v>110.5</v>
      </c>
      <c r="K62" s="97">
        <v>6.1</v>
      </c>
      <c r="L62" s="100">
        <v>8.5</v>
      </c>
    </row>
    <row r="63" spans="2:12" x14ac:dyDescent="0.2">
      <c r="B63" s="97">
        <v>308</v>
      </c>
      <c r="C63" s="97" t="s">
        <v>191</v>
      </c>
      <c r="D63" s="97">
        <v>32</v>
      </c>
      <c r="E63" s="97">
        <v>326</v>
      </c>
      <c r="F63" s="97">
        <v>2054.8000000000002</v>
      </c>
      <c r="G63" s="97">
        <v>1205</v>
      </c>
      <c r="H63" s="101">
        <v>2477</v>
      </c>
      <c r="I63" s="101">
        <v>34671.300000000003</v>
      </c>
      <c r="J63" s="97">
        <v>186.2</v>
      </c>
      <c r="K63" s="97">
        <v>10.3</v>
      </c>
      <c r="L63" s="100">
        <v>9.1</v>
      </c>
    </row>
    <row r="64" spans="2:12" x14ac:dyDescent="0.2">
      <c r="B64" s="97">
        <v>308</v>
      </c>
      <c r="C64" s="97" t="s">
        <v>191</v>
      </c>
      <c r="D64" s="97">
        <v>41</v>
      </c>
      <c r="E64" s="97">
        <v>270</v>
      </c>
      <c r="F64" s="97">
        <v>3143.8</v>
      </c>
      <c r="G64" s="97">
        <v>1266</v>
      </c>
      <c r="H64" s="101">
        <v>3742</v>
      </c>
      <c r="I64" s="101">
        <v>81951</v>
      </c>
      <c r="J64" s="97">
        <v>286.3</v>
      </c>
      <c r="K64" s="97">
        <v>17.399999999999999</v>
      </c>
      <c r="L64" s="100">
        <v>9.1</v>
      </c>
    </row>
    <row r="65" spans="2:12" x14ac:dyDescent="0.2">
      <c r="B65" s="97">
        <v>308</v>
      </c>
      <c r="C65" s="97" t="s">
        <v>191</v>
      </c>
      <c r="D65" s="97">
        <v>48</v>
      </c>
      <c r="E65" s="97">
        <v>214</v>
      </c>
      <c r="F65" s="97">
        <v>3953.7</v>
      </c>
      <c r="G65" s="97">
        <v>2563</v>
      </c>
      <c r="H65" s="101">
        <v>4612</v>
      </c>
      <c r="I65" s="101">
        <v>109830</v>
      </c>
      <c r="J65" s="97">
        <v>331.4</v>
      </c>
      <c r="K65" s="97">
        <v>22.7</v>
      </c>
      <c r="L65" s="100">
        <v>8.4</v>
      </c>
    </row>
    <row r="66" spans="2:12" x14ac:dyDescent="0.2">
      <c r="B66" s="97">
        <v>708</v>
      </c>
      <c r="C66" s="97" t="s">
        <v>190</v>
      </c>
      <c r="D66" s="97">
        <v>0</v>
      </c>
      <c r="E66" s="97">
        <v>336</v>
      </c>
      <c r="F66" s="97">
        <v>40.700000000000003</v>
      </c>
      <c r="G66" s="97">
        <v>30.7</v>
      </c>
      <c r="H66" s="101">
        <v>49.5</v>
      </c>
      <c r="I66" s="101">
        <v>9.1999999999999993</v>
      </c>
      <c r="J66" s="97">
        <v>3</v>
      </c>
      <c r="K66" s="97">
        <v>0.2</v>
      </c>
      <c r="L66" s="100">
        <v>7.5</v>
      </c>
    </row>
    <row r="67" spans="2:12" x14ac:dyDescent="0.2">
      <c r="B67" s="97">
        <v>708</v>
      </c>
      <c r="C67" s="97" t="s">
        <v>190</v>
      </c>
      <c r="D67" s="97">
        <v>12</v>
      </c>
      <c r="E67" s="97">
        <v>333</v>
      </c>
      <c r="F67" s="97">
        <v>292.2</v>
      </c>
      <c r="G67" s="97">
        <v>186</v>
      </c>
      <c r="H67" s="101">
        <v>368</v>
      </c>
      <c r="I67" s="101">
        <v>1112.4000000000001</v>
      </c>
      <c r="J67" s="97">
        <v>33.4</v>
      </c>
      <c r="K67" s="97">
        <v>1.8</v>
      </c>
      <c r="L67" s="100">
        <v>11.4</v>
      </c>
    </row>
    <row r="68" spans="2:12" x14ac:dyDescent="0.2">
      <c r="B68" s="97">
        <v>708</v>
      </c>
      <c r="C68" s="97" t="s">
        <v>190</v>
      </c>
      <c r="D68" s="97">
        <v>17</v>
      </c>
      <c r="E68" s="97">
        <v>334</v>
      </c>
      <c r="F68" s="97">
        <v>511.6</v>
      </c>
      <c r="G68" s="97">
        <v>344</v>
      </c>
      <c r="H68" s="101">
        <v>726</v>
      </c>
      <c r="I68" s="101">
        <v>2603.1999999999998</v>
      </c>
      <c r="J68" s="97">
        <v>51</v>
      </c>
      <c r="K68" s="97">
        <v>2.8</v>
      </c>
      <c r="L68" s="100">
        <v>10</v>
      </c>
    </row>
    <row r="69" spans="2:12" x14ac:dyDescent="0.2">
      <c r="B69" s="97">
        <v>708</v>
      </c>
      <c r="C69" s="97" t="s">
        <v>190</v>
      </c>
      <c r="D69" s="97">
        <v>25</v>
      </c>
      <c r="E69" s="97">
        <v>334</v>
      </c>
      <c r="F69" s="97">
        <v>1125</v>
      </c>
      <c r="G69" s="97">
        <v>644</v>
      </c>
      <c r="H69" s="101">
        <v>1428</v>
      </c>
      <c r="I69" s="101">
        <v>9814.2000000000007</v>
      </c>
      <c r="J69" s="97">
        <v>99.1</v>
      </c>
      <c r="K69" s="97">
        <v>5.4</v>
      </c>
      <c r="L69" s="100">
        <v>8.8000000000000007</v>
      </c>
    </row>
    <row r="70" spans="2:12" x14ac:dyDescent="0.2">
      <c r="B70" s="97">
        <v>708</v>
      </c>
      <c r="C70" s="97" t="s">
        <v>190</v>
      </c>
      <c r="D70" s="97">
        <v>32</v>
      </c>
      <c r="E70" s="97">
        <v>331</v>
      </c>
      <c r="F70" s="97">
        <v>1739</v>
      </c>
      <c r="G70" s="97">
        <v>1084</v>
      </c>
      <c r="H70" s="101">
        <v>2238</v>
      </c>
      <c r="I70" s="101">
        <v>19750.8</v>
      </c>
      <c r="J70" s="97">
        <v>140.5</v>
      </c>
      <c r="K70" s="97">
        <v>7.7</v>
      </c>
      <c r="L70" s="100">
        <v>8.1</v>
      </c>
    </row>
    <row r="71" spans="2:12" x14ac:dyDescent="0.2">
      <c r="B71" s="97">
        <v>708</v>
      </c>
      <c r="C71" s="97" t="s">
        <v>190</v>
      </c>
      <c r="D71" s="97">
        <v>41</v>
      </c>
      <c r="E71" s="97">
        <v>284</v>
      </c>
      <c r="F71" s="97">
        <v>2536.1999999999998</v>
      </c>
      <c r="G71" s="97">
        <v>1526</v>
      </c>
      <c r="H71" s="101">
        <v>3228</v>
      </c>
      <c r="I71" s="101">
        <v>40700.6</v>
      </c>
      <c r="J71" s="97">
        <v>201.7</v>
      </c>
      <c r="K71" s="97">
        <v>12</v>
      </c>
      <c r="L71" s="100">
        <v>8</v>
      </c>
    </row>
    <row r="72" spans="2:12" x14ac:dyDescent="0.2">
      <c r="B72" s="97">
        <v>708</v>
      </c>
      <c r="C72" s="97" t="s">
        <v>190</v>
      </c>
      <c r="D72" s="97">
        <v>48</v>
      </c>
      <c r="E72" s="97">
        <v>232</v>
      </c>
      <c r="F72" s="97">
        <v>3180</v>
      </c>
      <c r="G72" s="97">
        <v>1832</v>
      </c>
      <c r="H72" s="101">
        <v>3949</v>
      </c>
      <c r="I72" s="101">
        <v>68220.800000000003</v>
      </c>
      <c r="J72" s="97">
        <v>261.2</v>
      </c>
      <c r="K72" s="97">
        <v>17.100000000000001</v>
      </c>
      <c r="L72" s="100">
        <v>8.1999999999999993</v>
      </c>
    </row>
    <row r="73" spans="2:12" x14ac:dyDescent="0.2">
      <c r="B73" s="97">
        <v>708</v>
      </c>
      <c r="C73" s="97" t="s">
        <v>191</v>
      </c>
      <c r="D73" s="97">
        <v>0</v>
      </c>
      <c r="E73" s="97">
        <v>336</v>
      </c>
      <c r="F73" s="97">
        <v>41.3</v>
      </c>
      <c r="G73" s="97">
        <v>32.299999999999997</v>
      </c>
      <c r="H73" s="101">
        <v>49.1</v>
      </c>
      <c r="I73" s="101">
        <v>9.3000000000000007</v>
      </c>
      <c r="J73" s="97">
        <v>3</v>
      </c>
      <c r="K73" s="97">
        <v>0.2</v>
      </c>
      <c r="L73" s="100">
        <v>7.4</v>
      </c>
    </row>
    <row r="74" spans="2:12" x14ac:dyDescent="0.2">
      <c r="B74" s="97">
        <v>708</v>
      </c>
      <c r="C74" s="97" t="s">
        <v>191</v>
      </c>
      <c r="D74" s="97">
        <v>12</v>
      </c>
      <c r="E74" s="97">
        <v>334</v>
      </c>
      <c r="F74" s="97">
        <v>291.89999999999998</v>
      </c>
      <c r="G74" s="97">
        <v>170</v>
      </c>
      <c r="H74" s="101">
        <v>406</v>
      </c>
      <c r="I74" s="101">
        <v>1137.4000000000001</v>
      </c>
      <c r="J74" s="97">
        <v>33.700000000000003</v>
      </c>
      <c r="K74" s="97">
        <v>1.8</v>
      </c>
      <c r="L74" s="100">
        <v>11.6</v>
      </c>
    </row>
    <row r="75" spans="2:12" x14ac:dyDescent="0.2">
      <c r="B75" s="97">
        <v>708</v>
      </c>
      <c r="C75" s="97" t="s">
        <v>191</v>
      </c>
      <c r="D75" s="97">
        <v>17</v>
      </c>
      <c r="E75" s="97">
        <v>331</v>
      </c>
      <c r="F75" s="97">
        <v>524.70000000000005</v>
      </c>
      <c r="G75" s="97">
        <v>330</v>
      </c>
      <c r="H75" s="101">
        <v>656</v>
      </c>
      <c r="I75" s="101">
        <v>2801.8</v>
      </c>
      <c r="J75" s="97">
        <v>52.9</v>
      </c>
      <c r="K75" s="97">
        <v>2.9</v>
      </c>
      <c r="L75" s="100">
        <v>10.1</v>
      </c>
    </row>
    <row r="76" spans="2:12" x14ac:dyDescent="0.2">
      <c r="B76" s="97">
        <v>708</v>
      </c>
      <c r="C76" s="97" t="s">
        <v>191</v>
      </c>
      <c r="D76" s="97">
        <v>25</v>
      </c>
      <c r="E76" s="97">
        <v>331</v>
      </c>
      <c r="F76" s="97">
        <v>1225.4000000000001</v>
      </c>
      <c r="G76" s="97">
        <v>860</v>
      </c>
      <c r="H76" s="101">
        <v>1482</v>
      </c>
      <c r="I76" s="101">
        <v>11929.1</v>
      </c>
      <c r="J76" s="97">
        <v>109.2</v>
      </c>
      <c r="K76" s="97">
        <v>6</v>
      </c>
      <c r="L76" s="100">
        <v>8.9</v>
      </c>
    </row>
    <row r="77" spans="2:12" x14ac:dyDescent="0.2">
      <c r="B77" s="97">
        <v>708</v>
      </c>
      <c r="C77" s="97" t="s">
        <v>191</v>
      </c>
      <c r="D77" s="97">
        <v>32</v>
      </c>
      <c r="E77" s="97">
        <v>330</v>
      </c>
      <c r="F77" s="97">
        <v>1952.1</v>
      </c>
      <c r="G77" s="97">
        <v>1450</v>
      </c>
      <c r="H77" s="101">
        <v>2448</v>
      </c>
      <c r="I77" s="101">
        <v>28299.7</v>
      </c>
      <c r="J77" s="97">
        <v>168.2</v>
      </c>
      <c r="K77" s="97">
        <v>9.3000000000000007</v>
      </c>
      <c r="L77" s="100">
        <v>8.6</v>
      </c>
    </row>
    <row r="78" spans="2:12" x14ac:dyDescent="0.2">
      <c r="B78" s="97">
        <v>708</v>
      </c>
      <c r="C78" s="97" t="s">
        <v>191</v>
      </c>
      <c r="D78" s="97">
        <v>41</v>
      </c>
      <c r="E78" s="97">
        <v>279</v>
      </c>
      <c r="F78" s="97">
        <v>2947.8</v>
      </c>
      <c r="G78" s="97">
        <v>2089</v>
      </c>
      <c r="H78" s="101">
        <v>3694</v>
      </c>
      <c r="I78" s="101">
        <v>52763.8</v>
      </c>
      <c r="J78" s="97">
        <v>229.7</v>
      </c>
      <c r="K78" s="97">
        <v>13.8</v>
      </c>
      <c r="L78" s="100">
        <v>7.8</v>
      </c>
    </row>
    <row r="79" spans="2:12" x14ac:dyDescent="0.2">
      <c r="B79" s="97">
        <v>708</v>
      </c>
      <c r="C79" s="97" t="s">
        <v>191</v>
      </c>
      <c r="D79" s="97">
        <v>48</v>
      </c>
      <c r="E79" s="97">
        <v>226</v>
      </c>
      <c r="F79" s="97">
        <v>3742.5</v>
      </c>
      <c r="G79" s="97">
        <v>2514</v>
      </c>
      <c r="H79" s="101">
        <v>4514</v>
      </c>
      <c r="I79" s="101">
        <v>97777.3</v>
      </c>
      <c r="J79" s="97">
        <v>312.7</v>
      </c>
      <c r="K79" s="97">
        <v>20.8</v>
      </c>
      <c r="L79" s="100">
        <v>8.4</v>
      </c>
    </row>
  </sheetData>
  <mergeCells count="7">
    <mergeCell ref="B23:O23"/>
    <mergeCell ref="B19:H19"/>
    <mergeCell ref="B21:G21"/>
    <mergeCell ref="B25:K25"/>
    <mergeCell ref="B27:K27"/>
    <mergeCell ref="B47:K47"/>
    <mergeCell ref="B49:L49"/>
  </mergeCells>
  <phoneticPr fontId="2" type="noConversion"/>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B9C976-AAB5-5C46-9B5E-2C5776905830}">
  <sheetPr>
    <tabColor theme="8" tint="-0.249977111117893"/>
  </sheetPr>
  <dimension ref="A1:DB107"/>
  <sheetViews>
    <sheetView zoomScale="80" zoomScaleNormal="80" workbookViewId="0">
      <selection activeCell="E44" sqref="E44"/>
    </sheetView>
  </sheetViews>
  <sheetFormatPr baseColWidth="10" defaultRowHeight="26" x14ac:dyDescent="0.2"/>
  <cols>
    <col min="1" max="1" width="47.1640625" style="121" customWidth="1"/>
    <col min="2" max="2" width="23.83203125" style="121" customWidth="1"/>
    <col min="3" max="3" width="17.83203125" style="121" customWidth="1"/>
    <col min="4" max="4" width="19.5" style="121" customWidth="1"/>
    <col min="5" max="5" width="12" style="121" customWidth="1"/>
    <col min="6" max="8" width="16.6640625" style="121" bestFit="1" customWidth="1"/>
    <col min="9" max="11" width="11" style="121" bestFit="1" customWidth="1"/>
    <col min="12" max="12" width="20" style="121" bestFit="1" customWidth="1"/>
    <col min="13" max="18" width="16.6640625" style="121" bestFit="1" customWidth="1"/>
    <col min="19" max="21" width="11" style="121" bestFit="1" customWidth="1"/>
    <col min="22" max="22" width="18.33203125" style="121" bestFit="1" customWidth="1"/>
    <col min="23" max="28" width="16.6640625" style="121" bestFit="1" customWidth="1"/>
    <col min="29" max="31" width="11" style="121" bestFit="1" customWidth="1"/>
    <col min="32" max="32" width="10.5" style="121" customWidth="1"/>
    <col min="33" max="81" width="11" style="121" bestFit="1" customWidth="1"/>
    <col min="82" max="83" width="10.83203125" style="121"/>
    <col min="84" max="106" width="10.83203125" style="122"/>
  </cols>
  <sheetData>
    <row r="1" spans="1:106" s="27" customFormat="1" ht="47" x14ac:dyDescent="0.2">
      <c r="A1" s="28" t="s">
        <v>197</v>
      </c>
      <c r="C1" s="26"/>
      <c r="D1" s="26"/>
      <c r="E1" s="26"/>
      <c r="F1" s="26"/>
      <c r="G1" s="26"/>
      <c r="H1" s="26"/>
      <c r="I1" s="26"/>
      <c r="J1" s="26"/>
      <c r="K1" s="26"/>
      <c r="L1" s="26"/>
      <c r="M1" s="26"/>
      <c r="N1" s="26"/>
      <c r="O1" s="26"/>
      <c r="P1" s="26"/>
      <c r="Q1" s="26"/>
      <c r="R1" s="26"/>
      <c r="S1" s="26"/>
      <c r="T1" s="26"/>
      <c r="U1" s="26"/>
      <c r="V1" s="26"/>
      <c r="W1" s="26"/>
      <c r="X1" s="26"/>
      <c r="Y1" s="26"/>
      <c r="Z1" s="26"/>
      <c r="AA1" s="26"/>
      <c r="AB1" s="26"/>
      <c r="AC1" s="26"/>
      <c r="AD1" s="26"/>
      <c r="AE1" s="26"/>
      <c r="AF1" s="26"/>
      <c r="AG1" s="26"/>
      <c r="AH1" s="26"/>
      <c r="AI1" s="26"/>
      <c r="AJ1" s="26"/>
      <c r="AK1" s="26"/>
      <c r="AL1" s="26"/>
      <c r="AM1" s="26"/>
      <c r="AN1" s="26"/>
      <c r="AO1" s="26"/>
      <c r="AP1" s="26"/>
      <c r="AQ1" s="26"/>
      <c r="AR1" s="26"/>
      <c r="AS1" s="26"/>
      <c r="AT1" s="26"/>
      <c r="AU1" s="26"/>
      <c r="AV1" s="26"/>
      <c r="AW1" s="26"/>
      <c r="AX1" s="26"/>
      <c r="AY1" s="26"/>
      <c r="AZ1" s="26"/>
      <c r="BA1" s="26"/>
      <c r="BB1" s="26"/>
      <c r="BC1" s="26"/>
      <c r="BD1" s="26"/>
      <c r="BE1" s="26"/>
      <c r="BF1" s="26"/>
      <c r="BG1" s="26"/>
      <c r="BH1" s="26"/>
      <c r="BI1" s="26"/>
      <c r="BJ1" s="26"/>
      <c r="BK1" s="26"/>
      <c r="BL1" s="26"/>
      <c r="BM1" s="26"/>
      <c r="BN1" s="26"/>
      <c r="BO1" s="26"/>
      <c r="BP1" s="26"/>
      <c r="BQ1" s="26"/>
      <c r="BR1" s="26"/>
      <c r="BS1" s="26"/>
      <c r="BT1" s="26"/>
      <c r="BU1" s="26"/>
      <c r="BV1" s="26"/>
      <c r="BW1" s="26"/>
      <c r="BX1" s="26"/>
      <c r="BY1" s="26"/>
      <c r="BZ1" s="26"/>
      <c r="CA1" s="26"/>
      <c r="CB1" s="26"/>
      <c r="CC1" s="26"/>
      <c r="CD1" s="26"/>
      <c r="CE1" s="26"/>
    </row>
    <row r="3" spans="1:106" ht="27" thickBot="1" x14ac:dyDescent="0.25"/>
    <row r="4" spans="1:106" x14ac:dyDescent="0.2">
      <c r="A4" s="123" t="s">
        <v>15</v>
      </c>
      <c r="B4" s="124" t="s">
        <v>8</v>
      </c>
      <c r="C4" s="124" t="s">
        <v>7</v>
      </c>
      <c r="D4" s="125" t="s">
        <v>23</v>
      </c>
      <c r="F4" s="126"/>
      <c r="G4" s="127"/>
      <c r="H4" s="127"/>
      <c r="I4" s="127"/>
      <c r="J4" s="127"/>
      <c r="K4" s="127"/>
      <c r="L4" s="165" t="s">
        <v>28</v>
      </c>
      <c r="M4" s="165"/>
      <c r="N4" s="165" t="s">
        <v>12</v>
      </c>
      <c r="O4" s="167"/>
    </row>
    <row r="5" spans="1:106" ht="30" x14ac:dyDescent="0.2">
      <c r="A5" s="128" t="s">
        <v>9</v>
      </c>
      <c r="B5" s="129">
        <f>B46-B45</f>
        <v>796057.61904752254</v>
      </c>
      <c r="C5" s="130">
        <f>I44-1</f>
        <v>2</v>
      </c>
      <c r="D5" s="131">
        <f>B5/C5</f>
        <v>398028.80952376127</v>
      </c>
      <c r="F5" s="171" t="s">
        <v>194</v>
      </c>
      <c r="G5" s="172"/>
      <c r="H5" s="172"/>
      <c r="I5" s="172"/>
      <c r="J5" s="130" t="s">
        <v>118</v>
      </c>
      <c r="K5" s="132">
        <f>E44</f>
        <v>7</v>
      </c>
      <c r="L5" s="166">
        <f>(D6-D8)/(E44*G44)</f>
        <v>26.082766439990415</v>
      </c>
      <c r="M5" s="166"/>
      <c r="N5" s="166">
        <f>L5^0.5</f>
        <v>5.1071289821180761</v>
      </c>
      <c r="O5" s="168"/>
    </row>
    <row r="6" spans="1:106" ht="30" x14ac:dyDescent="0.2">
      <c r="A6" s="128" t="s">
        <v>115</v>
      </c>
      <c r="B6" s="129">
        <f>B7-B5</f>
        <v>864397.14285719395</v>
      </c>
      <c r="C6" s="133">
        <f>I44*(K5-1)</f>
        <v>18</v>
      </c>
      <c r="D6" s="131">
        <f>B6/C6</f>
        <v>48022.063492066329</v>
      </c>
      <c r="F6" s="171" t="s">
        <v>193</v>
      </c>
      <c r="G6" s="172"/>
      <c r="H6" s="172"/>
      <c r="I6" s="172"/>
      <c r="J6" s="130" t="s">
        <v>119</v>
      </c>
      <c r="K6" s="132">
        <f>G44</f>
        <v>5</v>
      </c>
      <c r="L6" s="166">
        <f>D8</f>
        <v>47109.166666666664</v>
      </c>
      <c r="M6" s="166"/>
      <c r="N6" s="169">
        <f>L6^0.5</f>
        <v>217.04646199988301</v>
      </c>
      <c r="O6" s="170"/>
    </row>
    <row r="7" spans="1:106" ht="27" thickBot="1" x14ac:dyDescent="0.25">
      <c r="A7" s="128" t="s">
        <v>116</v>
      </c>
      <c r="B7" s="129">
        <f>SUM(B77:CC77)/G44-B45</f>
        <v>1660454.7619047165</v>
      </c>
      <c r="C7" s="130">
        <f>I44*K5-1</f>
        <v>20</v>
      </c>
      <c r="D7" s="131">
        <f>B7/C7</f>
        <v>83022.738095235822</v>
      </c>
      <c r="F7" s="173" t="s">
        <v>195</v>
      </c>
      <c r="G7" s="174"/>
      <c r="H7" s="174"/>
      <c r="I7" s="174"/>
      <c r="J7" s="134"/>
      <c r="K7" s="135"/>
      <c r="L7" s="178">
        <f>SUM(L5:L6)</f>
        <v>47135.249433106655</v>
      </c>
      <c r="M7" s="178"/>
      <c r="N7" s="175">
        <f>L7^0.5</f>
        <v>217.10653936053299</v>
      </c>
      <c r="O7" s="176"/>
    </row>
    <row r="8" spans="1:106" x14ac:dyDescent="0.2">
      <c r="A8" s="128" t="s">
        <v>10</v>
      </c>
      <c r="B8" s="129">
        <f>B9-B7</f>
        <v>3957170</v>
      </c>
      <c r="C8" s="133">
        <f>I44*K5*(K6-1)</f>
        <v>84</v>
      </c>
      <c r="D8" s="131">
        <f>B8/C8</f>
        <v>47109.166666666664</v>
      </c>
      <c r="F8" s="136"/>
      <c r="G8" s="136"/>
      <c r="H8" s="136"/>
      <c r="I8" s="136"/>
      <c r="L8" s="179"/>
      <c r="M8" s="179"/>
      <c r="N8" s="177"/>
      <c r="O8" s="177"/>
    </row>
    <row r="9" spans="1:106" x14ac:dyDescent="0.2">
      <c r="A9" s="128" t="s">
        <v>4</v>
      </c>
      <c r="B9" s="129">
        <f>D80-B45</f>
        <v>5617624.7619047165</v>
      </c>
      <c r="C9" s="133">
        <f>K6*K5*I44-1</f>
        <v>104</v>
      </c>
      <c r="D9" s="131">
        <f>B9/C9</f>
        <v>54015.622710622272</v>
      </c>
      <c r="F9" s="136"/>
      <c r="G9" s="136"/>
      <c r="H9" s="136"/>
      <c r="I9" s="136"/>
      <c r="L9" s="137"/>
      <c r="M9" s="137"/>
      <c r="N9" s="138"/>
      <c r="O9" s="138"/>
    </row>
    <row r="10" spans="1:106" x14ac:dyDescent="0.2">
      <c r="L10" s="138"/>
      <c r="M10" s="139"/>
    </row>
    <row r="11" spans="1:106" x14ac:dyDescent="0.3">
      <c r="B11" s="164" t="s">
        <v>0</v>
      </c>
      <c r="C11" s="164"/>
      <c r="D11" s="164"/>
      <c r="E11" s="164"/>
      <c r="F11" s="164"/>
      <c r="G11" s="164"/>
      <c r="H11" s="164"/>
      <c r="I11" s="164"/>
      <c r="J11" s="164"/>
      <c r="K11" s="164"/>
      <c r="L11" s="164"/>
      <c r="M11" s="164"/>
      <c r="N11" s="164"/>
      <c r="O11" s="164"/>
      <c r="P11" s="164"/>
      <c r="Q11" s="164"/>
      <c r="R11" s="164"/>
      <c r="S11" s="164"/>
      <c r="T11" s="164"/>
      <c r="U11" s="164"/>
      <c r="V11" s="164"/>
      <c r="W11" s="164"/>
      <c r="X11" s="164"/>
      <c r="Y11" s="164"/>
      <c r="Z11" s="164"/>
      <c r="AA11" s="164"/>
      <c r="AB11" s="164"/>
      <c r="AC11" s="164"/>
      <c r="AD11" s="164"/>
      <c r="AE11" s="164"/>
      <c r="AF11" s="164"/>
      <c r="AG11" s="164"/>
      <c r="AH11" s="140"/>
      <c r="AI11" s="140"/>
      <c r="AJ11" s="140"/>
      <c r="AK11" s="140"/>
      <c r="AL11" s="140"/>
      <c r="AM11" s="140"/>
      <c r="AN11" s="140"/>
      <c r="AO11" s="140"/>
      <c r="AP11" s="140"/>
      <c r="AQ11" s="140"/>
      <c r="AR11" s="140"/>
      <c r="AS11" s="140"/>
      <c r="AT11" s="140"/>
      <c r="AU11" s="122"/>
      <c r="AV11" s="122"/>
      <c r="AW11" s="122"/>
      <c r="AX11" s="122"/>
      <c r="AY11" s="122"/>
      <c r="AZ11" s="122"/>
      <c r="BA11" s="122"/>
      <c r="BB11" s="122"/>
      <c r="BC11" s="122"/>
      <c r="BD11" s="122"/>
      <c r="BE11" s="122"/>
      <c r="BF11" s="122"/>
      <c r="BG11" s="122"/>
      <c r="BH11" s="122"/>
      <c r="BI11" s="122"/>
      <c r="BJ11" s="122"/>
      <c r="BK11" s="122"/>
      <c r="BL11" s="140"/>
      <c r="BM11" s="140"/>
      <c r="BN11" s="140"/>
      <c r="BO11" s="140"/>
      <c r="BP11" s="140"/>
      <c r="BQ11" s="140"/>
      <c r="BR11" s="140"/>
      <c r="BS11" s="140"/>
      <c r="BT11" s="140"/>
      <c r="BU11" s="140"/>
      <c r="BV11" s="140"/>
      <c r="BW11" s="140"/>
      <c r="BX11" s="140"/>
      <c r="BY11" s="122"/>
      <c r="BZ11" s="122"/>
      <c r="CA11" s="122"/>
      <c r="CB11" s="122"/>
      <c r="CC11" s="122"/>
      <c r="CD11" s="122"/>
      <c r="CE11" s="122"/>
    </row>
    <row r="12" spans="1:106" x14ac:dyDescent="0.2">
      <c r="A12" s="130"/>
      <c r="B12" s="163" t="s">
        <v>29</v>
      </c>
      <c r="C12" s="163"/>
      <c r="D12" s="163"/>
      <c r="E12" s="163"/>
      <c r="F12" s="163"/>
      <c r="G12" s="163"/>
      <c r="H12" s="163"/>
      <c r="I12" s="163"/>
      <c r="J12" s="163"/>
      <c r="K12" s="163"/>
      <c r="L12" s="162" t="s">
        <v>30</v>
      </c>
      <c r="M12" s="162"/>
      <c r="N12" s="162"/>
      <c r="O12" s="162"/>
      <c r="P12" s="162"/>
      <c r="Q12" s="162"/>
      <c r="R12" s="162"/>
      <c r="S12" s="162"/>
      <c r="T12" s="162"/>
      <c r="U12" s="162"/>
      <c r="V12" s="163" t="s">
        <v>31</v>
      </c>
      <c r="W12" s="163"/>
      <c r="X12" s="163"/>
      <c r="Y12" s="163"/>
      <c r="Z12" s="163"/>
      <c r="AA12" s="163"/>
      <c r="AB12" s="163"/>
      <c r="AC12" s="163"/>
      <c r="AD12" s="163"/>
      <c r="AE12" s="163"/>
      <c r="AF12" s="162" t="s">
        <v>32</v>
      </c>
      <c r="AG12" s="162"/>
      <c r="AH12" s="162"/>
      <c r="AI12" s="162"/>
      <c r="AJ12" s="162"/>
      <c r="AK12" s="162"/>
      <c r="AL12" s="162"/>
      <c r="AM12" s="162"/>
      <c r="AN12" s="162"/>
      <c r="AO12" s="162"/>
      <c r="AP12" s="163" t="s">
        <v>33</v>
      </c>
      <c r="AQ12" s="163"/>
      <c r="AR12" s="163"/>
      <c r="AS12" s="163"/>
      <c r="AT12" s="163"/>
      <c r="AU12" s="163"/>
      <c r="AV12" s="163"/>
      <c r="AW12" s="163"/>
      <c r="AX12" s="163"/>
      <c r="AY12" s="163"/>
      <c r="AZ12" s="162" t="s">
        <v>34</v>
      </c>
      <c r="BA12" s="162"/>
      <c r="BB12" s="162"/>
      <c r="BC12" s="162"/>
      <c r="BD12" s="162"/>
      <c r="BE12" s="162"/>
      <c r="BF12" s="162"/>
      <c r="BG12" s="162"/>
      <c r="BH12" s="162"/>
      <c r="BI12" s="162"/>
      <c r="BJ12" s="163" t="s">
        <v>35</v>
      </c>
      <c r="BK12" s="163"/>
      <c r="BL12" s="163"/>
      <c r="BM12" s="163"/>
      <c r="BN12" s="163"/>
      <c r="BO12" s="163"/>
      <c r="BP12" s="163"/>
      <c r="BQ12" s="163"/>
      <c r="BR12" s="163"/>
      <c r="BS12" s="163"/>
      <c r="BT12" s="162" t="s">
        <v>36</v>
      </c>
      <c r="BU12" s="162"/>
      <c r="BV12" s="162"/>
      <c r="BW12" s="162"/>
      <c r="BX12" s="162"/>
      <c r="BY12" s="162"/>
      <c r="BZ12" s="162"/>
      <c r="CA12" s="162"/>
      <c r="CB12" s="162"/>
      <c r="CC12" s="162"/>
      <c r="CD12" s="122"/>
      <c r="CE12" s="122"/>
    </row>
    <row r="13" spans="1:106" s="1" customFormat="1" x14ac:dyDescent="0.3">
      <c r="A13" s="130" t="s">
        <v>110</v>
      </c>
      <c r="B13" s="145" t="s">
        <v>16</v>
      </c>
      <c r="C13" s="145" t="s">
        <v>17</v>
      </c>
      <c r="D13" s="145" t="s">
        <v>18</v>
      </c>
      <c r="E13" s="145" t="s">
        <v>19</v>
      </c>
      <c r="F13" s="145" t="s">
        <v>20</v>
      </c>
      <c r="G13" s="145" t="s">
        <v>21</v>
      </c>
      <c r="H13" s="145" t="s">
        <v>22</v>
      </c>
      <c r="I13" s="145" t="s">
        <v>37</v>
      </c>
      <c r="J13" s="145" t="s">
        <v>38</v>
      </c>
      <c r="K13" s="145" t="s">
        <v>39</v>
      </c>
      <c r="L13" s="146" t="s">
        <v>40</v>
      </c>
      <c r="M13" s="146" t="s">
        <v>41</v>
      </c>
      <c r="N13" s="146" t="s">
        <v>42</v>
      </c>
      <c r="O13" s="146" t="s">
        <v>43</v>
      </c>
      <c r="P13" s="146" t="s">
        <v>44</v>
      </c>
      <c r="Q13" s="146" t="s">
        <v>45</v>
      </c>
      <c r="R13" s="146" t="s">
        <v>46</v>
      </c>
      <c r="S13" s="146" t="s">
        <v>47</v>
      </c>
      <c r="T13" s="146" t="s">
        <v>48</v>
      </c>
      <c r="U13" s="146" t="s">
        <v>49</v>
      </c>
      <c r="V13" s="145" t="s">
        <v>50</v>
      </c>
      <c r="W13" s="145" t="s">
        <v>51</v>
      </c>
      <c r="X13" s="145" t="s">
        <v>52</v>
      </c>
      <c r="Y13" s="145" t="s">
        <v>53</v>
      </c>
      <c r="Z13" s="145" t="s">
        <v>54</v>
      </c>
      <c r="AA13" s="145" t="s">
        <v>55</v>
      </c>
      <c r="AB13" s="145" t="s">
        <v>56</v>
      </c>
      <c r="AC13" s="145" t="s">
        <v>57</v>
      </c>
      <c r="AD13" s="145" t="s">
        <v>58</v>
      </c>
      <c r="AE13" s="145" t="s">
        <v>59</v>
      </c>
      <c r="AF13" s="146" t="s">
        <v>60</v>
      </c>
      <c r="AG13" s="146" t="s">
        <v>61</v>
      </c>
      <c r="AH13" s="146" t="s">
        <v>62</v>
      </c>
      <c r="AI13" s="146" t="s">
        <v>63</v>
      </c>
      <c r="AJ13" s="146" t="s">
        <v>64</v>
      </c>
      <c r="AK13" s="146" t="s">
        <v>65</v>
      </c>
      <c r="AL13" s="146" t="s">
        <v>66</v>
      </c>
      <c r="AM13" s="146" t="s">
        <v>67</v>
      </c>
      <c r="AN13" s="146" t="s">
        <v>68</v>
      </c>
      <c r="AO13" s="146" t="s">
        <v>69</v>
      </c>
      <c r="AP13" s="145" t="s">
        <v>70</v>
      </c>
      <c r="AQ13" s="145" t="s">
        <v>71</v>
      </c>
      <c r="AR13" s="145" t="s">
        <v>72</v>
      </c>
      <c r="AS13" s="145" t="s">
        <v>73</v>
      </c>
      <c r="AT13" s="145" t="s">
        <v>74</v>
      </c>
      <c r="AU13" s="145" t="s">
        <v>75</v>
      </c>
      <c r="AV13" s="145" t="s">
        <v>76</v>
      </c>
      <c r="AW13" s="145" t="s">
        <v>77</v>
      </c>
      <c r="AX13" s="145" t="s">
        <v>78</v>
      </c>
      <c r="AY13" s="145" t="s">
        <v>79</v>
      </c>
      <c r="AZ13" s="146" t="s">
        <v>80</v>
      </c>
      <c r="BA13" s="146" t="s">
        <v>81</v>
      </c>
      <c r="BB13" s="146" t="s">
        <v>82</v>
      </c>
      <c r="BC13" s="146" t="s">
        <v>83</v>
      </c>
      <c r="BD13" s="146" t="s">
        <v>84</v>
      </c>
      <c r="BE13" s="146" t="s">
        <v>85</v>
      </c>
      <c r="BF13" s="146" t="s">
        <v>86</v>
      </c>
      <c r="BG13" s="146" t="s">
        <v>87</v>
      </c>
      <c r="BH13" s="146" t="s">
        <v>88</v>
      </c>
      <c r="BI13" s="146" t="s">
        <v>89</v>
      </c>
      <c r="BJ13" s="145" t="s">
        <v>90</v>
      </c>
      <c r="BK13" s="145" t="s">
        <v>91</v>
      </c>
      <c r="BL13" s="145" t="s">
        <v>92</v>
      </c>
      <c r="BM13" s="145" t="s">
        <v>93</v>
      </c>
      <c r="BN13" s="145" t="s">
        <v>94</v>
      </c>
      <c r="BO13" s="145" t="s">
        <v>95</v>
      </c>
      <c r="BP13" s="145" t="s">
        <v>96</v>
      </c>
      <c r="BQ13" s="145" t="s">
        <v>97</v>
      </c>
      <c r="BR13" s="145" t="s">
        <v>98</v>
      </c>
      <c r="BS13" s="145" t="s">
        <v>99</v>
      </c>
      <c r="BT13" s="146" t="s">
        <v>100</v>
      </c>
      <c r="BU13" s="146" t="s">
        <v>101</v>
      </c>
      <c r="BV13" s="146" t="s">
        <v>102</v>
      </c>
      <c r="BW13" s="146" t="s">
        <v>103</v>
      </c>
      <c r="BX13" s="146" t="s">
        <v>104</v>
      </c>
      <c r="BY13" s="146" t="s">
        <v>105</v>
      </c>
      <c r="BZ13" s="146" t="s">
        <v>106</v>
      </c>
      <c r="CA13" s="146" t="s">
        <v>107</v>
      </c>
      <c r="CB13" s="146" t="s">
        <v>108</v>
      </c>
      <c r="CC13" s="146" t="s">
        <v>109</v>
      </c>
      <c r="CD13" s="140"/>
      <c r="CE13" s="140"/>
      <c r="CF13" s="140"/>
      <c r="CG13" s="140"/>
      <c r="CH13" s="140"/>
      <c r="CI13" s="140"/>
      <c r="CJ13" s="140"/>
      <c r="CK13" s="140"/>
      <c r="CL13" s="140"/>
      <c r="CM13" s="140"/>
      <c r="CN13" s="140"/>
      <c r="CO13" s="140"/>
      <c r="CP13" s="140"/>
      <c r="CQ13" s="140"/>
      <c r="CR13" s="140"/>
      <c r="CS13" s="140"/>
      <c r="CT13" s="140"/>
      <c r="CU13" s="140"/>
      <c r="CV13" s="140"/>
      <c r="CW13" s="140"/>
      <c r="CX13" s="140"/>
      <c r="CY13" s="140"/>
      <c r="CZ13" s="140"/>
      <c r="DA13" s="140"/>
      <c r="DB13" s="140"/>
    </row>
    <row r="14" spans="1:106" s="120" customFormat="1" x14ac:dyDescent="0.3">
      <c r="A14" s="132">
        <v>1</v>
      </c>
      <c r="B14" s="143">
        <v>2485</v>
      </c>
      <c r="C14" s="143">
        <v>2595</v>
      </c>
      <c r="D14" s="143">
        <v>2505</v>
      </c>
      <c r="E14" s="143">
        <v>2075</v>
      </c>
      <c r="F14" s="143">
        <v>2425</v>
      </c>
      <c r="G14" s="143">
        <v>1945</v>
      </c>
      <c r="H14" s="143">
        <v>2580</v>
      </c>
      <c r="I14" s="4"/>
      <c r="J14" s="4"/>
      <c r="K14" s="4"/>
      <c r="L14" s="144">
        <v>2460</v>
      </c>
      <c r="M14" s="144">
        <v>2630</v>
      </c>
      <c r="N14" s="144">
        <v>2695</v>
      </c>
      <c r="O14" s="144">
        <v>2695</v>
      </c>
      <c r="P14" s="144">
        <v>2100</v>
      </c>
      <c r="Q14" s="144">
        <v>2350</v>
      </c>
      <c r="R14" s="144">
        <v>2265</v>
      </c>
      <c r="S14" s="8"/>
      <c r="T14" s="8"/>
      <c r="U14" s="8"/>
      <c r="V14" s="143">
        <v>2165</v>
      </c>
      <c r="W14" s="143">
        <v>2275</v>
      </c>
      <c r="X14" s="143">
        <v>2470</v>
      </c>
      <c r="Y14" s="143">
        <v>2520</v>
      </c>
      <c r="Z14" s="143">
        <v>2245</v>
      </c>
      <c r="AA14" s="143">
        <v>2685</v>
      </c>
      <c r="AB14" s="143">
        <v>2150</v>
      </c>
      <c r="AC14" s="4"/>
      <c r="AD14" s="4"/>
      <c r="AE14" s="4"/>
      <c r="AF14" s="8"/>
      <c r="AG14" s="8"/>
      <c r="AH14" s="8"/>
      <c r="AI14" s="8"/>
      <c r="AJ14" s="8"/>
      <c r="AK14" s="8"/>
      <c r="AL14" s="8"/>
      <c r="AM14" s="8"/>
      <c r="AN14" s="8"/>
      <c r="AO14" s="8"/>
      <c r="AP14" s="4"/>
      <c r="AQ14" s="4"/>
      <c r="AR14" s="4"/>
      <c r="AS14" s="4"/>
      <c r="AT14" s="4"/>
      <c r="AU14" s="4"/>
      <c r="AV14" s="4"/>
      <c r="AW14" s="4"/>
      <c r="AX14" s="4"/>
      <c r="AY14" s="4"/>
      <c r="AZ14" s="8"/>
      <c r="BA14" s="8"/>
      <c r="BB14" s="8"/>
      <c r="BC14" s="8"/>
      <c r="BD14" s="8"/>
      <c r="BE14" s="8"/>
      <c r="BF14" s="8"/>
      <c r="BG14" s="8"/>
      <c r="BH14" s="8"/>
      <c r="BI14" s="8"/>
      <c r="BJ14" s="4"/>
      <c r="BK14" s="4"/>
      <c r="BL14" s="4"/>
      <c r="BM14" s="4"/>
      <c r="BN14" s="4"/>
      <c r="BO14" s="4"/>
      <c r="BP14" s="4"/>
      <c r="BQ14" s="4"/>
      <c r="BR14" s="4"/>
      <c r="BS14" s="4"/>
      <c r="BT14" s="8"/>
      <c r="BU14" s="8"/>
      <c r="BV14" s="8"/>
      <c r="BW14" s="8"/>
      <c r="BX14" s="8"/>
      <c r="BY14" s="8"/>
      <c r="BZ14" s="8"/>
      <c r="CA14" s="8"/>
      <c r="CB14" s="8"/>
      <c r="CC14" s="8"/>
      <c r="CD14" s="141"/>
      <c r="CE14" s="141"/>
      <c r="CF14" s="141"/>
      <c r="CG14" s="141"/>
      <c r="CH14" s="141"/>
      <c r="CI14" s="141"/>
      <c r="CJ14" s="141"/>
      <c r="CK14" s="141"/>
      <c r="CL14" s="141"/>
      <c r="CM14" s="141"/>
      <c r="CN14" s="141"/>
      <c r="CO14" s="141"/>
      <c r="CP14" s="141"/>
      <c r="CQ14" s="141"/>
      <c r="CR14" s="141"/>
      <c r="CS14" s="141"/>
      <c r="CT14" s="141"/>
      <c r="CU14" s="141"/>
      <c r="CV14" s="141"/>
      <c r="CW14" s="141"/>
      <c r="CX14" s="141"/>
      <c r="CY14" s="141"/>
      <c r="CZ14" s="141"/>
      <c r="DA14" s="141"/>
      <c r="DB14" s="141"/>
    </row>
    <row r="15" spans="1:106" s="120" customFormat="1" x14ac:dyDescent="0.3">
      <c r="A15" s="132">
        <f>1+A14</f>
        <v>2</v>
      </c>
      <c r="B15" s="143">
        <v>2735</v>
      </c>
      <c r="C15" s="143">
        <v>2080</v>
      </c>
      <c r="D15" s="143">
        <v>2515</v>
      </c>
      <c r="E15" s="143">
        <v>2865</v>
      </c>
      <c r="F15" s="143">
        <v>2735</v>
      </c>
      <c r="G15" s="143">
        <v>1970</v>
      </c>
      <c r="H15" s="143">
        <v>2230</v>
      </c>
      <c r="I15" s="4"/>
      <c r="J15" s="4"/>
      <c r="K15" s="4"/>
      <c r="L15" s="144">
        <v>2735</v>
      </c>
      <c r="M15" s="144">
        <v>2730</v>
      </c>
      <c r="N15" s="144">
        <v>2465</v>
      </c>
      <c r="O15" s="144">
        <v>2135</v>
      </c>
      <c r="P15" s="144">
        <v>2655</v>
      </c>
      <c r="Q15" s="144">
        <v>2470</v>
      </c>
      <c r="R15" s="144">
        <v>2405</v>
      </c>
      <c r="S15" s="8"/>
      <c r="T15" s="8"/>
      <c r="U15" s="8"/>
      <c r="V15" s="143">
        <v>2165</v>
      </c>
      <c r="W15" s="143">
        <v>2110</v>
      </c>
      <c r="X15" s="143">
        <v>2100</v>
      </c>
      <c r="Y15" s="143">
        <v>2220</v>
      </c>
      <c r="Z15" s="143">
        <v>1935</v>
      </c>
      <c r="AA15" s="143">
        <v>2370</v>
      </c>
      <c r="AB15" s="143">
        <v>2135</v>
      </c>
      <c r="AC15" s="4"/>
      <c r="AD15" s="4"/>
      <c r="AE15" s="4"/>
      <c r="AF15" s="8"/>
      <c r="AG15" s="8"/>
      <c r="AH15" s="8"/>
      <c r="AI15" s="8"/>
      <c r="AJ15" s="8"/>
      <c r="AK15" s="8"/>
      <c r="AL15" s="8"/>
      <c r="AM15" s="8"/>
      <c r="AN15" s="8"/>
      <c r="AO15" s="8"/>
      <c r="AP15" s="4"/>
      <c r="AQ15" s="4"/>
      <c r="AR15" s="4"/>
      <c r="AS15" s="4"/>
      <c r="AT15" s="4"/>
      <c r="AU15" s="4"/>
      <c r="AV15" s="4"/>
      <c r="AW15" s="4"/>
      <c r="AX15" s="4"/>
      <c r="AY15" s="4"/>
      <c r="AZ15" s="8"/>
      <c r="BA15" s="8"/>
      <c r="BB15" s="8"/>
      <c r="BC15" s="8"/>
      <c r="BD15" s="8"/>
      <c r="BE15" s="8"/>
      <c r="BF15" s="8"/>
      <c r="BG15" s="8"/>
      <c r="BH15" s="8"/>
      <c r="BI15" s="8"/>
      <c r="BJ15" s="4"/>
      <c r="BK15" s="4"/>
      <c r="BL15" s="4"/>
      <c r="BM15" s="4"/>
      <c r="BN15" s="4"/>
      <c r="BO15" s="4"/>
      <c r="BP15" s="4"/>
      <c r="BQ15" s="4"/>
      <c r="BR15" s="4"/>
      <c r="BS15" s="4"/>
      <c r="BT15" s="8"/>
      <c r="BU15" s="8"/>
      <c r="BV15" s="8"/>
      <c r="BW15" s="8"/>
      <c r="BX15" s="8"/>
      <c r="BY15" s="8"/>
      <c r="BZ15" s="8"/>
      <c r="CA15" s="8"/>
      <c r="CB15" s="8"/>
      <c r="CC15" s="8"/>
      <c r="CD15" s="141"/>
      <c r="CE15" s="141"/>
      <c r="CF15" s="141"/>
      <c r="CG15" s="141"/>
      <c r="CH15" s="141"/>
      <c r="CI15" s="141"/>
      <c r="CJ15" s="141"/>
      <c r="CK15" s="141"/>
      <c r="CL15" s="141"/>
      <c r="CM15" s="141"/>
      <c r="CN15" s="141"/>
      <c r="CO15" s="141"/>
      <c r="CP15" s="141"/>
      <c r="CQ15" s="141"/>
      <c r="CR15" s="141"/>
      <c r="CS15" s="141"/>
      <c r="CT15" s="141"/>
      <c r="CU15" s="141"/>
      <c r="CV15" s="141"/>
      <c r="CW15" s="141"/>
      <c r="CX15" s="141"/>
      <c r="CY15" s="141"/>
      <c r="CZ15" s="141"/>
      <c r="DA15" s="141"/>
      <c r="DB15" s="141"/>
    </row>
    <row r="16" spans="1:106" s="120" customFormat="1" x14ac:dyDescent="0.3">
      <c r="A16" s="132">
        <f t="shared" ref="A16:A38" si="0">1+A15</f>
        <v>3</v>
      </c>
      <c r="B16" s="143">
        <v>2500</v>
      </c>
      <c r="C16" s="143">
        <v>2140</v>
      </c>
      <c r="D16" s="143">
        <v>2330</v>
      </c>
      <c r="E16" s="143">
        <v>2575</v>
      </c>
      <c r="F16" s="143">
        <v>2550</v>
      </c>
      <c r="G16" s="143">
        <v>2680</v>
      </c>
      <c r="H16" s="143">
        <v>2335</v>
      </c>
      <c r="I16" s="4"/>
      <c r="J16" s="4"/>
      <c r="K16" s="4"/>
      <c r="L16" s="144">
        <v>1850</v>
      </c>
      <c r="M16" s="144">
        <v>2525</v>
      </c>
      <c r="N16" s="144">
        <v>2635</v>
      </c>
      <c r="O16" s="144">
        <v>2475</v>
      </c>
      <c r="P16" s="144">
        <v>2285</v>
      </c>
      <c r="Q16" s="144">
        <v>2450</v>
      </c>
      <c r="R16" s="144">
        <v>2305</v>
      </c>
      <c r="S16" s="8"/>
      <c r="T16" s="8"/>
      <c r="U16" s="8"/>
      <c r="V16" s="143">
        <v>2360</v>
      </c>
      <c r="W16" s="143">
        <v>2220</v>
      </c>
      <c r="X16" s="143">
        <v>2490</v>
      </c>
      <c r="Y16" s="143">
        <v>2155</v>
      </c>
      <c r="Z16" s="143">
        <v>2165</v>
      </c>
      <c r="AA16" s="143">
        <v>2475</v>
      </c>
      <c r="AB16" s="143">
        <v>1905</v>
      </c>
      <c r="AC16" s="4"/>
      <c r="AD16" s="4"/>
      <c r="AE16" s="4"/>
      <c r="AF16" s="8"/>
      <c r="AG16" s="8"/>
      <c r="AH16" s="8"/>
      <c r="AI16" s="8"/>
      <c r="AJ16" s="8"/>
      <c r="AK16" s="8"/>
      <c r="AL16" s="8"/>
      <c r="AM16" s="8"/>
      <c r="AN16" s="8"/>
      <c r="AO16" s="8"/>
      <c r="AP16" s="4"/>
      <c r="AQ16" s="4"/>
      <c r="AR16" s="4"/>
      <c r="AS16" s="4"/>
      <c r="AT16" s="4"/>
      <c r="AU16" s="4"/>
      <c r="AV16" s="4"/>
      <c r="AW16" s="4"/>
      <c r="AX16" s="4"/>
      <c r="AY16" s="4"/>
      <c r="AZ16" s="8"/>
      <c r="BA16" s="8"/>
      <c r="BB16" s="8"/>
      <c r="BC16" s="8"/>
      <c r="BD16" s="8"/>
      <c r="BE16" s="8"/>
      <c r="BF16" s="8"/>
      <c r="BG16" s="8"/>
      <c r="BH16" s="8"/>
      <c r="BI16" s="8"/>
      <c r="BJ16" s="4"/>
      <c r="BK16" s="4"/>
      <c r="BL16" s="4"/>
      <c r="BM16" s="4"/>
      <c r="BN16" s="4"/>
      <c r="BO16" s="4"/>
      <c r="BP16" s="4"/>
      <c r="BQ16" s="4"/>
      <c r="BR16" s="4"/>
      <c r="BS16" s="4"/>
      <c r="BT16" s="8"/>
      <c r="BU16" s="8"/>
      <c r="BV16" s="8"/>
      <c r="BW16" s="8"/>
      <c r="BX16" s="8"/>
      <c r="BY16" s="8"/>
      <c r="BZ16" s="8"/>
      <c r="CA16" s="8"/>
      <c r="CB16" s="8"/>
      <c r="CC16" s="8"/>
      <c r="CD16" s="141"/>
      <c r="CE16" s="141"/>
      <c r="CF16" s="141"/>
      <c r="CG16" s="141"/>
      <c r="CH16" s="141"/>
      <c r="CI16" s="141"/>
      <c r="CJ16" s="141"/>
      <c r="CK16" s="141"/>
      <c r="CL16" s="141"/>
      <c r="CM16" s="141"/>
      <c r="CN16" s="141"/>
      <c r="CO16" s="141"/>
      <c r="CP16" s="141"/>
      <c r="CQ16" s="141"/>
      <c r="CR16" s="141"/>
      <c r="CS16" s="141"/>
      <c r="CT16" s="141"/>
      <c r="CU16" s="141"/>
      <c r="CV16" s="141"/>
      <c r="CW16" s="141"/>
      <c r="CX16" s="141"/>
      <c r="CY16" s="141"/>
      <c r="CZ16" s="141"/>
      <c r="DA16" s="141"/>
      <c r="DB16" s="141"/>
    </row>
    <row r="17" spans="1:106" s="120" customFormat="1" x14ac:dyDescent="0.3">
      <c r="A17" s="132">
        <f t="shared" si="0"/>
        <v>4</v>
      </c>
      <c r="B17" s="143">
        <v>2480</v>
      </c>
      <c r="C17" s="143">
        <v>2560</v>
      </c>
      <c r="D17" s="143">
        <v>2220</v>
      </c>
      <c r="E17" s="143">
        <v>2240</v>
      </c>
      <c r="F17" s="143">
        <v>2150</v>
      </c>
      <c r="G17" s="143">
        <v>2035</v>
      </c>
      <c r="H17" s="143">
        <v>2550</v>
      </c>
      <c r="I17" s="4"/>
      <c r="J17" s="4"/>
      <c r="K17" s="4"/>
      <c r="L17" s="144">
        <v>2475</v>
      </c>
      <c r="M17" s="144">
        <v>2585</v>
      </c>
      <c r="N17" s="144">
        <v>2400</v>
      </c>
      <c r="O17" s="144">
        <v>2485</v>
      </c>
      <c r="P17" s="144">
        <v>2325</v>
      </c>
      <c r="Q17" s="144">
        <v>2550</v>
      </c>
      <c r="R17" s="144">
        <v>2265</v>
      </c>
      <c r="S17" s="8"/>
      <c r="T17" s="8"/>
      <c r="U17" s="8"/>
      <c r="V17" s="143">
        <v>2230</v>
      </c>
      <c r="W17" s="143">
        <v>2340</v>
      </c>
      <c r="X17" s="143">
        <v>2300</v>
      </c>
      <c r="Y17" s="143">
        <v>1970</v>
      </c>
      <c r="Z17" s="143">
        <v>2105</v>
      </c>
      <c r="AA17" s="143">
        <v>2390</v>
      </c>
      <c r="AB17" s="143">
        <v>2160</v>
      </c>
      <c r="AC17" s="4"/>
      <c r="AD17" s="4"/>
      <c r="AE17" s="4"/>
      <c r="AF17" s="8"/>
      <c r="AG17" s="8"/>
      <c r="AH17" s="8"/>
      <c r="AI17" s="8"/>
      <c r="AJ17" s="8"/>
      <c r="AK17" s="8"/>
      <c r="AL17" s="8"/>
      <c r="AM17" s="8"/>
      <c r="AN17" s="8"/>
      <c r="AO17" s="8"/>
      <c r="AP17" s="4"/>
      <c r="AQ17" s="4"/>
      <c r="AR17" s="4"/>
      <c r="AS17" s="4"/>
      <c r="AT17" s="4"/>
      <c r="AU17" s="4"/>
      <c r="AV17" s="4"/>
      <c r="AW17" s="4"/>
      <c r="AX17" s="4"/>
      <c r="AY17" s="4"/>
      <c r="AZ17" s="8"/>
      <c r="BA17" s="8"/>
      <c r="BB17" s="8"/>
      <c r="BC17" s="8"/>
      <c r="BD17" s="8"/>
      <c r="BE17" s="8"/>
      <c r="BF17" s="8"/>
      <c r="BG17" s="8"/>
      <c r="BH17" s="8"/>
      <c r="BI17" s="8"/>
      <c r="BJ17" s="4"/>
      <c r="BK17" s="4"/>
      <c r="BL17" s="4"/>
      <c r="BM17" s="4"/>
      <c r="BN17" s="4"/>
      <c r="BO17" s="4"/>
      <c r="BP17" s="4"/>
      <c r="BQ17" s="4"/>
      <c r="BR17" s="4"/>
      <c r="BS17" s="4"/>
      <c r="BT17" s="8"/>
      <c r="BU17" s="8"/>
      <c r="BV17" s="8"/>
      <c r="BW17" s="8"/>
      <c r="BX17" s="8"/>
      <c r="BY17" s="8"/>
      <c r="BZ17" s="8"/>
      <c r="CA17" s="8"/>
      <c r="CB17" s="8"/>
      <c r="CC17" s="8"/>
      <c r="CD17" s="141"/>
      <c r="CE17" s="141"/>
      <c r="CF17" s="141"/>
      <c r="CG17" s="141"/>
      <c r="CH17" s="141"/>
      <c r="CI17" s="141"/>
      <c r="CJ17" s="141"/>
      <c r="CK17" s="141"/>
      <c r="CL17" s="141"/>
      <c r="CM17" s="141"/>
      <c r="CN17" s="141"/>
      <c r="CO17" s="141"/>
      <c r="CP17" s="141"/>
      <c r="CQ17" s="141"/>
      <c r="CR17" s="141"/>
      <c r="CS17" s="141"/>
      <c r="CT17" s="141"/>
      <c r="CU17" s="141"/>
      <c r="CV17" s="141"/>
      <c r="CW17" s="141"/>
      <c r="CX17" s="141"/>
      <c r="CY17" s="141"/>
      <c r="CZ17" s="141"/>
      <c r="DA17" s="141"/>
      <c r="DB17" s="141"/>
    </row>
    <row r="18" spans="1:106" s="120" customFormat="1" x14ac:dyDescent="0.3">
      <c r="A18" s="132">
        <f t="shared" si="0"/>
        <v>5</v>
      </c>
      <c r="B18" s="143">
        <v>2880</v>
      </c>
      <c r="C18" s="143">
        <v>2440</v>
      </c>
      <c r="D18" s="143">
        <v>2385</v>
      </c>
      <c r="E18" s="143">
        <v>2440</v>
      </c>
      <c r="F18" s="143">
        <v>2460</v>
      </c>
      <c r="G18" s="143">
        <v>2710</v>
      </c>
      <c r="H18" s="143">
        <v>2775</v>
      </c>
      <c r="I18" s="4"/>
      <c r="J18" s="4"/>
      <c r="K18" s="4"/>
      <c r="L18" s="144">
        <v>2535</v>
      </c>
      <c r="M18" s="144">
        <v>1840</v>
      </c>
      <c r="N18" s="144">
        <v>2510</v>
      </c>
      <c r="O18" s="144">
        <v>2440</v>
      </c>
      <c r="P18" s="144">
        <v>2625</v>
      </c>
      <c r="Q18" s="144">
        <v>2605</v>
      </c>
      <c r="R18" s="144">
        <v>2765</v>
      </c>
      <c r="S18" s="8"/>
      <c r="T18" s="8"/>
      <c r="U18" s="8"/>
      <c r="V18" s="143">
        <v>2480</v>
      </c>
      <c r="W18" s="143">
        <v>2295</v>
      </c>
      <c r="X18" s="143">
        <v>2425</v>
      </c>
      <c r="Y18" s="143">
        <v>2270</v>
      </c>
      <c r="Z18" s="143">
        <v>2265</v>
      </c>
      <c r="AA18" s="143">
        <v>2305</v>
      </c>
      <c r="AB18" s="143">
        <v>2150</v>
      </c>
      <c r="AC18" s="4"/>
      <c r="AD18" s="4"/>
      <c r="AE18" s="4"/>
      <c r="AF18" s="8"/>
      <c r="AG18" s="8"/>
      <c r="AH18" s="8"/>
      <c r="AI18" s="8"/>
      <c r="AJ18" s="8"/>
      <c r="AK18" s="8"/>
      <c r="AL18" s="8"/>
      <c r="AM18" s="8"/>
      <c r="AN18" s="8"/>
      <c r="AO18" s="8"/>
      <c r="AP18" s="4"/>
      <c r="AQ18" s="4"/>
      <c r="AR18" s="4"/>
      <c r="AS18" s="4"/>
      <c r="AT18" s="4"/>
      <c r="AU18" s="4"/>
      <c r="AV18" s="4"/>
      <c r="AW18" s="4"/>
      <c r="AX18" s="4"/>
      <c r="AY18" s="4"/>
      <c r="AZ18" s="8"/>
      <c r="BA18" s="8"/>
      <c r="BB18" s="8"/>
      <c r="BC18" s="8"/>
      <c r="BD18" s="8"/>
      <c r="BE18" s="8"/>
      <c r="BF18" s="8"/>
      <c r="BG18" s="8"/>
      <c r="BH18" s="8"/>
      <c r="BI18" s="8"/>
      <c r="BJ18" s="4"/>
      <c r="BK18" s="4"/>
      <c r="BL18" s="4"/>
      <c r="BM18" s="4"/>
      <c r="BN18" s="4"/>
      <c r="BO18" s="4"/>
      <c r="BP18" s="4"/>
      <c r="BQ18" s="4"/>
      <c r="BR18" s="4"/>
      <c r="BS18" s="4"/>
      <c r="BT18" s="8"/>
      <c r="BU18" s="8"/>
      <c r="BV18" s="8"/>
      <c r="BW18" s="8"/>
      <c r="BX18" s="8"/>
      <c r="BY18" s="8"/>
      <c r="BZ18" s="8"/>
      <c r="CA18" s="8"/>
      <c r="CB18" s="8"/>
      <c r="CC18" s="8"/>
      <c r="CD18" s="141"/>
      <c r="CE18" s="141"/>
      <c r="CF18" s="141"/>
      <c r="CG18" s="141"/>
      <c r="CH18" s="141"/>
      <c r="CI18" s="141"/>
      <c r="CJ18" s="141"/>
      <c r="CK18" s="141"/>
      <c r="CL18" s="141"/>
      <c r="CM18" s="141"/>
      <c r="CN18" s="141"/>
      <c r="CO18" s="141"/>
      <c r="CP18" s="141"/>
      <c r="CQ18" s="141"/>
      <c r="CR18" s="141"/>
      <c r="CS18" s="141"/>
      <c r="CT18" s="141"/>
      <c r="CU18" s="141"/>
      <c r="CV18" s="141"/>
      <c r="CW18" s="141"/>
      <c r="CX18" s="141"/>
      <c r="CY18" s="141"/>
      <c r="CZ18" s="141"/>
      <c r="DA18" s="141"/>
      <c r="DB18" s="141"/>
    </row>
    <row r="19" spans="1:106" s="120" customFormat="1" x14ac:dyDescent="0.3">
      <c r="A19" s="132">
        <f t="shared" si="0"/>
        <v>6</v>
      </c>
      <c r="B19" s="4"/>
      <c r="C19" s="4"/>
      <c r="D19" s="4"/>
      <c r="E19" s="4"/>
      <c r="F19" s="4"/>
      <c r="G19" s="4"/>
      <c r="H19" s="4"/>
      <c r="I19" s="4"/>
      <c r="J19" s="4"/>
      <c r="K19" s="4"/>
      <c r="L19" s="8"/>
      <c r="M19" s="8"/>
      <c r="N19" s="8"/>
      <c r="O19" s="8"/>
      <c r="P19" s="8"/>
      <c r="Q19" s="8"/>
      <c r="R19" s="8"/>
      <c r="S19" s="8"/>
      <c r="T19" s="8"/>
      <c r="U19" s="8"/>
      <c r="V19" s="4"/>
      <c r="W19" s="4"/>
      <c r="X19" s="4"/>
      <c r="Y19" s="4"/>
      <c r="Z19" s="4"/>
      <c r="AA19" s="4"/>
      <c r="AB19" s="4"/>
      <c r="AC19" s="4"/>
      <c r="AD19" s="4"/>
      <c r="AE19" s="4"/>
      <c r="AF19" s="8"/>
      <c r="AG19" s="8"/>
      <c r="AH19" s="8"/>
      <c r="AI19" s="8"/>
      <c r="AJ19" s="8"/>
      <c r="AK19" s="8"/>
      <c r="AL19" s="8"/>
      <c r="AM19" s="8"/>
      <c r="AN19" s="8"/>
      <c r="AO19" s="8"/>
      <c r="AP19" s="4"/>
      <c r="AQ19" s="4"/>
      <c r="AR19" s="4"/>
      <c r="AS19" s="4"/>
      <c r="AT19" s="4"/>
      <c r="AU19" s="4"/>
      <c r="AV19" s="4"/>
      <c r="AW19" s="4"/>
      <c r="AX19" s="4"/>
      <c r="AY19" s="4"/>
      <c r="AZ19" s="8"/>
      <c r="BA19" s="8"/>
      <c r="BB19" s="8"/>
      <c r="BC19" s="8"/>
      <c r="BD19" s="8"/>
      <c r="BE19" s="8"/>
      <c r="BF19" s="8"/>
      <c r="BG19" s="8"/>
      <c r="BH19" s="8"/>
      <c r="BI19" s="8"/>
      <c r="BJ19" s="4"/>
      <c r="BK19" s="4"/>
      <c r="BL19" s="4"/>
      <c r="BM19" s="4"/>
      <c r="BN19" s="4"/>
      <c r="BO19" s="4"/>
      <c r="BP19" s="4"/>
      <c r="BQ19" s="4"/>
      <c r="BR19" s="4"/>
      <c r="BS19" s="4"/>
      <c r="BT19" s="8"/>
      <c r="BU19" s="8"/>
      <c r="BV19" s="8"/>
      <c r="BW19" s="8"/>
      <c r="BX19" s="8"/>
      <c r="BY19" s="8"/>
      <c r="BZ19" s="8"/>
      <c r="CA19" s="8"/>
      <c r="CB19" s="8"/>
      <c r="CC19" s="8"/>
      <c r="CD19" s="141"/>
      <c r="CE19" s="141"/>
      <c r="CF19" s="141"/>
      <c r="CG19" s="141"/>
      <c r="CH19" s="141"/>
      <c r="CI19" s="141"/>
      <c r="CJ19" s="141"/>
      <c r="CK19" s="141"/>
      <c r="CL19" s="141"/>
      <c r="CM19" s="141"/>
      <c r="CN19" s="141"/>
      <c r="CO19" s="141"/>
      <c r="CP19" s="141"/>
      <c r="CQ19" s="141"/>
      <c r="CR19" s="141"/>
      <c r="CS19" s="141"/>
      <c r="CT19" s="141"/>
      <c r="CU19" s="141"/>
      <c r="CV19" s="141"/>
      <c r="CW19" s="141"/>
      <c r="CX19" s="141"/>
      <c r="CY19" s="141"/>
      <c r="CZ19" s="141"/>
      <c r="DA19" s="141"/>
      <c r="DB19" s="141"/>
    </row>
    <row r="20" spans="1:106" s="120" customFormat="1" x14ac:dyDescent="0.3">
      <c r="A20" s="132">
        <f t="shared" si="0"/>
        <v>7</v>
      </c>
      <c r="B20" s="4"/>
      <c r="C20" s="4"/>
      <c r="D20" s="4"/>
      <c r="E20" s="4"/>
      <c r="F20" s="4"/>
      <c r="G20" s="4"/>
      <c r="H20" s="4"/>
      <c r="I20" s="4"/>
      <c r="J20" s="4"/>
      <c r="K20" s="4"/>
      <c r="L20" s="8"/>
      <c r="M20" s="8"/>
      <c r="N20" s="8"/>
      <c r="O20" s="8"/>
      <c r="P20" s="8"/>
      <c r="Q20" s="8"/>
      <c r="R20" s="8"/>
      <c r="S20" s="8"/>
      <c r="T20" s="8"/>
      <c r="U20" s="8"/>
      <c r="V20" s="4"/>
      <c r="W20" s="4"/>
      <c r="X20" s="4"/>
      <c r="Y20" s="4"/>
      <c r="Z20" s="4"/>
      <c r="AA20" s="4"/>
      <c r="AB20" s="4"/>
      <c r="AC20" s="4"/>
      <c r="AD20" s="4"/>
      <c r="AE20" s="4"/>
      <c r="AF20" s="8"/>
      <c r="AG20" s="8"/>
      <c r="AH20" s="8"/>
      <c r="AI20" s="8"/>
      <c r="AJ20" s="8"/>
      <c r="AK20" s="8"/>
      <c r="AL20" s="8"/>
      <c r="AM20" s="8"/>
      <c r="AN20" s="8"/>
      <c r="AO20" s="8"/>
      <c r="AP20" s="4"/>
      <c r="AQ20" s="4"/>
      <c r="AR20" s="4"/>
      <c r="AS20" s="4"/>
      <c r="AT20" s="4"/>
      <c r="AU20" s="4"/>
      <c r="AV20" s="4"/>
      <c r="AW20" s="4"/>
      <c r="AX20" s="4"/>
      <c r="AY20" s="4"/>
      <c r="AZ20" s="8"/>
      <c r="BA20" s="8"/>
      <c r="BB20" s="8"/>
      <c r="BC20" s="8"/>
      <c r="BD20" s="8"/>
      <c r="BE20" s="8"/>
      <c r="BF20" s="8"/>
      <c r="BG20" s="8"/>
      <c r="BH20" s="8"/>
      <c r="BI20" s="8"/>
      <c r="BJ20" s="4"/>
      <c r="BK20" s="4"/>
      <c r="BL20" s="4"/>
      <c r="BM20" s="4"/>
      <c r="BN20" s="4"/>
      <c r="BO20" s="4"/>
      <c r="BP20" s="4"/>
      <c r="BQ20" s="4"/>
      <c r="BR20" s="4"/>
      <c r="BS20" s="4"/>
      <c r="BT20" s="8"/>
      <c r="BU20" s="8"/>
      <c r="BV20" s="8"/>
      <c r="BW20" s="8"/>
      <c r="BX20" s="8"/>
      <c r="BY20" s="8"/>
      <c r="BZ20" s="8"/>
      <c r="CA20" s="8"/>
      <c r="CB20" s="8"/>
      <c r="CC20" s="8"/>
      <c r="CD20" s="141"/>
      <c r="CE20" s="141"/>
      <c r="CF20" s="141"/>
      <c r="CG20" s="141"/>
      <c r="CH20" s="141"/>
      <c r="CI20" s="141"/>
      <c r="CJ20" s="141"/>
      <c r="CK20" s="141"/>
      <c r="CL20" s="141"/>
      <c r="CM20" s="141"/>
      <c r="CN20" s="141"/>
      <c r="CO20" s="141"/>
      <c r="CP20" s="141"/>
      <c r="CQ20" s="141"/>
      <c r="CR20" s="141"/>
      <c r="CS20" s="141"/>
      <c r="CT20" s="141"/>
      <c r="CU20" s="141"/>
      <c r="CV20" s="141"/>
      <c r="CW20" s="141"/>
      <c r="CX20" s="141"/>
      <c r="CY20" s="141"/>
      <c r="CZ20" s="141"/>
      <c r="DA20" s="141"/>
      <c r="DB20" s="141"/>
    </row>
    <row r="21" spans="1:106" s="1" customFormat="1" x14ac:dyDescent="0.3">
      <c r="A21" s="132">
        <f t="shared" si="0"/>
        <v>8</v>
      </c>
      <c r="B21" s="4"/>
      <c r="C21" s="4"/>
      <c r="D21" s="4"/>
      <c r="E21" s="4"/>
      <c r="F21" s="4"/>
      <c r="G21" s="4"/>
      <c r="H21" s="4"/>
      <c r="I21" s="4"/>
      <c r="J21" s="4"/>
      <c r="K21" s="4"/>
      <c r="L21" s="8"/>
      <c r="M21" s="8"/>
      <c r="N21" s="8"/>
      <c r="O21" s="8"/>
      <c r="P21" s="8"/>
      <c r="Q21" s="8"/>
      <c r="R21" s="8"/>
      <c r="S21" s="8"/>
      <c r="T21" s="8"/>
      <c r="U21" s="8"/>
      <c r="V21" s="4"/>
      <c r="W21" s="4"/>
      <c r="X21" s="4"/>
      <c r="Y21" s="4"/>
      <c r="Z21" s="4"/>
      <c r="AA21" s="4"/>
      <c r="AB21" s="4"/>
      <c r="AC21" s="4"/>
      <c r="AD21" s="4"/>
      <c r="AE21" s="4"/>
      <c r="AF21" s="8"/>
      <c r="AG21" s="8"/>
      <c r="AH21" s="8"/>
      <c r="AI21" s="8"/>
      <c r="AJ21" s="8"/>
      <c r="AK21" s="8"/>
      <c r="AL21" s="8"/>
      <c r="AM21" s="8"/>
      <c r="AN21" s="8"/>
      <c r="AO21" s="8"/>
      <c r="AP21" s="4"/>
      <c r="AQ21" s="4"/>
      <c r="AR21" s="4"/>
      <c r="AS21" s="4"/>
      <c r="AT21" s="4"/>
      <c r="AU21" s="4"/>
      <c r="AV21" s="4"/>
      <c r="AW21" s="4"/>
      <c r="AX21" s="4"/>
      <c r="AY21" s="4"/>
      <c r="AZ21" s="8"/>
      <c r="BA21" s="8"/>
      <c r="BB21" s="8"/>
      <c r="BC21" s="8"/>
      <c r="BD21" s="8"/>
      <c r="BE21" s="8"/>
      <c r="BF21" s="8"/>
      <c r="BG21" s="8"/>
      <c r="BH21" s="8"/>
      <c r="BI21" s="8"/>
      <c r="BJ21" s="4"/>
      <c r="BK21" s="4"/>
      <c r="BL21" s="4"/>
      <c r="BM21" s="4"/>
      <c r="BN21" s="4"/>
      <c r="BO21" s="4"/>
      <c r="BP21" s="4"/>
      <c r="BQ21" s="4"/>
      <c r="BR21" s="4"/>
      <c r="BS21" s="4"/>
      <c r="BT21" s="8"/>
      <c r="BU21" s="8"/>
      <c r="BV21" s="8"/>
      <c r="BW21" s="8"/>
      <c r="BX21" s="8"/>
      <c r="BY21" s="8"/>
      <c r="BZ21" s="8"/>
      <c r="CA21" s="8"/>
      <c r="CB21" s="8"/>
      <c r="CC21" s="8"/>
      <c r="CD21" s="140"/>
      <c r="CE21" s="140"/>
      <c r="CF21" s="140"/>
      <c r="CG21" s="140"/>
      <c r="CH21" s="140"/>
      <c r="CI21" s="140"/>
      <c r="CJ21" s="140"/>
      <c r="CK21" s="140"/>
      <c r="CL21" s="140"/>
      <c r="CM21" s="140"/>
      <c r="CN21" s="140"/>
      <c r="CO21" s="140"/>
      <c r="CP21" s="140"/>
      <c r="CQ21" s="140"/>
      <c r="CR21" s="140"/>
      <c r="CS21" s="140"/>
      <c r="CT21" s="140"/>
      <c r="CU21" s="140"/>
      <c r="CV21" s="140"/>
      <c r="CW21" s="140"/>
      <c r="CX21" s="140"/>
      <c r="CY21" s="140"/>
      <c r="CZ21" s="140"/>
      <c r="DA21" s="140"/>
      <c r="DB21" s="140"/>
    </row>
    <row r="22" spans="1:106" s="1" customFormat="1" x14ac:dyDescent="0.3">
      <c r="A22" s="132">
        <f t="shared" si="0"/>
        <v>9</v>
      </c>
      <c r="B22" s="4"/>
      <c r="C22" s="4"/>
      <c r="D22" s="4"/>
      <c r="E22" s="4"/>
      <c r="F22" s="4"/>
      <c r="G22" s="4"/>
      <c r="H22" s="4"/>
      <c r="I22" s="4"/>
      <c r="J22" s="4"/>
      <c r="K22" s="4"/>
      <c r="L22" s="8"/>
      <c r="M22" s="8"/>
      <c r="N22" s="8"/>
      <c r="O22" s="8"/>
      <c r="P22" s="8"/>
      <c r="Q22" s="8"/>
      <c r="R22" s="8"/>
      <c r="S22" s="8"/>
      <c r="T22" s="8"/>
      <c r="U22" s="8"/>
      <c r="V22" s="4"/>
      <c r="W22" s="4"/>
      <c r="X22" s="4"/>
      <c r="Y22" s="4"/>
      <c r="Z22" s="4"/>
      <c r="AA22" s="4"/>
      <c r="AB22" s="4"/>
      <c r="AC22" s="4"/>
      <c r="AD22" s="4"/>
      <c r="AE22" s="4"/>
      <c r="AF22" s="8"/>
      <c r="AG22" s="8"/>
      <c r="AH22" s="8"/>
      <c r="AI22" s="8"/>
      <c r="AJ22" s="8"/>
      <c r="AK22" s="8"/>
      <c r="AL22" s="8"/>
      <c r="AM22" s="8"/>
      <c r="AN22" s="8"/>
      <c r="AO22" s="8"/>
      <c r="AP22" s="4"/>
      <c r="AQ22" s="4"/>
      <c r="AR22" s="4"/>
      <c r="AS22" s="4"/>
      <c r="AT22" s="4"/>
      <c r="AU22" s="4"/>
      <c r="AV22" s="4"/>
      <c r="AW22" s="4"/>
      <c r="AX22" s="4"/>
      <c r="AY22" s="4"/>
      <c r="AZ22" s="8"/>
      <c r="BA22" s="8"/>
      <c r="BB22" s="8"/>
      <c r="BC22" s="8"/>
      <c r="BD22" s="8"/>
      <c r="BE22" s="8"/>
      <c r="BF22" s="8"/>
      <c r="BG22" s="8"/>
      <c r="BH22" s="8"/>
      <c r="BI22" s="8"/>
      <c r="BJ22" s="4"/>
      <c r="BK22" s="4"/>
      <c r="BL22" s="4"/>
      <c r="BM22" s="4"/>
      <c r="BN22" s="4"/>
      <c r="BO22" s="4"/>
      <c r="BP22" s="4"/>
      <c r="BQ22" s="4"/>
      <c r="BR22" s="4"/>
      <c r="BS22" s="4"/>
      <c r="BT22" s="8"/>
      <c r="BU22" s="8"/>
      <c r="BV22" s="8"/>
      <c r="BW22" s="8"/>
      <c r="BX22" s="8"/>
      <c r="BY22" s="8"/>
      <c r="BZ22" s="8"/>
      <c r="CA22" s="8"/>
      <c r="CB22" s="8"/>
      <c r="CC22" s="8"/>
      <c r="CD22" s="140"/>
      <c r="CE22" s="140"/>
      <c r="CF22" s="140"/>
      <c r="CG22" s="140"/>
      <c r="CH22" s="140"/>
      <c r="CI22" s="140"/>
      <c r="CJ22" s="140"/>
      <c r="CK22" s="140"/>
      <c r="CL22" s="140"/>
      <c r="CM22" s="140"/>
      <c r="CN22" s="140"/>
      <c r="CO22" s="140"/>
      <c r="CP22" s="140"/>
      <c r="CQ22" s="140"/>
      <c r="CR22" s="140"/>
      <c r="CS22" s="140"/>
      <c r="CT22" s="140"/>
      <c r="CU22" s="140"/>
      <c r="CV22" s="140"/>
      <c r="CW22" s="140"/>
      <c r="CX22" s="140"/>
      <c r="CY22" s="140"/>
      <c r="CZ22" s="140"/>
      <c r="DA22" s="140"/>
      <c r="DB22" s="140"/>
    </row>
    <row r="23" spans="1:106" s="1" customFormat="1" x14ac:dyDescent="0.3">
      <c r="A23" s="132">
        <f t="shared" si="0"/>
        <v>10</v>
      </c>
      <c r="B23" s="4"/>
      <c r="C23" s="4"/>
      <c r="D23" s="4"/>
      <c r="E23" s="4"/>
      <c r="F23" s="4"/>
      <c r="G23" s="4"/>
      <c r="H23" s="4"/>
      <c r="I23" s="4"/>
      <c r="J23" s="4"/>
      <c r="K23" s="4"/>
      <c r="L23" s="8"/>
      <c r="M23" s="8"/>
      <c r="N23" s="8"/>
      <c r="O23" s="8"/>
      <c r="P23" s="8"/>
      <c r="Q23" s="8"/>
      <c r="R23" s="8"/>
      <c r="S23" s="8"/>
      <c r="T23" s="8"/>
      <c r="U23" s="8"/>
      <c r="V23" s="4"/>
      <c r="W23" s="4"/>
      <c r="X23" s="4"/>
      <c r="Y23" s="4"/>
      <c r="Z23" s="4"/>
      <c r="AA23" s="4"/>
      <c r="AB23" s="4"/>
      <c r="AC23" s="4"/>
      <c r="AD23" s="4"/>
      <c r="AE23" s="4"/>
      <c r="AF23" s="8"/>
      <c r="AG23" s="8"/>
      <c r="AH23" s="8"/>
      <c r="AI23" s="8"/>
      <c r="AJ23" s="8"/>
      <c r="AK23" s="8"/>
      <c r="AL23" s="8"/>
      <c r="AM23" s="8"/>
      <c r="AN23" s="8"/>
      <c r="AO23" s="8"/>
      <c r="AP23" s="4"/>
      <c r="AQ23" s="4"/>
      <c r="AR23" s="4"/>
      <c r="AS23" s="4"/>
      <c r="AT23" s="4"/>
      <c r="AU23" s="4"/>
      <c r="AV23" s="4"/>
      <c r="AW23" s="4"/>
      <c r="AX23" s="4"/>
      <c r="AY23" s="4"/>
      <c r="AZ23" s="8"/>
      <c r="BA23" s="8"/>
      <c r="BB23" s="8"/>
      <c r="BC23" s="8"/>
      <c r="BD23" s="8"/>
      <c r="BE23" s="8"/>
      <c r="BF23" s="8"/>
      <c r="BG23" s="8"/>
      <c r="BH23" s="8"/>
      <c r="BI23" s="8"/>
      <c r="BJ23" s="4"/>
      <c r="BK23" s="4"/>
      <c r="BL23" s="4"/>
      <c r="BM23" s="4"/>
      <c r="BN23" s="4"/>
      <c r="BO23" s="4"/>
      <c r="BP23" s="4"/>
      <c r="BQ23" s="4"/>
      <c r="BR23" s="4"/>
      <c r="BS23" s="4"/>
      <c r="BT23" s="8"/>
      <c r="BU23" s="8"/>
      <c r="BV23" s="8"/>
      <c r="BW23" s="8"/>
      <c r="BX23" s="8"/>
      <c r="BY23" s="8"/>
      <c r="BZ23" s="8"/>
      <c r="CA23" s="8"/>
      <c r="CB23" s="8"/>
      <c r="CC23" s="8"/>
      <c r="CD23" s="140"/>
      <c r="CE23" s="140"/>
      <c r="CF23" s="140"/>
      <c r="CG23" s="140"/>
      <c r="CH23" s="140"/>
      <c r="CI23" s="140"/>
      <c r="CJ23" s="140"/>
      <c r="CK23" s="140"/>
      <c r="CL23" s="140"/>
      <c r="CM23" s="140"/>
      <c r="CN23" s="140"/>
      <c r="CO23" s="140"/>
      <c r="CP23" s="140"/>
      <c r="CQ23" s="140"/>
      <c r="CR23" s="140"/>
      <c r="CS23" s="140"/>
      <c r="CT23" s="140"/>
      <c r="CU23" s="140"/>
      <c r="CV23" s="140"/>
      <c r="CW23" s="140"/>
      <c r="CX23" s="140"/>
      <c r="CY23" s="140"/>
      <c r="CZ23" s="140"/>
      <c r="DA23" s="140"/>
      <c r="DB23" s="140"/>
    </row>
    <row r="24" spans="1:106" s="1" customFormat="1" x14ac:dyDescent="0.3">
      <c r="A24" s="132">
        <f t="shared" si="0"/>
        <v>11</v>
      </c>
      <c r="B24" s="4"/>
      <c r="C24" s="4"/>
      <c r="D24" s="4"/>
      <c r="E24" s="4"/>
      <c r="F24" s="4"/>
      <c r="G24" s="4"/>
      <c r="H24" s="4"/>
      <c r="I24" s="4"/>
      <c r="J24" s="4"/>
      <c r="K24" s="4"/>
      <c r="L24" s="8"/>
      <c r="M24" s="8"/>
      <c r="N24" s="8"/>
      <c r="O24" s="8"/>
      <c r="P24" s="8"/>
      <c r="Q24" s="8"/>
      <c r="R24" s="8"/>
      <c r="S24" s="8"/>
      <c r="T24" s="8"/>
      <c r="U24" s="8"/>
      <c r="V24" s="4"/>
      <c r="W24" s="4"/>
      <c r="X24" s="4"/>
      <c r="Y24" s="4"/>
      <c r="Z24" s="4"/>
      <c r="AA24" s="4"/>
      <c r="AB24" s="4"/>
      <c r="AC24" s="4"/>
      <c r="AD24" s="4"/>
      <c r="AE24" s="4"/>
      <c r="AF24" s="8"/>
      <c r="AG24" s="8"/>
      <c r="AH24" s="8"/>
      <c r="AI24" s="8"/>
      <c r="AJ24" s="8"/>
      <c r="AK24" s="8"/>
      <c r="AL24" s="8"/>
      <c r="AM24" s="8"/>
      <c r="AN24" s="8"/>
      <c r="AO24" s="8"/>
      <c r="AP24" s="4"/>
      <c r="AQ24" s="4"/>
      <c r="AR24" s="4"/>
      <c r="AS24" s="4"/>
      <c r="AT24" s="4"/>
      <c r="AU24" s="4"/>
      <c r="AV24" s="4"/>
      <c r="AW24" s="4"/>
      <c r="AX24" s="4"/>
      <c r="AY24" s="4"/>
      <c r="AZ24" s="8"/>
      <c r="BA24" s="8"/>
      <c r="BB24" s="8"/>
      <c r="BC24" s="8"/>
      <c r="BD24" s="8"/>
      <c r="BE24" s="8"/>
      <c r="BF24" s="8"/>
      <c r="BG24" s="8"/>
      <c r="BH24" s="8"/>
      <c r="BI24" s="8"/>
      <c r="BJ24" s="4"/>
      <c r="BK24" s="4"/>
      <c r="BL24" s="4"/>
      <c r="BM24" s="4"/>
      <c r="BN24" s="4"/>
      <c r="BO24" s="4"/>
      <c r="BP24" s="4"/>
      <c r="BQ24" s="4"/>
      <c r="BR24" s="4"/>
      <c r="BS24" s="4"/>
      <c r="BT24" s="8"/>
      <c r="BU24" s="8"/>
      <c r="BV24" s="8"/>
      <c r="BW24" s="8"/>
      <c r="BX24" s="8"/>
      <c r="BY24" s="8"/>
      <c r="BZ24" s="8"/>
      <c r="CA24" s="8"/>
      <c r="CB24" s="8"/>
      <c r="CC24" s="8"/>
      <c r="CD24" s="140"/>
      <c r="CE24" s="140"/>
      <c r="CF24" s="140"/>
      <c r="CG24" s="140"/>
      <c r="CH24" s="140"/>
      <c r="CI24" s="140"/>
      <c r="CJ24" s="140"/>
      <c r="CK24" s="140"/>
      <c r="CL24" s="140"/>
      <c r="CM24" s="140"/>
      <c r="CN24" s="140"/>
      <c r="CO24" s="140"/>
      <c r="CP24" s="140"/>
      <c r="CQ24" s="140"/>
      <c r="CR24" s="140"/>
      <c r="CS24" s="140"/>
      <c r="CT24" s="140"/>
      <c r="CU24" s="140"/>
      <c r="CV24" s="140"/>
      <c r="CW24" s="140"/>
      <c r="CX24" s="140"/>
      <c r="CY24" s="140"/>
      <c r="CZ24" s="140"/>
      <c r="DA24" s="140"/>
      <c r="DB24" s="140"/>
    </row>
    <row r="25" spans="1:106" s="1" customFormat="1" x14ac:dyDescent="0.3">
      <c r="A25" s="132">
        <f t="shared" si="0"/>
        <v>12</v>
      </c>
      <c r="B25" s="4"/>
      <c r="C25" s="4"/>
      <c r="D25" s="4"/>
      <c r="E25" s="4"/>
      <c r="F25" s="4"/>
      <c r="G25" s="4"/>
      <c r="H25" s="4"/>
      <c r="I25" s="4"/>
      <c r="J25" s="4"/>
      <c r="K25" s="4"/>
      <c r="L25" s="8"/>
      <c r="M25" s="8"/>
      <c r="N25" s="8"/>
      <c r="O25" s="8"/>
      <c r="P25" s="8"/>
      <c r="Q25" s="8"/>
      <c r="R25" s="8"/>
      <c r="S25" s="8"/>
      <c r="T25" s="8"/>
      <c r="U25" s="8"/>
      <c r="V25" s="4"/>
      <c r="W25" s="4"/>
      <c r="X25" s="4"/>
      <c r="Y25" s="4"/>
      <c r="Z25" s="4"/>
      <c r="AA25" s="4"/>
      <c r="AB25" s="4"/>
      <c r="AC25" s="4"/>
      <c r="AD25" s="4"/>
      <c r="AE25" s="4"/>
      <c r="AF25" s="8"/>
      <c r="AG25" s="8"/>
      <c r="AH25" s="8"/>
      <c r="AI25" s="8"/>
      <c r="AJ25" s="8"/>
      <c r="AK25" s="8"/>
      <c r="AL25" s="8"/>
      <c r="AM25" s="8"/>
      <c r="AN25" s="8"/>
      <c r="AO25" s="8"/>
      <c r="AP25" s="4"/>
      <c r="AQ25" s="4"/>
      <c r="AR25" s="4"/>
      <c r="AS25" s="4"/>
      <c r="AT25" s="4"/>
      <c r="AU25" s="4"/>
      <c r="AV25" s="4"/>
      <c r="AW25" s="4"/>
      <c r="AX25" s="4"/>
      <c r="AY25" s="4"/>
      <c r="AZ25" s="8"/>
      <c r="BA25" s="8"/>
      <c r="BB25" s="8"/>
      <c r="BC25" s="8"/>
      <c r="BD25" s="8"/>
      <c r="BE25" s="8"/>
      <c r="BF25" s="8"/>
      <c r="BG25" s="8"/>
      <c r="BH25" s="8"/>
      <c r="BI25" s="8"/>
      <c r="BJ25" s="4"/>
      <c r="BK25" s="4"/>
      <c r="BL25" s="4"/>
      <c r="BM25" s="4"/>
      <c r="BN25" s="4"/>
      <c r="BO25" s="4"/>
      <c r="BP25" s="4"/>
      <c r="BQ25" s="4"/>
      <c r="BR25" s="4"/>
      <c r="BS25" s="4"/>
      <c r="BT25" s="8"/>
      <c r="BU25" s="8"/>
      <c r="BV25" s="8"/>
      <c r="BW25" s="8"/>
      <c r="BX25" s="8"/>
      <c r="BY25" s="8"/>
      <c r="BZ25" s="8"/>
      <c r="CA25" s="8"/>
      <c r="CB25" s="8"/>
      <c r="CC25" s="8"/>
      <c r="CD25" s="140"/>
      <c r="CE25" s="140"/>
      <c r="CF25" s="140"/>
      <c r="CG25" s="140"/>
      <c r="CH25" s="140"/>
      <c r="CI25" s="140"/>
      <c r="CJ25" s="140"/>
      <c r="CK25" s="140"/>
      <c r="CL25" s="140"/>
      <c r="CM25" s="140"/>
      <c r="CN25" s="140"/>
      <c r="CO25" s="140"/>
      <c r="CP25" s="140"/>
      <c r="CQ25" s="140"/>
      <c r="CR25" s="140"/>
      <c r="CS25" s="140"/>
      <c r="CT25" s="140"/>
      <c r="CU25" s="140"/>
      <c r="CV25" s="140"/>
      <c r="CW25" s="140"/>
      <c r="CX25" s="140"/>
      <c r="CY25" s="140"/>
      <c r="CZ25" s="140"/>
      <c r="DA25" s="140"/>
      <c r="DB25" s="140"/>
    </row>
    <row r="26" spans="1:106" s="1" customFormat="1" x14ac:dyDescent="0.3">
      <c r="A26" s="132">
        <f t="shared" si="0"/>
        <v>13</v>
      </c>
      <c r="B26" s="4"/>
      <c r="C26" s="4"/>
      <c r="D26" s="4"/>
      <c r="E26" s="4"/>
      <c r="F26" s="4"/>
      <c r="G26" s="4"/>
      <c r="H26" s="4"/>
      <c r="I26" s="4"/>
      <c r="J26" s="4"/>
      <c r="K26" s="4"/>
      <c r="L26" s="8"/>
      <c r="M26" s="8"/>
      <c r="N26" s="8"/>
      <c r="O26" s="8"/>
      <c r="P26" s="8"/>
      <c r="Q26" s="8"/>
      <c r="R26" s="8"/>
      <c r="S26" s="8"/>
      <c r="T26" s="8"/>
      <c r="U26" s="8"/>
      <c r="V26" s="4"/>
      <c r="W26" s="4"/>
      <c r="X26" s="4"/>
      <c r="Y26" s="4"/>
      <c r="Z26" s="4"/>
      <c r="AA26" s="4"/>
      <c r="AB26" s="4"/>
      <c r="AC26" s="4"/>
      <c r="AD26" s="4"/>
      <c r="AE26" s="4"/>
      <c r="AF26" s="8"/>
      <c r="AG26" s="8"/>
      <c r="AH26" s="8"/>
      <c r="AI26" s="8"/>
      <c r="AJ26" s="8"/>
      <c r="AK26" s="8"/>
      <c r="AL26" s="8"/>
      <c r="AM26" s="8"/>
      <c r="AN26" s="8"/>
      <c r="AO26" s="8"/>
      <c r="AP26" s="4"/>
      <c r="AQ26" s="4"/>
      <c r="AR26" s="4"/>
      <c r="AS26" s="4"/>
      <c r="AT26" s="4"/>
      <c r="AU26" s="4"/>
      <c r="AV26" s="4"/>
      <c r="AW26" s="4"/>
      <c r="AX26" s="4"/>
      <c r="AY26" s="4"/>
      <c r="AZ26" s="8"/>
      <c r="BA26" s="8"/>
      <c r="BB26" s="8"/>
      <c r="BC26" s="8"/>
      <c r="BD26" s="8"/>
      <c r="BE26" s="8"/>
      <c r="BF26" s="8"/>
      <c r="BG26" s="8"/>
      <c r="BH26" s="8"/>
      <c r="BI26" s="8"/>
      <c r="BJ26" s="4"/>
      <c r="BK26" s="4"/>
      <c r="BL26" s="4"/>
      <c r="BM26" s="4"/>
      <c r="BN26" s="4"/>
      <c r="BO26" s="4"/>
      <c r="BP26" s="4"/>
      <c r="BQ26" s="4"/>
      <c r="BR26" s="4"/>
      <c r="BS26" s="4"/>
      <c r="BT26" s="8"/>
      <c r="BU26" s="8"/>
      <c r="BV26" s="8"/>
      <c r="BW26" s="8"/>
      <c r="BX26" s="8"/>
      <c r="BY26" s="8"/>
      <c r="BZ26" s="8"/>
      <c r="CA26" s="8"/>
      <c r="CB26" s="8"/>
      <c r="CC26" s="8"/>
      <c r="CD26" s="140"/>
      <c r="CE26" s="140"/>
      <c r="CF26" s="140"/>
      <c r="CG26" s="140"/>
      <c r="CH26" s="140"/>
      <c r="CI26" s="140"/>
      <c r="CJ26" s="140"/>
      <c r="CK26" s="140"/>
      <c r="CL26" s="140"/>
      <c r="CM26" s="140"/>
      <c r="CN26" s="140"/>
      <c r="CO26" s="140"/>
      <c r="CP26" s="140"/>
      <c r="CQ26" s="140"/>
      <c r="CR26" s="140"/>
      <c r="CS26" s="140"/>
      <c r="CT26" s="140"/>
      <c r="CU26" s="140"/>
      <c r="CV26" s="140"/>
      <c r="CW26" s="140"/>
      <c r="CX26" s="140"/>
      <c r="CY26" s="140"/>
      <c r="CZ26" s="140"/>
      <c r="DA26" s="140"/>
      <c r="DB26" s="140"/>
    </row>
    <row r="27" spans="1:106" s="1" customFormat="1" x14ac:dyDescent="0.3">
      <c r="A27" s="132">
        <f t="shared" si="0"/>
        <v>14</v>
      </c>
      <c r="B27" s="4"/>
      <c r="C27" s="4"/>
      <c r="D27" s="4"/>
      <c r="E27" s="4"/>
      <c r="F27" s="4"/>
      <c r="G27" s="4"/>
      <c r="H27" s="4"/>
      <c r="I27" s="4"/>
      <c r="J27" s="4"/>
      <c r="K27" s="4"/>
      <c r="L27" s="8"/>
      <c r="M27" s="8"/>
      <c r="N27" s="8"/>
      <c r="O27" s="8"/>
      <c r="P27" s="8"/>
      <c r="Q27" s="8"/>
      <c r="R27" s="8"/>
      <c r="S27" s="8"/>
      <c r="T27" s="8"/>
      <c r="U27" s="8"/>
      <c r="V27" s="4"/>
      <c r="W27" s="4"/>
      <c r="X27" s="4"/>
      <c r="Y27" s="4"/>
      <c r="Z27" s="4"/>
      <c r="AA27" s="4"/>
      <c r="AB27" s="4"/>
      <c r="AC27" s="4"/>
      <c r="AD27" s="4"/>
      <c r="AE27" s="4"/>
      <c r="AF27" s="8"/>
      <c r="AG27" s="8"/>
      <c r="AH27" s="8"/>
      <c r="AI27" s="8"/>
      <c r="AJ27" s="8"/>
      <c r="AK27" s="8"/>
      <c r="AL27" s="8"/>
      <c r="AM27" s="8"/>
      <c r="AN27" s="8"/>
      <c r="AO27" s="8"/>
      <c r="AP27" s="4"/>
      <c r="AQ27" s="4"/>
      <c r="AR27" s="4"/>
      <c r="AS27" s="4"/>
      <c r="AT27" s="4"/>
      <c r="AU27" s="4"/>
      <c r="AV27" s="4"/>
      <c r="AW27" s="4"/>
      <c r="AX27" s="4"/>
      <c r="AY27" s="4"/>
      <c r="AZ27" s="8"/>
      <c r="BA27" s="8"/>
      <c r="BB27" s="8"/>
      <c r="BC27" s="8"/>
      <c r="BD27" s="8"/>
      <c r="BE27" s="8"/>
      <c r="BF27" s="8"/>
      <c r="BG27" s="8"/>
      <c r="BH27" s="8"/>
      <c r="BI27" s="8"/>
      <c r="BJ27" s="4"/>
      <c r="BK27" s="4"/>
      <c r="BL27" s="4"/>
      <c r="BM27" s="4"/>
      <c r="BN27" s="4"/>
      <c r="BO27" s="4"/>
      <c r="BP27" s="4"/>
      <c r="BQ27" s="4"/>
      <c r="BR27" s="4"/>
      <c r="BS27" s="4"/>
      <c r="BT27" s="8"/>
      <c r="BU27" s="8"/>
      <c r="BV27" s="8"/>
      <c r="BW27" s="8"/>
      <c r="BX27" s="8"/>
      <c r="BY27" s="8"/>
      <c r="BZ27" s="8"/>
      <c r="CA27" s="8"/>
      <c r="CB27" s="8"/>
      <c r="CC27" s="8"/>
      <c r="CD27" s="140"/>
      <c r="CE27" s="140"/>
      <c r="CF27" s="140"/>
      <c r="CG27" s="140"/>
      <c r="CH27" s="140"/>
      <c r="CI27" s="140"/>
      <c r="CJ27" s="140"/>
      <c r="CK27" s="140"/>
      <c r="CL27" s="140"/>
      <c r="CM27" s="140"/>
      <c r="CN27" s="140"/>
      <c r="CO27" s="140"/>
      <c r="CP27" s="140"/>
      <c r="CQ27" s="140"/>
      <c r="CR27" s="140"/>
      <c r="CS27" s="140"/>
      <c r="CT27" s="140"/>
      <c r="CU27" s="140"/>
      <c r="CV27" s="140"/>
      <c r="CW27" s="140"/>
      <c r="CX27" s="140"/>
      <c r="CY27" s="140"/>
      <c r="CZ27" s="140"/>
      <c r="DA27" s="140"/>
      <c r="DB27" s="140"/>
    </row>
    <row r="28" spans="1:106" s="1" customFormat="1" x14ac:dyDescent="0.3">
      <c r="A28" s="132">
        <f t="shared" si="0"/>
        <v>15</v>
      </c>
      <c r="B28" s="4"/>
      <c r="C28" s="4"/>
      <c r="D28" s="4"/>
      <c r="E28" s="4"/>
      <c r="F28" s="4"/>
      <c r="G28" s="4"/>
      <c r="H28" s="4"/>
      <c r="I28" s="4"/>
      <c r="J28" s="4"/>
      <c r="K28" s="4"/>
      <c r="L28" s="8"/>
      <c r="M28" s="8"/>
      <c r="N28" s="8"/>
      <c r="O28" s="8"/>
      <c r="P28" s="8"/>
      <c r="Q28" s="8"/>
      <c r="R28" s="8"/>
      <c r="S28" s="8"/>
      <c r="T28" s="8"/>
      <c r="U28" s="8"/>
      <c r="V28" s="4"/>
      <c r="W28" s="4"/>
      <c r="X28" s="4"/>
      <c r="Y28" s="4"/>
      <c r="Z28" s="4"/>
      <c r="AA28" s="4"/>
      <c r="AB28" s="4"/>
      <c r="AC28" s="4"/>
      <c r="AD28" s="4"/>
      <c r="AE28" s="4"/>
      <c r="AF28" s="8"/>
      <c r="AG28" s="8"/>
      <c r="AH28" s="8"/>
      <c r="AI28" s="8"/>
      <c r="AJ28" s="8"/>
      <c r="AK28" s="8"/>
      <c r="AL28" s="8"/>
      <c r="AM28" s="8"/>
      <c r="AN28" s="8"/>
      <c r="AO28" s="8"/>
      <c r="AP28" s="4"/>
      <c r="AQ28" s="4"/>
      <c r="AR28" s="4"/>
      <c r="AS28" s="4"/>
      <c r="AT28" s="4"/>
      <c r="AU28" s="4"/>
      <c r="AV28" s="4"/>
      <c r="AW28" s="4"/>
      <c r="AX28" s="4"/>
      <c r="AY28" s="4"/>
      <c r="AZ28" s="8"/>
      <c r="BA28" s="8"/>
      <c r="BB28" s="8"/>
      <c r="BC28" s="8"/>
      <c r="BD28" s="8"/>
      <c r="BE28" s="8"/>
      <c r="BF28" s="8"/>
      <c r="BG28" s="8"/>
      <c r="BH28" s="8"/>
      <c r="BI28" s="8"/>
      <c r="BJ28" s="4"/>
      <c r="BK28" s="4"/>
      <c r="BL28" s="4"/>
      <c r="BM28" s="4"/>
      <c r="BN28" s="4"/>
      <c r="BO28" s="4"/>
      <c r="BP28" s="4"/>
      <c r="BQ28" s="4"/>
      <c r="BR28" s="4"/>
      <c r="BS28" s="4"/>
      <c r="BT28" s="8"/>
      <c r="BU28" s="8"/>
      <c r="BV28" s="8"/>
      <c r="BW28" s="8"/>
      <c r="BX28" s="8"/>
      <c r="BY28" s="8"/>
      <c r="BZ28" s="8"/>
      <c r="CA28" s="8"/>
      <c r="CB28" s="8"/>
      <c r="CC28" s="8"/>
      <c r="CD28" s="140"/>
      <c r="CE28" s="140"/>
      <c r="CF28" s="140"/>
      <c r="CG28" s="140"/>
      <c r="CH28" s="140"/>
      <c r="CI28" s="140"/>
      <c r="CJ28" s="140"/>
      <c r="CK28" s="140"/>
      <c r="CL28" s="140"/>
      <c r="CM28" s="140"/>
      <c r="CN28" s="140"/>
      <c r="CO28" s="140"/>
      <c r="CP28" s="140"/>
      <c r="CQ28" s="140"/>
      <c r="CR28" s="140"/>
      <c r="CS28" s="140"/>
      <c r="CT28" s="140"/>
      <c r="CU28" s="140"/>
      <c r="CV28" s="140"/>
      <c r="CW28" s="140"/>
      <c r="CX28" s="140"/>
      <c r="CY28" s="140"/>
      <c r="CZ28" s="140"/>
      <c r="DA28" s="140"/>
      <c r="DB28" s="140"/>
    </row>
    <row r="29" spans="1:106" s="1" customFormat="1" x14ac:dyDescent="0.3">
      <c r="A29" s="132">
        <f t="shared" si="0"/>
        <v>16</v>
      </c>
      <c r="B29" s="4"/>
      <c r="C29" s="4"/>
      <c r="D29" s="4"/>
      <c r="E29" s="4"/>
      <c r="F29" s="4"/>
      <c r="G29" s="4"/>
      <c r="H29" s="4"/>
      <c r="I29" s="4"/>
      <c r="J29" s="4"/>
      <c r="K29" s="4"/>
      <c r="L29" s="8"/>
      <c r="M29" s="8"/>
      <c r="N29" s="8"/>
      <c r="O29" s="8"/>
      <c r="P29" s="8"/>
      <c r="Q29" s="8"/>
      <c r="R29" s="8"/>
      <c r="S29" s="8"/>
      <c r="T29" s="8"/>
      <c r="U29" s="8"/>
      <c r="V29" s="4"/>
      <c r="W29" s="4"/>
      <c r="X29" s="4"/>
      <c r="Y29" s="4"/>
      <c r="Z29" s="4"/>
      <c r="AA29" s="4"/>
      <c r="AB29" s="4"/>
      <c r="AC29" s="4"/>
      <c r="AD29" s="4"/>
      <c r="AE29" s="4"/>
      <c r="AF29" s="8"/>
      <c r="AG29" s="8"/>
      <c r="AH29" s="8"/>
      <c r="AI29" s="8"/>
      <c r="AJ29" s="8"/>
      <c r="AK29" s="8"/>
      <c r="AL29" s="8"/>
      <c r="AM29" s="8"/>
      <c r="AN29" s="8"/>
      <c r="AO29" s="8"/>
      <c r="AP29" s="4"/>
      <c r="AQ29" s="4"/>
      <c r="AR29" s="4"/>
      <c r="AS29" s="4"/>
      <c r="AT29" s="4"/>
      <c r="AU29" s="4"/>
      <c r="AV29" s="4"/>
      <c r="AW29" s="4"/>
      <c r="AX29" s="4"/>
      <c r="AY29" s="4"/>
      <c r="AZ29" s="8"/>
      <c r="BA29" s="8"/>
      <c r="BB29" s="8"/>
      <c r="BC29" s="8"/>
      <c r="BD29" s="8"/>
      <c r="BE29" s="8"/>
      <c r="BF29" s="8"/>
      <c r="BG29" s="8"/>
      <c r="BH29" s="8"/>
      <c r="BI29" s="8"/>
      <c r="BJ29" s="4"/>
      <c r="BK29" s="4"/>
      <c r="BL29" s="4"/>
      <c r="BM29" s="4"/>
      <c r="BN29" s="4"/>
      <c r="BO29" s="4"/>
      <c r="BP29" s="4"/>
      <c r="BQ29" s="4"/>
      <c r="BR29" s="4"/>
      <c r="BS29" s="4"/>
      <c r="BT29" s="8"/>
      <c r="BU29" s="8"/>
      <c r="BV29" s="8"/>
      <c r="BW29" s="8"/>
      <c r="BX29" s="8"/>
      <c r="BY29" s="8"/>
      <c r="BZ29" s="8"/>
      <c r="CA29" s="8"/>
      <c r="CB29" s="8"/>
      <c r="CC29" s="8"/>
      <c r="CD29" s="140"/>
      <c r="CE29" s="140"/>
      <c r="CF29" s="140"/>
      <c r="CG29" s="140"/>
      <c r="CH29" s="140"/>
      <c r="CI29" s="140"/>
      <c r="CJ29" s="140"/>
      <c r="CK29" s="140"/>
      <c r="CL29" s="140"/>
      <c r="CM29" s="140"/>
      <c r="CN29" s="140"/>
      <c r="CO29" s="140"/>
      <c r="CP29" s="140"/>
      <c r="CQ29" s="140"/>
      <c r="CR29" s="140"/>
      <c r="CS29" s="140"/>
      <c r="CT29" s="140"/>
      <c r="CU29" s="140"/>
      <c r="CV29" s="140"/>
      <c r="CW29" s="140"/>
      <c r="CX29" s="140"/>
      <c r="CY29" s="140"/>
      <c r="CZ29" s="140"/>
      <c r="DA29" s="140"/>
      <c r="DB29" s="140"/>
    </row>
    <row r="30" spans="1:106" s="1" customFormat="1" x14ac:dyDescent="0.3">
      <c r="A30" s="132">
        <f t="shared" si="0"/>
        <v>17</v>
      </c>
      <c r="B30" s="4"/>
      <c r="C30" s="4"/>
      <c r="D30" s="4"/>
      <c r="E30" s="4"/>
      <c r="F30" s="4"/>
      <c r="G30" s="4"/>
      <c r="H30" s="4"/>
      <c r="I30" s="4"/>
      <c r="J30" s="4"/>
      <c r="K30" s="4"/>
      <c r="L30" s="8"/>
      <c r="M30" s="8"/>
      <c r="N30" s="8"/>
      <c r="O30" s="8"/>
      <c r="P30" s="8"/>
      <c r="Q30" s="8"/>
      <c r="R30" s="8"/>
      <c r="S30" s="8"/>
      <c r="T30" s="8"/>
      <c r="U30" s="8"/>
      <c r="V30" s="4"/>
      <c r="W30" s="4"/>
      <c r="X30" s="4"/>
      <c r="Y30" s="4"/>
      <c r="Z30" s="4"/>
      <c r="AA30" s="4"/>
      <c r="AB30" s="4"/>
      <c r="AC30" s="4"/>
      <c r="AD30" s="4"/>
      <c r="AE30" s="4"/>
      <c r="AF30" s="8"/>
      <c r="AG30" s="8"/>
      <c r="AH30" s="8"/>
      <c r="AI30" s="8"/>
      <c r="AJ30" s="8"/>
      <c r="AK30" s="8"/>
      <c r="AL30" s="8"/>
      <c r="AM30" s="8"/>
      <c r="AN30" s="8"/>
      <c r="AO30" s="8"/>
      <c r="AP30" s="4"/>
      <c r="AQ30" s="4"/>
      <c r="AR30" s="4"/>
      <c r="AS30" s="4"/>
      <c r="AT30" s="4"/>
      <c r="AU30" s="4"/>
      <c r="AV30" s="4"/>
      <c r="AW30" s="4"/>
      <c r="AX30" s="4"/>
      <c r="AY30" s="4"/>
      <c r="AZ30" s="8"/>
      <c r="BA30" s="8"/>
      <c r="BB30" s="8"/>
      <c r="BC30" s="8"/>
      <c r="BD30" s="8"/>
      <c r="BE30" s="8"/>
      <c r="BF30" s="8"/>
      <c r="BG30" s="8"/>
      <c r="BH30" s="8"/>
      <c r="BI30" s="8"/>
      <c r="BJ30" s="4"/>
      <c r="BK30" s="4"/>
      <c r="BL30" s="4"/>
      <c r="BM30" s="4"/>
      <c r="BN30" s="4"/>
      <c r="BO30" s="4"/>
      <c r="BP30" s="4"/>
      <c r="BQ30" s="4"/>
      <c r="BR30" s="4"/>
      <c r="BS30" s="4"/>
      <c r="BT30" s="8"/>
      <c r="BU30" s="8"/>
      <c r="BV30" s="8"/>
      <c r="BW30" s="8"/>
      <c r="BX30" s="8"/>
      <c r="BY30" s="8"/>
      <c r="BZ30" s="8"/>
      <c r="CA30" s="8"/>
      <c r="CB30" s="8"/>
      <c r="CC30" s="8"/>
      <c r="CD30" s="140"/>
      <c r="CE30" s="140"/>
      <c r="CF30" s="140"/>
      <c r="CG30" s="140"/>
      <c r="CH30" s="140"/>
      <c r="CI30" s="140"/>
      <c r="CJ30" s="140"/>
      <c r="CK30" s="140"/>
      <c r="CL30" s="140"/>
      <c r="CM30" s="140"/>
      <c r="CN30" s="140"/>
      <c r="CO30" s="140"/>
      <c r="CP30" s="140"/>
      <c r="CQ30" s="140"/>
      <c r="CR30" s="140"/>
      <c r="CS30" s="140"/>
      <c r="CT30" s="140"/>
      <c r="CU30" s="140"/>
      <c r="CV30" s="140"/>
      <c r="CW30" s="140"/>
      <c r="CX30" s="140"/>
      <c r="CY30" s="140"/>
      <c r="CZ30" s="140"/>
      <c r="DA30" s="140"/>
      <c r="DB30" s="140"/>
    </row>
    <row r="31" spans="1:106" s="1" customFormat="1" x14ac:dyDescent="0.3">
      <c r="A31" s="132">
        <f t="shared" si="0"/>
        <v>18</v>
      </c>
      <c r="B31" s="4"/>
      <c r="C31" s="4"/>
      <c r="D31" s="4"/>
      <c r="E31" s="4"/>
      <c r="F31" s="4"/>
      <c r="G31" s="4"/>
      <c r="H31" s="4"/>
      <c r="I31" s="4"/>
      <c r="J31" s="4"/>
      <c r="K31" s="4"/>
      <c r="L31" s="8"/>
      <c r="M31" s="8"/>
      <c r="N31" s="8"/>
      <c r="O31" s="8"/>
      <c r="P31" s="8"/>
      <c r="Q31" s="8"/>
      <c r="R31" s="8"/>
      <c r="S31" s="8"/>
      <c r="T31" s="8"/>
      <c r="U31" s="8"/>
      <c r="V31" s="4"/>
      <c r="W31" s="4"/>
      <c r="X31" s="4"/>
      <c r="Y31" s="4"/>
      <c r="Z31" s="4"/>
      <c r="AA31" s="4"/>
      <c r="AB31" s="4"/>
      <c r="AC31" s="4"/>
      <c r="AD31" s="4"/>
      <c r="AE31" s="4"/>
      <c r="AF31" s="8"/>
      <c r="AG31" s="8"/>
      <c r="AH31" s="8"/>
      <c r="AI31" s="8"/>
      <c r="AJ31" s="8"/>
      <c r="AK31" s="8"/>
      <c r="AL31" s="8"/>
      <c r="AM31" s="8"/>
      <c r="AN31" s="8"/>
      <c r="AO31" s="8"/>
      <c r="AP31" s="4"/>
      <c r="AQ31" s="4"/>
      <c r="AR31" s="4"/>
      <c r="AS31" s="4"/>
      <c r="AT31" s="4"/>
      <c r="AU31" s="4"/>
      <c r="AV31" s="4"/>
      <c r="AW31" s="4"/>
      <c r="AX31" s="4"/>
      <c r="AY31" s="4"/>
      <c r="AZ31" s="8"/>
      <c r="BA31" s="8"/>
      <c r="BB31" s="8"/>
      <c r="BC31" s="8"/>
      <c r="BD31" s="8"/>
      <c r="BE31" s="8"/>
      <c r="BF31" s="8"/>
      <c r="BG31" s="8"/>
      <c r="BH31" s="8"/>
      <c r="BI31" s="8"/>
      <c r="BJ31" s="4"/>
      <c r="BK31" s="4"/>
      <c r="BL31" s="4"/>
      <c r="BM31" s="4"/>
      <c r="BN31" s="4"/>
      <c r="BO31" s="4"/>
      <c r="BP31" s="4"/>
      <c r="BQ31" s="4"/>
      <c r="BR31" s="4"/>
      <c r="BS31" s="4"/>
      <c r="BT31" s="8"/>
      <c r="BU31" s="8"/>
      <c r="BV31" s="8"/>
      <c r="BW31" s="8"/>
      <c r="BX31" s="8"/>
      <c r="BY31" s="8"/>
      <c r="BZ31" s="8"/>
      <c r="CA31" s="8"/>
      <c r="CB31" s="8"/>
      <c r="CC31" s="8"/>
      <c r="CD31" s="140"/>
      <c r="CE31" s="140"/>
      <c r="CF31" s="140"/>
      <c r="CG31" s="140"/>
      <c r="CH31" s="140"/>
      <c r="CI31" s="140"/>
      <c r="CJ31" s="140"/>
      <c r="CK31" s="140"/>
      <c r="CL31" s="140"/>
      <c r="CM31" s="140"/>
      <c r="CN31" s="140"/>
      <c r="CO31" s="140"/>
      <c r="CP31" s="140"/>
      <c r="CQ31" s="140"/>
      <c r="CR31" s="140"/>
      <c r="CS31" s="140"/>
      <c r="CT31" s="140"/>
      <c r="CU31" s="140"/>
      <c r="CV31" s="140"/>
      <c r="CW31" s="140"/>
      <c r="CX31" s="140"/>
      <c r="CY31" s="140"/>
      <c r="CZ31" s="140"/>
      <c r="DA31" s="140"/>
      <c r="DB31" s="140"/>
    </row>
    <row r="32" spans="1:106" s="1" customFormat="1" x14ac:dyDescent="0.3">
      <c r="A32" s="132">
        <f t="shared" si="0"/>
        <v>19</v>
      </c>
      <c r="B32" s="4"/>
      <c r="C32" s="4"/>
      <c r="D32" s="4"/>
      <c r="E32" s="4"/>
      <c r="F32" s="4"/>
      <c r="G32" s="4"/>
      <c r="H32" s="4"/>
      <c r="I32" s="4"/>
      <c r="J32" s="4"/>
      <c r="K32" s="4"/>
      <c r="L32" s="8"/>
      <c r="M32" s="8"/>
      <c r="N32" s="8"/>
      <c r="O32" s="8"/>
      <c r="P32" s="8"/>
      <c r="Q32" s="8"/>
      <c r="R32" s="8"/>
      <c r="S32" s="8"/>
      <c r="T32" s="8"/>
      <c r="U32" s="8"/>
      <c r="V32" s="4"/>
      <c r="W32" s="4"/>
      <c r="X32" s="4"/>
      <c r="Y32" s="4"/>
      <c r="Z32" s="4"/>
      <c r="AA32" s="4"/>
      <c r="AB32" s="4"/>
      <c r="AC32" s="4"/>
      <c r="AD32" s="4"/>
      <c r="AE32" s="4"/>
      <c r="AF32" s="8"/>
      <c r="AG32" s="8"/>
      <c r="AH32" s="8"/>
      <c r="AI32" s="8"/>
      <c r="AJ32" s="8"/>
      <c r="AK32" s="8"/>
      <c r="AL32" s="8"/>
      <c r="AM32" s="8"/>
      <c r="AN32" s="8"/>
      <c r="AO32" s="8"/>
      <c r="AP32" s="4"/>
      <c r="AQ32" s="4"/>
      <c r="AR32" s="4"/>
      <c r="AS32" s="4"/>
      <c r="AT32" s="4"/>
      <c r="AU32" s="4"/>
      <c r="AV32" s="4"/>
      <c r="AW32" s="4"/>
      <c r="AX32" s="4"/>
      <c r="AY32" s="4"/>
      <c r="AZ32" s="8"/>
      <c r="BA32" s="8"/>
      <c r="BB32" s="8"/>
      <c r="BC32" s="8"/>
      <c r="BD32" s="8"/>
      <c r="BE32" s="8"/>
      <c r="BF32" s="8"/>
      <c r="BG32" s="8"/>
      <c r="BH32" s="8"/>
      <c r="BI32" s="8"/>
      <c r="BJ32" s="4"/>
      <c r="BK32" s="4"/>
      <c r="BL32" s="4"/>
      <c r="BM32" s="4"/>
      <c r="BN32" s="4"/>
      <c r="BO32" s="4"/>
      <c r="BP32" s="4"/>
      <c r="BQ32" s="4"/>
      <c r="BR32" s="4"/>
      <c r="BS32" s="4"/>
      <c r="BT32" s="8"/>
      <c r="BU32" s="8"/>
      <c r="BV32" s="8"/>
      <c r="BW32" s="8"/>
      <c r="BX32" s="8"/>
      <c r="BY32" s="8"/>
      <c r="BZ32" s="8"/>
      <c r="CA32" s="8"/>
      <c r="CB32" s="8"/>
      <c r="CC32" s="8"/>
      <c r="CD32" s="140"/>
      <c r="CE32" s="140"/>
      <c r="CF32" s="140"/>
      <c r="CG32" s="140"/>
      <c r="CH32" s="140"/>
      <c r="CI32" s="140"/>
      <c r="CJ32" s="140"/>
      <c r="CK32" s="140"/>
      <c r="CL32" s="140"/>
      <c r="CM32" s="140"/>
      <c r="CN32" s="140"/>
      <c r="CO32" s="140"/>
      <c r="CP32" s="140"/>
      <c r="CQ32" s="140"/>
      <c r="CR32" s="140"/>
      <c r="CS32" s="140"/>
      <c r="CT32" s="140"/>
      <c r="CU32" s="140"/>
      <c r="CV32" s="140"/>
      <c r="CW32" s="140"/>
      <c r="CX32" s="140"/>
      <c r="CY32" s="140"/>
      <c r="CZ32" s="140"/>
      <c r="DA32" s="140"/>
      <c r="DB32" s="140"/>
    </row>
    <row r="33" spans="1:106" s="1" customFormat="1" x14ac:dyDescent="0.3">
      <c r="A33" s="132">
        <f t="shared" si="0"/>
        <v>20</v>
      </c>
      <c r="B33" s="4"/>
      <c r="C33" s="4"/>
      <c r="D33" s="4"/>
      <c r="E33" s="4"/>
      <c r="F33" s="4"/>
      <c r="G33" s="4"/>
      <c r="H33" s="4"/>
      <c r="I33" s="4"/>
      <c r="J33" s="4"/>
      <c r="K33" s="4"/>
      <c r="L33" s="8"/>
      <c r="M33" s="8"/>
      <c r="N33" s="8"/>
      <c r="O33" s="8"/>
      <c r="P33" s="8"/>
      <c r="Q33" s="8"/>
      <c r="R33" s="8"/>
      <c r="S33" s="8"/>
      <c r="T33" s="8"/>
      <c r="U33" s="8"/>
      <c r="V33" s="4"/>
      <c r="W33" s="4"/>
      <c r="X33" s="4"/>
      <c r="Y33" s="4"/>
      <c r="Z33" s="4"/>
      <c r="AA33" s="4"/>
      <c r="AB33" s="4"/>
      <c r="AC33" s="4"/>
      <c r="AD33" s="4"/>
      <c r="AE33" s="4"/>
      <c r="AF33" s="8"/>
      <c r="AG33" s="8"/>
      <c r="AH33" s="8"/>
      <c r="AI33" s="8"/>
      <c r="AJ33" s="8"/>
      <c r="AK33" s="8"/>
      <c r="AL33" s="8"/>
      <c r="AM33" s="8"/>
      <c r="AN33" s="8"/>
      <c r="AO33" s="8"/>
      <c r="AP33" s="4"/>
      <c r="AQ33" s="4"/>
      <c r="AR33" s="4"/>
      <c r="AS33" s="4"/>
      <c r="AT33" s="4"/>
      <c r="AU33" s="4"/>
      <c r="AV33" s="4"/>
      <c r="AW33" s="4"/>
      <c r="AX33" s="4"/>
      <c r="AY33" s="4"/>
      <c r="AZ33" s="8"/>
      <c r="BA33" s="8"/>
      <c r="BB33" s="8"/>
      <c r="BC33" s="8"/>
      <c r="BD33" s="8"/>
      <c r="BE33" s="8"/>
      <c r="BF33" s="8"/>
      <c r="BG33" s="8"/>
      <c r="BH33" s="8"/>
      <c r="BI33" s="8"/>
      <c r="BJ33" s="4"/>
      <c r="BK33" s="4"/>
      <c r="BL33" s="4"/>
      <c r="BM33" s="4"/>
      <c r="BN33" s="4"/>
      <c r="BO33" s="4"/>
      <c r="BP33" s="4"/>
      <c r="BQ33" s="4"/>
      <c r="BR33" s="4"/>
      <c r="BS33" s="4"/>
      <c r="BT33" s="8"/>
      <c r="BU33" s="8"/>
      <c r="BV33" s="8"/>
      <c r="BW33" s="8"/>
      <c r="BX33" s="8"/>
      <c r="BY33" s="8"/>
      <c r="BZ33" s="8"/>
      <c r="CA33" s="8"/>
      <c r="CB33" s="8"/>
      <c r="CC33" s="8"/>
      <c r="CD33" s="140"/>
      <c r="CE33" s="140"/>
      <c r="CF33" s="140"/>
      <c r="CG33" s="140"/>
      <c r="CH33" s="140"/>
      <c r="CI33" s="140"/>
      <c r="CJ33" s="140"/>
      <c r="CK33" s="140"/>
      <c r="CL33" s="140"/>
      <c r="CM33" s="140"/>
      <c r="CN33" s="140"/>
      <c r="CO33" s="140"/>
      <c r="CP33" s="140"/>
      <c r="CQ33" s="140"/>
      <c r="CR33" s="140"/>
      <c r="CS33" s="140"/>
      <c r="CT33" s="140"/>
      <c r="CU33" s="140"/>
      <c r="CV33" s="140"/>
      <c r="CW33" s="140"/>
      <c r="CX33" s="140"/>
      <c r="CY33" s="140"/>
      <c r="CZ33" s="140"/>
      <c r="DA33" s="140"/>
      <c r="DB33" s="140"/>
    </row>
    <row r="34" spans="1:106" s="1" customFormat="1" x14ac:dyDescent="0.3">
      <c r="A34" s="132">
        <f t="shared" si="0"/>
        <v>21</v>
      </c>
      <c r="B34" s="4"/>
      <c r="C34" s="4"/>
      <c r="D34" s="4"/>
      <c r="E34" s="4"/>
      <c r="F34" s="4"/>
      <c r="G34" s="4"/>
      <c r="H34" s="4"/>
      <c r="I34" s="4"/>
      <c r="J34" s="4"/>
      <c r="K34" s="4"/>
      <c r="L34" s="8"/>
      <c r="M34" s="8"/>
      <c r="N34" s="8"/>
      <c r="O34" s="8"/>
      <c r="P34" s="8"/>
      <c r="Q34" s="8"/>
      <c r="R34" s="8"/>
      <c r="S34" s="8"/>
      <c r="T34" s="8"/>
      <c r="U34" s="8"/>
      <c r="V34" s="4"/>
      <c r="W34" s="4"/>
      <c r="X34" s="4"/>
      <c r="Y34" s="4"/>
      <c r="Z34" s="4"/>
      <c r="AA34" s="4"/>
      <c r="AB34" s="4"/>
      <c r="AC34" s="4"/>
      <c r="AD34" s="4"/>
      <c r="AE34" s="4"/>
      <c r="AF34" s="8"/>
      <c r="AG34" s="8"/>
      <c r="AH34" s="8"/>
      <c r="AI34" s="8"/>
      <c r="AJ34" s="8"/>
      <c r="AK34" s="8"/>
      <c r="AL34" s="8"/>
      <c r="AM34" s="8"/>
      <c r="AN34" s="8"/>
      <c r="AO34" s="8"/>
      <c r="AP34" s="4"/>
      <c r="AQ34" s="4"/>
      <c r="AR34" s="4"/>
      <c r="AS34" s="4"/>
      <c r="AT34" s="4"/>
      <c r="AU34" s="4"/>
      <c r="AV34" s="4"/>
      <c r="AW34" s="4"/>
      <c r="AX34" s="4"/>
      <c r="AY34" s="4"/>
      <c r="AZ34" s="8"/>
      <c r="BA34" s="8"/>
      <c r="BB34" s="8"/>
      <c r="BC34" s="8"/>
      <c r="BD34" s="8"/>
      <c r="BE34" s="8"/>
      <c r="BF34" s="8"/>
      <c r="BG34" s="8"/>
      <c r="BH34" s="8"/>
      <c r="BI34" s="8"/>
      <c r="BJ34" s="4"/>
      <c r="BK34" s="4"/>
      <c r="BL34" s="4"/>
      <c r="BM34" s="4"/>
      <c r="BN34" s="4"/>
      <c r="BO34" s="4"/>
      <c r="BP34" s="4"/>
      <c r="BQ34" s="4"/>
      <c r="BR34" s="4"/>
      <c r="BS34" s="4"/>
      <c r="BT34" s="8"/>
      <c r="BU34" s="8"/>
      <c r="BV34" s="8"/>
      <c r="BW34" s="8"/>
      <c r="BX34" s="8"/>
      <c r="BY34" s="8"/>
      <c r="BZ34" s="8"/>
      <c r="CA34" s="8"/>
      <c r="CB34" s="8"/>
      <c r="CC34" s="8"/>
      <c r="CD34" s="140"/>
      <c r="CE34" s="140"/>
      <c r="CF34" s="140"/>
      <c r="CG34" s="140"/>
      <c r="CH34" s="140"/>
      <c r="CI34" s="140"/>
      <c r="CJ34" s="140"/>
      <c r="CK34" s="140"/>
      <c r="CL34" s="140"/>
      <c r="CM34" s="140"/>
      <c r="CN34" s="140"/>
      <c r="CO34" s="140"/>
      <c r="CP34" s="140"/>
      <c r="CQ34" s="140"/>
      <c r="CR34" s="140"/>
      <c r="CS34" s="140"/>
      <c r="CT34" s="140"/>
      <c r="CU34" s="140"/>
      <c r="CV34" s="140"/>
      <c r="CW34" s="140"/>
      <c r="CX34" s="140"/>
      <c r="CY34" s="140"/>
      <c r="CZ34" s="140"/>
      <c r="DA34" s="140"/>
      <c r="DB34" s="140"/>
    </row>
    <row r="35" spans="1:106" s="1" customFormat="1" x14ac:dyDescent="0.3">
      <c r="A35" s="132">
        <f t="shared" si="0"/>
        <v>22</v>
      </c>
      <c r="B35" s="4"/>
      <c r="C35" s="4"/>
      <c r="D35" s="4"/>
      <c r="E35" s="4"/>
      <c r="F35" s="4"/>
      <c r="G35" s="4"/>
      <c r="H35" s="4"/>
      <c r="I35" s="4"/>
      <c r="J35" s="4"/>
      <c r="K35" s="4"/>
      <c r="L35" s="8"/>
      <c r="M35" s="8"/>
      <c r="N35" s="8"/>
      <c r="O35" s="8"/>
      <c r="P35" s="8"/>
      <c r="Q35" s="8"/>
      <c r="R35" s="8"/>
      <c r="S35" s="8"/>
      <c r="T35" s="8"/>
      <c r="U35" s="8"/>
      <c r="V35" s="4"/>
      <c r="W35" s="4"/>
      <c r="X35" s="4"/>
      <c r="Y35" s="4"/>
      <c r="Z35" s="4"/>
      <c r="AA35" s="4"/>
      <c r="AB35" s="4"/>
      <c r="AC35" s="4"/>
      <c r="AD35" s="4"/>
      <c r="AE35" s="4"/>
      <c r="AF35" s="8"/>
      <c r="AG35" s="8"/>
      <c r="AH35" s="8"/>
      <c r="AI35" s="8"/>
      <c r="AJ35" s="8"/>
      <c r="AK35" s="8"/>
      <c r="AL35" s="8"/>
      <c r="AM35" s="8"/>
      <c r="AN35" s="8"/>
      <c r="AO35" s="8"/>
      <c r="AP35" s="4"/>
      <c r="AQ35" s="4"/>
      <c r="AR35" s="4"/>
      <c r="AS35" s="4"/>
      <c r="AT35" s="4"/>
      <c r="AU35" s="4"/>
      <c r="AV35" s="4"/>
      <c r="AW35" s="4"/>
      <c r="AX35" s="4"/>
      <c r="AY35" s="4"/>
      <c r="AZ35" s="8"/>
      <c r="BA35" s="8"/>
      <c r="BB35" s="8"/>
      <c r="BC35" s="8"/>
      <c r="BD35" s="8"/>
      <c r="BE35" s="8"/>
      <c r="BF35" s="8"/>
      <c r="BG35" s="8"/>
      <c r="BH35" s="8"/>
      <c r="BI35" s="8"/>
      <c r="BJ35" s="4"/>
      <c r="BK35" s="4"/>
      <c r="BL35" s="4"/>
      <c r="BM35" s="4"/>
      <c r="BN35" s="4"/>
      <c r="BO35" s="4"/>
      <c r="BP35" s="4"/>
      <c r="BQ35" s="4"/>
      <c r="BR35" s="4"/>
      <c r="BS35" s="4"/>
      <c r="BT35" s="8"/>
      <c r="BU35" s="8"/>
      <c r="BV35" s="8"/>
      <c r="BW35" s="8"/>
      <c r="BX35" s="8"/>
      <c r="BY35" s="8"/>
      <c r="BZ35" s="8"/>
      <c r="CA35" s="8"/>
      <c r="CB35" s="8"/>
      <c r="CC35" s="8"/>
      <c r="CD35" s="140"/>
      <c r="CE35" s="140"/>
      <c r="CF35" s="140"/>
      <c r="CG35" s="140"/>
      <c r="CH35" s="140"/>
      <c r="CI35" s="140"/>
      <c r="CJ35" s="140"/>
      <c r="CK35" s="140"/>
      <c r="CL35" s="140"/>
      <c r="CM35" s="140"/>
      <c r="CN35" s="140"/>
      <c r="CO35" s="140"/>
      <c r="CP35" s="140"/>
      <c r="CQ35" s="140"/>
      <c r="CR35" s="140"/>
      <c r="CS35" s="140"/>
      <c r="CT35" s="140"/>
      <c r="CU35" s="140"/>
      <c r="CV35" s="140"/>
      <c r="CW35" s="140"/>
      <c r="CX35" s="140"/>
      <c r="CY35" s="140"/>
      <c r="CZ35" s="140"/>
      <c r="DA35" s="140"/>
      <c r="DB35" s="140"/>
    </row>
    <row r="36" spans="1:106" s="1" customFormat="1" x14ac:dyDescent="0.3">
      <c r="A36" s="132">
        <f t="shared" si="0"/>
        <v>23</v>
      </c>
      <c r="B36" s="4"/>
      <c r="C36" s="4"/>
      <c r="D36" s="4"/>
      <c r="E36" s="4"/>
      <c r="F36" s="4"/>
      <c r="G36" s="4"/>
      <c r="H36" s="4"/>
      <c r="I36" s="4"/>
      <c r="J36" s="4"/>
      <c r="K36" s="4"/>
      <c r="L36" s="8"/>
      <c r="M36" s="8"/>
      <c r="N36" s="8"/>
      <c r="O36" s="8"/>
      <c r="P36" s="8"/>
      <c r="Q36" s="8"/>
      <c r="R36" s="8"/>
      <c r="S36" s="8"/>
      <c r="T36" s="8"/>
      <c r="U36" s="8"/>
      <c r="V36" s="4"/>
      <c r="W36" s="4"/>
      <c r="X36" s="4"/>
      <c r="Y36" s="4"/>
      <c r="Z36" s="4"/>
      <c r="AA36" s="4"/>
      <c r="AB36" s="4"/>
      <c r="AC36" s="4"/>
      <c r="AD36" s="4"/>
      <c r="AE36" s="4"/>
      <c r="AF36" s="8"/>
      <c r="AG36" s="8"/>
      <c r="AH36" s="8"/>
      <c r="AI36" s="8"/>
      <c r="AJ36" s="8"/>
      <c r="AK36" s="8"/>
      <c r="AL36" s="8"/>
      <c r="AM36" s="8"/>
      <c r="AN36" s="8"/>
      <c r="AO36" s="8"/>
      <c r="AP36" s="4"/>
      <c r="AQ36" s="4"/>
      <c r="AR36" s="4"/>
      <c r="AS36" s="4"/>
      <c r="AT36" s="4"/>
      <c r="AU36" s="4"/>
      <c r="AV36" s="4"/>
      <c r="AW36" s="4"/>
      <c r="AX36" s="4"/>
      <c r="AY36" s="4"/>
      <c r="AZ36" s="8"/>
      <c r="BA36" s="8"/>
      <c r="BB36" s="8"/>
      <c r="BC36" s="8"/>
      <c r="BD36" s="8"/>
      <c r="BE36" s="8"/>
      <c r="BF36" s="8"/>
      <c r="BG36" s="8"/>
      <c r="BH36" s="8"/>
      <c r="BI36" s="8"/>
      <c r="BJ36" s="4"/>
      <c r="BK36" s="4"/>
      <c r="BL36" s="4"/>
      <c r="BM36" s="4"/>
      <c r="BN36" s="4"/>
      <c r="BO36" s="4"/>
      <c r="BP36" s="4"/>
      <c r="BQ36" s="4"/>
      <c r="BR36" s="4"/>
      <c r="BS36" s="4"/>
      <c r="BT36" s="8"/>
      <c r="BU36" s="8"/>
      <c r="BV36" s="8"/>
      <c r="BW36" s="8"/>
      <c r="BX36" s="8"/>
      <c r="BY36" s="8"/>
      <c r="BZ36" s="8"/>
      <c r="CA36" s="8"/>
      <c r="CB36" s="8"/>
      <c r="CC36" s="8"/>
      <c r="CD36" s="140"/>
      <c r="CE36" s="140"/>
      <c r="CF36" s="140"/>
      <c r="CG36" s="140"/>
      <c r="CH36" s="140"/>
      <c r="CI36" s="140"/>
      <c r="CJ36" s="140"/>
      <c r="CK36" s="140"/>
      <c r="CL36" s="140"/>
      <c r="CM36" s="140"/>
      <c r="CN36" s="140"/>
      <c r="CO36" s="140"/>
      <c r="CP36" s="140"/>
      <c r="CQ36" s="140"/>
      <c r="CR36" s="140"/>
      <c r="CS36" s="140"/>
      <c r="CT36" s="140"/>
      <c r="CU36" s="140"/>
      <c r="CV36" s="140"/>
      <c r="CW36" s="140"/>
      <c r="CX36" s="140"/>
      <c r="CY36" s="140"/>
      <c r="CZ36" s="140"/>
      <c r="DA36" s="140"/>
      <c r="DB36" s="140"/>
    </row>
    <row r="37" spans="1:106" s="1" customFormat="1" x14ac:dyDescent="0.3">
      <c r="A37" s="132">
        <f t="shared" si="0"/>
        <v>24</v>
      </c>
      <c r="B37" s="4"/>
      <c r="C37" s="4"/>
      <c r="D37" s="4"/>
      <c r="E37" s="4"/>
      <c r="F37" s="4"/>
      <c r="G37" s="4"/>
      <c r="H37" s="4"/>
      <c r="I37" s="4"/>
      <c r="J37" s="4"/>
      <c r="K37" s="4"/>
      <c r="L37" s="8"/>
      <c r="M37" s="8"/>
      <c r="N37" s="8"/>
      <c r="O37" s="8"/>
      <c r="P37" s="8"/>
      <c r="Q37" s="8"/>
      <c r="R37" s="8"/>
      <c r="S37" s="8"/>
      <c r="T37" s="8"/>
      <c r="U37" s="8"/>
      <c r="V37" s="4"/>
      <c r="W37" s="4"/>
      <c r="X37" s="4"/>
      <c r="Y37" s="4"/>
      <c r="Z37" s="4"/>
      <c r="AA37" s="4"/>
      <c r="AB37" s="4"/>
      <c r="AC37" s="4"/>
      <c r="AD37" s="4"/>
      <c r="AE37" s="4"/>
      <c r="AF37" s="8"/>
      <c r="AG37" s="8"/>
      <c r="AH37" s="8"/>
      <c r="AI37" s="8"/>
      <c r="AJ37" s="8"/>
      <c r="AK37" s="8"/>
      <c r="AL37" s="8"/>
      <c r="AM37" s="8"/>
      <c r="AN37" s="8"/>
      <c r="AO37" s="8"/>
      <c r="AP37" s="4"/>
      <c r="AQ37" s="4"/>
      <c r="AR37" s="4"/>
      <c r="AS37" s="4"/>
      <c r="AT37" s="4"/>
      <c r="AU37" s="4"/>
      <c r="AV37" s="4"/>
      <c r="AW37" s="4"/>
      <c r="AX37" s="4"/>
      <c r="AY37" s="4"/>
      <c r="AZ37" s="8"/>
      <c r="BA37" s="8"/>
      <c r="BB37" s="8"/>
      <c r="BC37" s="8"/>
      <c r="BD37" s="8"/>
      <c r="BE37" s="8"/>
      <c r="BF37" s="8"/>
      <c r="BG37" s="8"/>
      <c r="BH37" s="8"/>
      <c r="BI37" s="8"/>
      <c r="BJ37" s="4"/>
      <c r="BK37" s="4"/>
      <c r="BL37" s="4"/>
      <c r="BM37" s="4"/>
      <c r="BN37" s="4"/>
      <c r="BO37" s="4"/>
      <c r="BP37" s="4"/>
      <c r="BQ37" s="4"/>
      <c r="BR37" s="4"/>
      <c r="BS37" s="4"/>
      <c r="BT37" s="8"/>
      <c r="BU37" s="8"/>
      <c r="BV37" s="8"/>
      <c r="BW37" s="8"/>
      <c r="BX37" s="8"/>
      <c r="BY37" s="8"/>
      <c r="BZ37" s="8"/>
      <c r="CA37" s="8"/>
      <c r="CB37" s="8"/>
      <c r="CC37" s="8"/>
      <c r="CD37" s="140"/>
      <c r="CE37" s="140"/>
      <c r="CF37" s="140"/>
      <c r="CG37" s="140"/>
      <c r="CH37" s="140"/>
      <c r="CI37" s="140"/>
      <c r="CJ37" s="140"/>
      <c r="CK37" s="140"/>
      <c r="CL37" s="140"/>
      <c r="CM37" s="140"/>
      <c r="CN37" s="140"/>
      <c r="CO37" s="140"/>
      <c r="CP37" s="140"/>
      <c r="CQ37" s="140"/>
      <c r="CR37" s="140"/>
      <c r="CS37" s="140"/>
      <c r="CT37" s="140"/>
      <c r="CU37" s="140"/>
      <c r="CV37" s="140"/>
      <c r="CW37" s="140"/>
      <c r="CX37" s="140"/>
      <c r="CY37" s="140"/>
      <c r="CZ37" s="140"/>
      <c r="DA37" s="140"/>
      <c r="DB37" s="140"/>
    </row>
    <row r="38" spans="1:106" s="1" customFormat="1" x14ac:dyDescent="0.3">
      <c r="A38" s="132">
        <f t="shared" si="0"/>
        <v>25</v>
      </c>
      <c r="B38" s="4"/>
      <c r="C38" s="4"/>
      <c r="D38" s="4"/>
      <c r="E38" s="4"/>
      <c r="F38" s="4"/>
      <c r="G38" s="4"/>
      <c r="H38" s="4"/>
      <c r="I38" s="4"/>
      <c r="J38" s="4"/>
      <c r="K38" s="4"/>
      <c r="L38" s="8"/>
      <c r="M38" s="8"/>
      <c r="N38" s="8"/>
      <c r="O38" s="8"/>
      <c r="P38" s="8"/>
      <c r="Q38" s="8"/>
      <c r="R38" s="8"/>
      <c r="S38" s="8"/>
      <c r="T38" s="8"/>
      <c r="U38" s="8"/>
      <c r="V38" s="4"/>
      <c r="W38" s="4"/>
      <c r="X38" s="4"/>
      <c r="Y38" s="4"/>
      <c r="Z38" s="4"/>
      <c r="AA38" s="4"/>
      <c r="AB38" s="4"/>
      <c r="AC38" s="4"/>
      <c r="AD38" s="4"/>
      <c r="AE38" s="4"/>
      <c r="AF38" s="8"/>
      <c r="AG38" s="8"/>
      <c r="AH38" s="8"/>
      <c r="AI38" s="8"/>
      <c r="AJ38" s="8"/>
      <c r="AK38" s="8"/>
      <c r="AL38" s="8"/>
      <c r="AM38" s="8"/>
      <c r="AN38" s="8"/>
      <c r="AO38" s="8"/>
      <c r="AP38" s="4"/>
      <c r="AQ38" s="4"/>
      <c r="AR38" s="4"/>
      <c r="AS38" s="4"/>
      <c r="AT38" s="4"/>
      <c r="AU38" s="4"/>
      <c r="AV38" s="4"/>
      <c r="AW38" s="4"/>
      <c r="AX38" s="4"/>
      <c r="AY38" s="4"/>
      <c r="AZ38" s="8"/>
      <c r="BA38" s="8"/>
      <c r="BB38" s="8"/>
      <c r="BC38" s="8"/>
      <c r="BD38" s="8"/>
      <c r="BE38" s="8"/>
      <c r="BF38" s="8"/>
      <c r="BG38" s="8"/>
      <c r="BH38" s="8"/>
      <c r="BI38" s="8"/>
      <c r="BJ38" s="4"/>
      <c r="BK38" s="4"/>
      <c r="BL38" s="4"/>
      <c r="BM38" s="4"/>
      <c r="BN38" s="4"/>
      <c r="BO38" s="4"/>
      <c r="BP38" s="4"/>
      <c r="BQ38" s="4"/>
      <c r="BR38" s="4"/>
      <c r="BS38" s="4"/>
      <c r="BT38" s="8"/>
      <c r="BU38" s="8"/>
      <c r="BV38" s="8"/>
      <c r="BW38" s="8"/>
      <c r="BX38" s="8"/>
      <c r="BY38" s="8"/>
      <c r="BZ38" s="8"/>
      <c r="CA38" s="8"/>
      <c r="CB38" s="8"/>
      <c r="CC38" s="8"/>
      <c r="CD38" s="140"/>
      <c r="CE38" s="140"/>
      <c r="CF38" s="140"/>
      <c r="CG38" s="140"/>
      <c r="CH38" s="140"/>
      <c r="CI38" s="140"/>
      <c r="CJ38" s="140"/>
      <c r="CK38" s="140"/>
      <c r="CL38" s="140"/>
      <c r="CM38" s="140"/>
      <c r="CN38" s="140"/>
      <c r="CO38" s="140"/>
      <c r="CP38" s="140"/>
      <c r="CQ38" s="140"/>
      <c r="CR38" s="140"/>
      <c r="CS38" s="140"/>
      <c r="CT38" s="140"/>
      <c r="CU38" s="140"/>
      <c r="CV38" s="140"/>
      <c r="CW38" s="140"/>
      <c r="CX38" s="140"/>
      <c r="CY38" s="140"/>
      <c r="CZ38" s="140"/>
      <c r="DA38" s="140"/>
      <c r="DB38" s="140"/>
    </row>
    <row r="39" spans="1:106" s="1" customFormat="1" x14ac:dyDescent="0.3">
      <c r="A39" s="130" t="s">
        <v>26</v>
      </c>
      <c r="B39" s="130">
        <f>IF(SUM(B14:B38)&gt;0,1,"")</f>
        <v>1</v>
      </c>
      <c r="C39" s="130">
        <f t="shared" ref="C39:BN39" si="1">IF(SUM(C14:C38)&gt;0,1,"")</f>
        <v>1</v>
      </c>
      <c r="D39" s="130">
        <f t="shared" si="1"/>
        <v>1</v>
      </c>
      <c r="E39" s="130">
        <f t="shared" si="1"/>
        <v>1</v>
      </c>
      <c r="F39" s="130">
        <f t="shared" si="1"/>
        <v>1</v>
      </c>
      <c r="G39" s="130">
        <f t="shared" si="1"/>
        <v>1</v>
      </c>
      <c r="H39" s="130">
        <f t="shared" si="1"/>
        <v>1</v>
      </c>
      <c r="I39" s="130" t="str">
        <f t="shared" si="1"/>
        <v/>
      </c>
      <c r="J39" s="130" t="str">
        <f t="shared" si="1"/>
        <v/>
      </c>
      <c r="K39" s="130" t="str">
        <f t="shared" si="1"/>
        <v/>
      </c>
      <c r="L39" s="130">
        <f t="shared" si="1"/>
        <v>1</v>
      </c>
      <c r="M39" s="130">
        <f t="shared" si="1"/>
        <v>1</v>
      </c>
      <c r="N39" s="130">
        <f t="shared" si="1"/>
        <v>1</v>
      </c>
      <c r="O39" s="130">
        <f t="shared" si="1"/>
        <v>1</v>
      </c>
      <c r="P39" s="130">
        <f t="shared" si="1"/>
        <v>1</v>
      </c>
      <c r="Q39" s="130">
        <f t="shared" si="1"/>
        <v>1</v>
      </c>
      <c r="R39" s="130">
        <f t="shared" si="1"/>
        <v>1</v>
      </c>
      <c r="S39" s="130" t="str">
        <f t="shared" si="1"/>
        <v/>
      </c>
      <c r="T39" s="130" t="str">
        <f t="shared" si="1"/>
        <v/>
      </c>
      <c r="U39" s="132" t="str">
        <f t="shared" si="1"/>
        <v/>
      </c>
      <c r="V39" s="130">
        <f t="shared" si="1"/>
        <v>1</v>
      </c>
      <c r="W39" s="130">
        <f t="shared" si="1"/>
        <v>1</v>
      </c>
      <c r="X39" s="130">
        <f t="shared" si="1"/>
        <v>1</v>
      </c>
      <c r="Y39" s="130">
        <f t="shared" si="1"/>
        <v>1</v>
      </c>
      <c r="Z39" s="130">
        <f t="shared" si="1"/>
        <v>1</v>
      </c>
      <c r="AA39" s="130">
        <f t="shared" si="1"/>
        <v>1</v>
      </c>
      <c r="AB39" s="130">
        <f t="shared" si="1"/>
        <v>1</v>
      </c>
      <c r="AC39" s="130" t="str">
        <f t="shared" si="1"/>
        <v/>
      </c>
      <c r="AD39" s="130" t="str">
        <f t="shared" si="1"/>
        <v/>
      </c>
      <c r="AE39" s="130" t="str">
        <f t="shared" si="1"/>
        <v/>
      </c>
      <c r="AF39" s="130" t="str">
        <f t="shared" si="1"/>
        <v/>
      </c>
      <c r="AG39" s="130" t="str">
        <f t="shared" si="1"/>
        <v/>
      </c>
      <c r="AH39" s="130" t="str">
        <f t="shared" si="1"/>
        <v/>
      </c>
      <c r="AI39" s="130" t="str">
        <f t="shared" si="1"/>
        <v/>
      </c>
      <c r="AJ39" s="130" t="str">
        <f t="shared" si="1"/>
        <v/>
      </c>
      <c r="AK39" s="130" t="str">
        <f t="shared" si="1"/>
        <v/>
      </c>
      <c r="AL39" s="130" t="str">
        <f t="shared" si="1"/>
        <v/>
      </c>
      <c r="AM39" s="130" t="str">
        <f t="shared" si="1"/>
        <v/>
      </c>
      <c r="AN39" s="130" t="str">
        <f t="shared" si="1"/>
        <v/>
      </c>
      <c r="AO39" s="130" t="str">
        <f t="shared" si="1"/>
        <v/>
      </c>
      <c r="AP39" s="130" t="str">
        <f t="shared" si="1"/>
        <v/>
      </c>
      <c r="AQ39" s="130" t="str">
        <f t="shared" si="1"/>
        <v/>
      </c>
      <c r="AR39" s="130" t="str">
        <f t="shared" si="1"/>
        <v/>
      </c>
      <c r="AS39" s="130" t="str">
        <f t="shared" si="1"/>
        <v/>
      </c>
      <c r="AT39" s="130" t="str">
        <f t="shared" si="1"/>
        <v/>
      </c>
      <c r="AU39" s="130" t="str">
        <f t="shared" si="1"/>
        <v/>
      </c>
      <c r="AV39" s="130" t="str">
        <f t="shared" si="1"/>
        <v/>
      </c>
      <c r="AW39" s="130" t="str">
        <f t="shared" si="1"/>
        <v/>
      </c>
      <c r="AX39" s="130" t="str">
        <f t="shared" si="1"/>
        <v/>
      </c>
      <c r="AY39" s="130" t="str">
        <f t="shared" si="1"/>
        <v/>
      </c>
      <c r="AZ39" s="130" t="str">
        <f t="shared" si="1"/>
        <v/>
      </c>
      <c r="BA39" s="130" t="str">
        <f t="shared" si="1"/>
        <v/>
      </c>
      <c r="BB39" s="130" t="str">
        <f t="shared" si="1"/>
        <v/>
      </c>
      <c r="BC39" s="130" t="str">
        <f t="shared" si="1"/>
        <v/>
      </c>
      <c r="BD39" s="130" t="str">
        <f t="shared" si="1"/>
        <v/>
      </c>
      <c r="BE39" s="130" t="str">
        <f t="shared" si="1"/>
        <v/>
      </c>
      <c r="BF39" s="130" t="str">
        <f t="shared" si="1"/>
        <v/>
      </c>
      <c r="BG39" s="130" t="str">
        <f t="shared" si="1"/>
        <v/>
      </c>
      <c r="BH39" s="130" t="str">
        <f t="shared" si="1"/>
        <v/>
      </c>
      <c r="BI39" s="130" t="str">
        <f t="shared" si="1"/>
        <v/>
      </c>
      <c r="BJ39" s="130" t="str">
        <f t="shared" si="1"/>
        <v/>
      </c>
      <c r="BK39" s="130" t="str">
        <f t="shared" si="1"/>
        <v/>
      </c>
      <c r="BL39" s="130" t="str">
        <f t="shared" si="1"/>
        <v/>
      </c>
      <c r="BM39" s="130" t="str">
        <f t="shared" si="1"/>
        <v/>
      </c>
      <c r="BN39" s="130" t="str">
        <f t="shared" si="1"/>
        <v/>
      </c>
      <c r="BO39" s="130" t="str">
        <f t="shared" ref="BO39:CC39" si="2">IF(SUM(BO14:BO38)&gt;0,1,"")</f>
        <v/>
      </c>
      <c r="BP39" s="130" t="str">
        <f t="shared" si="2"/>
        <v/>
      </c>
      <c r="BQ39" s="130" t="str">
        <f t="shared" si="2"/>
        <v/>
      </c>
      <c r="BR39" s="130" t="str">
        <f t="shared" si="2"/>
        <v/>
      </c>
      <c r="BS39" s="130" t="str">
        <f t="shared" si="2"/>
        <v/>
      </c>
      <c r="BT39" s="130" t="str">
        <f t="shared" si="2"/>
        <v/>
      </c>
      <c r="BU39" s="130" t="str">
        <f t="shared" si="2"/>
        <v/>
      </c>
      <c r="BV39" s="130" t="str">
        <f t="shared" si="2"/>
        <v/>
      </c>
      <c r="BW39" s="130" t="str">
        <f t="shared" si="2"/>
        <v/>
      </c>
      <c r="BX39" s="130" t="str">
        <f t="shared" si="2"/>
        <v/>
      </c>
      <c r="BY39" s="130" t="str">
        <f t="shared" si="2"/>
        <v/>
      </c>
      <c r="BZ39" s="130" t="str">
        <f t="shared" si="2"/>
        <v/>
      </c>
      <c r="CA39" s="130" t="str">
        <f t="shared" si="2"/>
        <v/>
      </c>
      <c r="CB39" s="130" t="str">
        <f t="shared" si="2"/>
        <v/>
      </c>
      <c r="CC39" s="130" t="str">
        <f t="shared" si="2"/>
        <v/>
      </c>
      <c r="CD39" s="140"/>
      <c r="CE39" s="140"/>
      <c r="CF39" s="140"/>
      <c r="CG39" s="140"/>
      <c r="CH39" s="140"/>
      <c r="CI39" s="140"/>
      <c r="CJ39" s="140"/>
      <c r="CK39" s="140"/>
      <c r="CL39" s="140"/>
      <c r="CM39" s="140"/>
      <c r="CN39" s="140"/>
      <c r="CO39" s="140"/>
      <c r="CP39" s="140"/>
      <c r="CQ39" s="140"/>
      <c r="CR39" s="140"/>
      <c r="CS39" s="140"/>
      <c r="CT39" s="140"/>
      <c r="CU39" s="140"/>
      <c r="CV39" s="140"/>
      <c r="CW39" s="140"/>
      <c r="CX39" s="140"/>
      <c r="CY39" s="140"/>
      <c r="CZ39" s="140"/>
      <c r="DA39" s="140"/>
      <c r="DB39" s="140"/>
    </row>
    <row r="40" spans="1:106" s="1" customFormat="1" ht="30" x14ac:dyDescent="0.3">
      <c r="A40" s="130" t="s">
        <v>120</v>
      </c>
      <c r="B40" s="130">
        <f t="shared" ref="B40:AG40" si="3">SUM(B14:B38)</f>
        <v>13080</v>
      </c>
      <c r="C40" s="130">
        <f t="shared" si="3"/>
        <v>11815</v>
      </c>
      <c r="D40" s="130">
        <f t="shared" si="3"/>
        <v>11955</v>
      </c>
      <c r="E40" s="130">
        <f t="shared" si="3"/>
        <v>12195</v>
      </c>
      <c r="F40" s="130">
        <f t="shared" si="3"/>
        <v>12320</v>
      </c>
      <c r="G40" s="130">
        <f t="shared" si="3"/>
        <v>11340</v>
      </c>
      <c r="H40" s="130">
        <f t="shared" si="3"/>
        <v>12470</v>
      </c>
      <c r="I40" s="130">
        <f t="shared" si="3"/>
        <v>0</v>
      </c>
      <c r="J40" s="130">
        <f t="shared" si="3"/>
        <v>0</v>
      </c>
      <c r="K40" s="130">
        <f t="shared" si="3"/>
        <v>0</v>
      </c>
      <c r="L40" s="130">
        <f t="shared" si="3"/>
        <v>12055</v>
      </c>
      <c r="M40" s="130">
        <f t="shared" si="3"/>
        <v>12310</v>
      </c>
      <c r="N40" s="130">
        <f t="shared" si="3"/>
        <v>12705</v>
      </c>
      <c r="O40" s="130">
        <f t="shared" si="3"/>
        <v>12230</v>
      </c>
      <c r="P40" s="130">
        <f t="shared" si="3"/>
        <v>11990</v>
      </c>
      <c r="Q40" s="130">
        <f t="shared" si="3"/>
        <v>12425</v>
      </c>
      <c r="R40" s="130">
        <f t="shared" si="3"/>
        <v>12005</v>
      </c>
      <c r="S40" s="130">
        <f t="shared" si="3"/>
        <v>0</v>
      </c>
      <c r="T40" s="130">
        <f t="shared" si="3"/>
        <v>0</v>
      </c>
      <c r="U40" s="132">
        <f t="shared" si="3"/>
        <v>0</v>
      </c>
      <c r="V40" s="130">
        <f t="shared" si="3"/>
        <v>11400</v>
      </c>
      <c r="W40" s="130">
        <f t="shared" si="3"/>
        <v>11240</v>
      </c>
      <c r="X40" s="130">
        <f t="shared" si="3"/>
        <v>11785</v>
      </c>
      <c r="Y40" s="130">
        <f t="shared" si="3"/>
        <v>11135</v>
      </c>
      <c r="Z40" s="130">
        <f t="shared" si="3"/>
        <v>10715</v>
      </c>
      <c r="AA40" s="130">
        <f t="shared" si="3"/>
        <v>12225</v>
      </c>
      <c r="AB40" s="130">
        <f t="shared" si="3"/>
        <v>10500</v>
      </c>
      <c r="AC40" s="130">
        <f t="shared" si="3"/>
        <v>0</v>
      </c>
      <c r="AD40" s="130">
        <f t="shared" si="3"/>
        <v>0</v>
      </c>
      <c r="AE40" s="130">
        <f t="shared" si="3"/>
        <v>0</v>
      </c>
      <c r="AF40" s="130">
        <f t="shared" si="3"/>
        <v>0</v>
      </c>
      <c r="AG40" s="130">
        <f t="shared" si="3"/>
        <v>0</v>
      </c>
      <c r="AH40" s="130">
        <f t="shared" ref="AH40:CC40" si="4">SUM(AH14:AH38)</f>
        <v>0</v>
      </c>
      <c r="AI40" s="130">
        <f t="shared" si="4"/>
        <v>0</v>
      </c>
      <c r="AJ40" s="130">
        <f t="shared" si="4"/>
        <v>0</v>
      </c>
      <c r="AK40" s="130">
        <f t="shared" si="4"/>
        <v>0</v>
      </c>
      <c r="AL40" s="130">
        <f t="shared" si="4"/>
        <v>0</v>
      </c>
      <c r="AM40" s="130">
        <f t="shared" si="4"/>
        <v>0</v>
      </c>
      <c r="AN40" s="130">
        <f t="shared" si="4"/>
        <v>0</v>
      </c>
      <c r="AO40" s="130">
        <f t="shared" si="4"/>
        <v>0</v>
      </c>
      <c r="AP40" s="130">
        <f t="shared" si="4"/>
        <v>0</v>
      </c>
      <c r="AQ40" s="130">
        <f t="shared" si="4"/>
        <v>0</v>
      </c>
      <c r="AR40" s="130">
        <f t="shared" si="4"/>
        <v>0</v>
      </c>
      <c r="AS40" s="130">
        <f t="shared" si="4"/>
        <v>0</v>
      </c>
      <c r="AT40" s="130">
        <f t="shared" si="4"/>
        <v>0</v>
      </c>
      <c r="AU40" s="130">
        <f t="shared" si="4"/>
        <v>0</v>
      </c>
      <c r="AV40" s="130">
        <f t="shared" si="4"/>
        <v>0</v>
      </c>
      <c r="AW40" s="130">
        <f t="shared" si="4"/>
        <v>0</v>
      </c>
      <c r="AX40" s="130">
        <f t="shared" si="4"/>
        <v>0</v>
      </c>
      <c r="AY40" s="130">
        <f t="shared" si="4"/>
        <v>0</v>
      </c>
      <c r="AZ40" s="130">
        <f t="shared" si="4"/>
        <v>0</v>
      </c>
      <c r="BA40" s="130">
        <f t="shared" si="4"/>
        <v>0</v>
      </c>
      <c r="BB40" s="130">
        <f t="shared" si="4"/>
        <v>0</v>
      </c>
      <c r="BC40" s="130">
        <f t="shared" si="4"/>
        <v>0</v>
      </c>
      <c r="BD40" s="130">
        <f t="shared" si="4"/>
        <v>0</v>
      </c>
      <c r="BE40" s="130">
        <f t="shared" si="4"/>
        <v>0</v>
      </c>
      <c r="BF40" s="130">
        <f t="shared" si="4"/>
        <v>0</v>
      </c>
      <c r="BG40" s="130">
        <f t="shared" si="4"/>
        <v>0</v>
      </c>
      <c r="BH40" s="130">
        <f t="shared" si="4"/>
        <v>0</v>
      </c>
      <c r="BI40" s="130">
        <f t="shared" si="4"/>
        <v>0</v>
      </c>
      <c r="BJ40" s="130">
        <f t="shared" si="4"/>
        <v>0</v>
      </c>
      <c r="BK40" s="130">
        <f t="shared" si="4"/>
        <v>0</v>
      </c>
      <c r="BL40" s="130">
        <f t="shared" si="4"/>
        <v>0</v>
      </c>
      <c r="BM40" s="130">
        <f t="shared" si="4"/>
        <v>0</v>
      </c>
      <c r="BN40" s="130">
        <f t="shared" si="4"/>
        <v>0</v>
      </c>
      <c r="BO40" s="130">
        <f t="shared" si="4"/>
        <v>0</v>
      </c>
      <c r="BP40" s="130">
        <f t="shared" si="4"/>
        <v>0</v>
      </c>
      <c r="BQ40" s="130">
        <f t="shared" si="4"/>
        <v>0</v>
      </c>
      <c r="BR40" s="130">
        <f t="shared" si="4"/>
        <v>0</v>
      </c>
      <c r="BS40" s="130">
        <f t="shared" si="4"/>
        <v>0</v>
      </c>
      <c r="BT40" s="130">
        <f t="shared" si="4"/>
        <v>0</v>
      </c>
      <c r="BU40" s="130">
        <f t="shared" si="4"/>
        <v>0</v>
      </c>
      <c r="BV40" s="130">
        <f t="shared" si="4"/>
        <v>0</v>
      </c>
      <c r="BW40" s="130">
        <f t="shared" si="4"/>
        <v>0</v>
      </c>
      <c r="BX40" s="130">
        <f t="shared" si="4"/>
        <v>0</v>
      </c>
      <c r="BY40" s="130">
        <f t="shared" si="4"/>
        <v>0</v>
      </c>
      <c r="BZ40" s="130">
        <f t="shared" si="4"/>
        <v>0</v>
      </c>
      <c r="CA40" s="130">
        <f t="shared" si="4"/>
        <v>0</v>
      </c>
      <c r="CB40" s="130">
        <f t="shared" si="4"/>
        <v>0</v>
      </c>
      <c r="CC40" s="130">
        <f t="shared" si="4"/>
        <v>0</v>
      </c>
      <c r="CD40" s="140"/>
      <c r="CE40" s="140"/>
      <c r="CF40" s="140"/>
      <c r="CG40" s="140"/>
      <c r="CH40" s="140"/>
      <c r="CI40" s="140"/>
      <c r="CJ40" s="140"/>
      <c r="CK40" s="140"/>
      <c r="CL40" s="140"/>
      <c r="CM40" s="140"/>
      <c r="CN40" s="140"/>
      <c r="CO40" s="140"/>
      <c r="CP40" s="140"/>
      <c r="CQ40" s="140"/>
      <c r="CR40" s="140"/>
      <c r="CS40" s="140"/>
      <c r="CT40" s="140"/>
      <c r="CU40" s="140"/>
      <c r="CV40" s="140"/>
      <c r="CW40" s="140"/>
      <c r="CX40" s="140"/>
      <c r="CY40" s="140"/>
      <c r="CZ40" s="140"/>
      <c r="DA40" s="140"/>
      <c r="DB40" s="140"/>
    </row>
    <row r="41" spans="1:106" s="1" customFormat="1" x14ac:dyDescent="0.3">
      <c r="A41" s="130"/>
      <c r="B41" s="130">
        <f>IF(B40&gt;0,B40,"")</f>
        <v>13080</v>
      </c>
      <c r="C41" s="130">
        <f t="shared" ref="C41:K41" si="5">IF(C40&gt;0,C40,"")</f>
        <v>11815</v>
      </c>
      <c r="D41" s="130">
        <f t="shared" si="5"/>
        <v>11955</v>
      </c>
      <c r="E41" s="130">
        <f t="shared" si="5"/>
        <v>12195</v>
      </c>
      <c r="F41" s="130">
        <f t="shared" si="5"/>
        <v>12320</v>
      </c>
      <c r="G41" s="130">
        <f t="shared" si="5"/>
        <v>11340</v>
      </c>
      <c r="H41" s="130">
        <f t="shared" si="5"/>
        <v>12470</v>
      </c>
      <c r="I41" s="130" t="str">
        <f t="shared" si="5"/>
        <v/>
      </c>
      <c r="J41" s="130" t="str">
        <f t="shared" si="5"/>
        <v/>
      </c>
      <c r="K41" s="130" t="str">
        <f t="shared" si="5"/>
        <v/>
      </c>
      <c r="L41" s="130">
        <f>IF(L40&gt;0,L40,"")</f>
        <v>12055</v>
      </c>
      <c r="M41" s="130">
        <f t="shared" ref="M41:U41" si="6">IF(M40&gt;0,M40,"")</f>
        <v>12310</v>
      </c>
      <c r="N41" s="130">
        <f t="shared" si="6"/>
        <v>12705</v>
      </c>
      <c r="O41" s="130">
        <f t="shared" si="6"/>
        <v>12230</v>
      </c>
      <c r="P41" s="130">
        <f t="shared" si="6"/>
        <v>11990</v>
      </c>
      <c r="Q41" s="130">
        <f t="shared" si="6"/>
        <v>12425</v>
      </c>
      <c r="R41" s="130">
        <f t="shared" si="6"/>
        <v>12005</v>
      </c>
      <c r="S41" s="130" t="str">
        <f t="shared" si="6"/>
        <v/>
      </c>
      <c r="T41" s="130" t="str">
        <f t="shared" si="6"/>
        <v/>
      </c>
      <c r="U41" s="132" t="str">
        <f t="shared" si="6"/>
        <v/>
      </c>
      <c r="V41" s="130">
        <f>IF(V40&gt;0,V40,"")</f>
        <v>11400</v>
      </c>
      <c r="W41" s="130">
        <f t="shared" ref="W41:AE41" si="7">IF(W40&gt;0,W40,"")</f>
        <v>11240</v>
      </c>
      <c r="X41" s="130">
        <f t="shared" si="7"/>
        <v>11785</v>
      </c>
      <c r="Y41" s="130">
        <f t="shared" si="7"/>
        <v>11135</v>
      </c>
      <c r="Z41" s="130">
        <f t="shared" si="7"/>
        <v>10715</v>
      </c>
      <c r="AA41" s="130">
        <f t="shared" si="7"/>
        <v>12225</v>
      </c>
      <c r="AB41" s="130">
        <f t="shared" si="7"/>
        <v>10500</v>
      </c>
      <c r="AC41" s="130" t="str">
        <f t="shared" si="7"/>
        <v/>
      </c>
      <c r="AD41" s="130" t="str">
        <f t="shared" si="7"/>
        <v/>
      </c>
      <c r="AE41" s="130" t="str">
        <f t="shared" si="7"/>
        <v/>
      </c>
      <c r="AF41" s="130" t="str">
        <f>IF(AF40&gt;0,AF40,"")</f>
        <v/>
      </c>
      <c r="AG41" s="130" t="str">
        <f t="shared" ref="AG41:AO41" si="8">IF(AG40&gt;0,AG40,"")</f>
        <v/>
      </c>
      <c r="AH41" s="130" t="str">
        <f t="shared" si="8"/>
        <v/>
      </c>
      <c r="AI41" s="130" t="str">
        <f t="shared" si="8"/>
        <v/>
      </c>
      <c r="AJ41" s="130" t="str">
        <f t="shared" si="8"/>
        <v/>
      </c>
      <c r="AK41" s="130" t="str">
        <f t="shared" si="8"/>
        <v/>
      </c>
      <c r="AL41" s="130" t="str">
        <f t="shared" si="8"/>
        <v/>
      </c>
      <c r="AM41" s="130" t="str">
        <f t="shared" si="8"/>
        <v/>
      </c>
      <c r="AN41" s="130" t="str">
        <f t="shared" si="8"/>
        <v/>
      </c>
      <c r="AO41" s="130" t="str">
        <f t="shared" si="8"/>
        <v/>
      </c>
      <c r="AP41" s="130" t="str">
        <f>IF(AP40&gt;0,AP40,"")</f>
        <v/>
      </c>
      <c r="AQ41" s="130" t="str">
        <f t="shared" ref="AQ41:AY41" si="9">IF(AQ40&gt;0,AQ40,"")</f>
        <v/>
      </c>
      <c r="AR41" s="130" t="str">
        <f t="shared" si="9"/>
        <v/>
      </c>
      <c r="AS41" s="130" t="str">
        <f t="shared" si="9"/>
        <v/>
      </c>
      <c r="AT41" s="130" t="str">
        <f t="shared" si="9"/>
        <v/>
      </c>
      <c r="AU41" s="130" t="str">
        <f t="shared" si="9"/>
        <v/>
      </c>
      <c r="AV41" s="130" t="str">
        <f t="shared" si="9"/>
        <v/>
      </c>
      <c r="AW41" s="130" t="str">
        <f t="shared" si="9"/>
        <v/>
      </c>
      <c r="AX41" s="130" t="str">
        <f t="shared" si="9"/>
        <v/>
      </c>
      <c r="AY41" s="130" t="str">
        <f t="shared" si="9"/>
        <v/>
      </c>
      <c r="AZ41" s="130" t="str">
        <f>IF(AZ40&gt;0,AZ40,"")</f>
        <v/>
      </c>
      <c r="BA41" s="130" t="str">
        <f t="shared" ref="BA41:BI41" si="10">IF(BA40&gt;0,BA40,"")</f>
        <v/>
      </c>
      <c r="BB41" s="130" t="str">
        <f t="shared" si="10"/>
        <v/>
      </c>
      <c r="BC41" s="130" t="str">
        <f t="shared" si="10"/>
        <v/>
      </c>
      <c r="BD41" s="130" t="str">
        <f t="shared" si="10"/>
        <v/>
      </c>
      <c r="BE41" s="130" t="str">
        <f t="shared" si="10"/>
        <v/>
      </c>
      <c r="BF41" s="130" t="str">
        <f t="shared" si="10"/>
        <v/>
      </c>
      <c r="BG41" s="130" t="str">
        <f t="shared" si="10"/>
        <v/>
      </c>
      <c r="BH41" s="130" t="str">
        <f t="shared" si="10"/>
        <v/>
      </c>
      <c r="BI41" s="130" t="str">
        <f t="shared" si="10"/>
        <v/>
      </c>
      <c r="BJ41" s="130" t="str">
        <f>IF(BJ40&gt;0,BJ40,"")</f>
        <v/>
      </c>
      <c r="BK41" s="130" t="str">
        <f t="shared" ref="BK41:BS41" si="11">IF(BK40&gt;0,BK40,"")</f>
        <v/>
      </c>
      <c r="BL41" s="130" t="str">
        <f t="shared" si="11"/>
        <v/>
      </c>
      <c r="BM41" s="130" t="str">
        <f t="shared" si="11"/>
        <v/>
      </c>
      <c r="BN41" s="130" t="str">
        <f t="shared" si="11"/>
        <v/>
      </c>
      <c r="BO41" s="130" t="str">
        <f t="shared" si="11"/>
        <v/>
      </c>
      <c r="BP41" s="130" t="str">
        <f t="shared" si="11"/>
        <v/>
      </c>
      <c r="BQ41" s="130" t="str">
        <f t="shared" si="11"/>
        <v/>
      </c>
      <c r="BR41" s="130" t="str">
        <f t="shared" si="11"/>
        <v/>
      </c>
      <c r="BS41" s="130" t="str">
        <f t="shared" si="11"/>
        <v/>
      </c>
      <c r="BT41" s="130" t="str">
        <f>IF(BT40&gt;0,BT40,"")</f>
        <v/>
      </c>
      <c r="BU41" s="130" t="str">
        <f t="shared" ref="BU41:CC41" si="12">IF(BU40&gt;0,BU40,"")</f>
        <v/>
      </c>
      <c r="BV41" s="130" t="str">
        <f t="shared" si="12"/>
        <v/>
      </c>
      <c r="BW41" s="130" t="str">
        <f t="shared" si="12"/>
        <v/>
      </c>
      <c r="BX41" s="130" t="str">
        <f t="shared" si="12"/>
        <v/>
      </c>
      <c r="BY41" s="130" t="str">
        <f t="shared" si="12"/>
        <v/>
      </c>
      <c r="BZ41" s="130" t="str">
        <f t="shared" si="12"/>
        <v/>
      </c>
      <c r="CA41" s="130" t="str">
        <f t="shared" si="12"/>
        <v/>
      </c>
      <c r="CB41" s="130" t="str">
        <f t="shared" si="12"/>
        <v/>
      </c>
      <c r="CC41" s="130" t="str">
        <f t="shared" si="12"/>
        <v/>
      </c>
      <c r="CD41" s="140"/>
      <c r="CE41" s="140"/>
      <c r="CF41" s="140"/>
      <c r="CG41" s="140"/>
      <c r="CH41" s="140"/>
      <c r="CI41" s="140"/>
      <c r="CJ41" s="140"/>
      <c r="CK41" s="140"/>
      <c r="CL41" s="140"/>
      <c r="CM41" s="140"/>
      <c r="CN41" s="140"/>
      <c r="CO41" s="140"/>
      <c r="CP41" s="140"/>
      <c r="CQ41" s="140"/>
      <c r="CR41" s="140"/>
      <c r="CS41" s="140"/>
      <c r="CT41" s="140"/>
      <c r="CU41" s="140"/>
      <c r="CV41" s="140"/>
      <c r="CW41" s="140"/>
      <c r="CX41" s="140"/>
      <c r="CY41" s="140"/>
      <c r="CZ41" s="140"/>
      <c r="DA41" s="140"/>
      <c r="DB41" s="140"/>
    </row>
    <row r="42" spans="1:106" s="1" customFormat="1" ht="30" x14ac:dyDescent="0.3">
      <c r="A42" s="130" t="s">
        <v>121</v>
      </c>
      <c r="B42" s="158">
        <f>SUM(B40:K40)</f>
        <v>85175</v>
      </c>
      <c r="C42" s="158"/>
      <c r="D42" s="158"/>
      <c r="E42" s="158"/>
      <c r="F42" s="158"/>
      <c r="G42" s="158"/>
      <c r="H42" s="158"/>
      <c r="I42" s="158"/>
      <c r="J42" s="158"/>
      <c r="K42" s="158"/>
      <c r="L42" s="158">
        <f>SUM(L40:U40)</f>
        <v>85720</v>
      </c>
      <c r="M42" s="158"/>
      <c r="N42" s="158"/>
      <c r="O42" s="158"/>
      <c r="P42" s="158"/>
      <c r="Q42" s="158"/>
      <c r="R42" s="158"/>
      <c r="S42" s="158"/>
      <c r="T42" s="158"/>
      <c r="U42" s="161"/>
      <c r="V42" s="158">
        <f>SUM(V40:AE40)</f>
        <v>79000</v>
      </c>
      <c r="W42" s="158"/>
      <c r="X42" s="158"/>
      <c r="Y42" s="158"/>
      <c r="Z42" s="158"/>
      <c r="AA42" s="158"/>
      <c r="AB42" s="158"/>
      <c r="AC42" s="158"/>
      <c r="AD42" s="158"/>
      <c r="AE42" s="158"/>
      <c r="AF42" s="158">
        <f>SUM(AF40:AO40)</f>
        <v>0</v>
      </c>
      <c r="AG42" s="158"/>
      <c r="AH42" s="158"/>
      <c r="AI42" s="158"/>
      <c r="AJ42" s="158"/>
      <c r="AK42" s="158"/>
      <c r="AL42" s="158"/>
      <c r="AM42" s="158"/>
      <c r="AN42" s="158"/>
      <c r="AO42" s="158"/>
      <c r="AP42" s="158">
        <f>SUM(AP40:AY40)</f>
        <v>0</v>
      </c>
      <c r="AQ42" s="158"/>
      <c r="AR42" s="158"/>
      <c r="AS42" s="158"/>
      <c r="AT42" s="158"/>
      <c r="AU42" s="158"/>
      <c r="AV42" s="158"/>
      <c r="AW42" s="158"/>
      <c r="AX42" s="158"/>
      <c r="AY42" s="158"/>
      <c r="AZ42" s="158">
        <f>SUM(AZ40:BI40)</f>
        <v>0</v>
      </c>
      <c r="BA42" s="158"/>
      <c r="BB42" s="158"/>
      <c r="BC42" s="158"/>
      <c r="BD42" s="158"/>
      <c r="BE42" s="158"/>
      <c r="BF42" s="158"/>
      <c r="BG42" s="158"/>
      <c r="BH42" s="158"/>
      <c r="BI42" s="158"/>
      <c r="BJ42" s="158">
        <f>SUM(BJ40:BS40)</f>
        <v>0</v>
      </c>
      <c r="BK42" s="158"/>
      <c r="BL42" s="158"/>
      <c r="BM42" s="158"/>
      <c r="BN42" s="158"/>
      <c r="BO42" s="158"/>
      <c r="BP42" s="158"/>
      <c r="BQ42" s="158"/>
      <c r="BR42" s="158"/>
      <c r="BS42" s="158"/>
      <c r="BT42" s="158">
        <f>SUM(BT40:CC40)</f>
        <v>0</v>
      </c>
      <c r="BU42" s="158"/>
      <c r="BV42" s="158"/>
      <c r="BW42" s="158"/>
      <c r="BX42" s="158"/>
      <c r="BY42" s="158"/>
      <c r="BZ42" s="158"/>
      <c r="CA42" s="158"/>
      <c r="CB42" s="158"/>
      <c r="CC42" s="158"/>
      <c r="CD42" s="140"/>
      <c r="CE42" s="140"/>
      <c r="CF42" s="140"/>
      <c r="CG42" s="140"/>
      <c r="CH42" s="140"/>
      <c r="CI42" s="140"/>
      <c r="CJ42" s="140"/>
      <c r="CK42" s="140"/>
      <c r="CL42" s="140"/>
      <c r="CM42" s="140"/>
      <c r="CN42" s="140"/>
      <c r="CO42" s="140"/>
      <c r="CP42" s="140"/>
      <c r="CQ42" s="140"/>
      <c r="CR42" s="140"/>
      <c r="CS42" s="140"/>
      <c r="CT42" s="140"/>
      <c r="CU42" s="140"/>
      <c r="CV42" s="140"/>
      <c r="CW42" s="140"/>
      <c r="CX42" s="140"/>
      <c r="CY42" s="140"/>
      <c r="CZ42" s="140"/>
      <c r="DA42" s="140"/>
      <c r="DB42" s="140"/>
    </row>
    <row r="43" spans="1:106" s="1" customFormat="1" ht="30" x14ac:dyDescent="0.3">
      <c r="A43" s="130" t="s">
        <v>122</v>
      </c>
      <c r="B43" s="130">
        <f>B42^2</f>
        <v>7254780625</v>
      </c>
      <c r="C43" s="130"/>
      <c r="D43" s="130"/>
      <c r="E43" s="130"/>
      <c r="F43" s="130">
        <f>IF(G44&gt;0,1,0)</f>
        <v>1</v>
      </c>
      <c r="G43" s="130"/>
      <c r="H43" s="130"/>
      <c r="I43" s="130"/>
      <c r="J43" s="130"/>
      <c r="K43" s="130"/>
      <c r="L43" s="130">
        <f>L42^2</f>
        <v>7347918400</v>
      </c>
      <c r="M43" s="130"/>
      <c r="N43" s="130" t="s">
        <v>6</v>
      </c>
      <c r="O43" s="130">
        <f>COUNT(L14:U38)</f>
        <v>35</v>
      </c>
      <c r="P43" s="130"/>
      <c r="Q43" s="130">
        <f>IF(O43&gt;0,1,0)</f>
        <v>1</v>
      </c>
      <c r="R43" s="130"/>
      <c r="S43" s="130"/>
      <c r="T43" s="130"/>
      <c r="U43" s="132"/>
      <c r="V43" s="130">
        <f>V42^2</f>
        <v>6241000000</v>
      </c>
      <c r="W43" s="147"/>
      <c r="X43" s="148" t="s">
        <v>6</v>
      </c>
      <c r="Y43" s="130">
        <f>COUNT(V14:AE38)</f>
        <v>35</v>
      </c>
      <c r="Z43" s="147">
        <f>IF(Y43&gt;0,1,0)</f>
        <v>1</v>
      </c>
      <c r="AA43" s="147"/>
      <c r="AB43" s="130"/>
      <c r="AC43" s="130"/>
      <c r="AD43" s="130"/>
      <c r="AE43" s="130"/>
      <c r="AF43" s="130">
        <f>AF42^2</f>
        <v>0</v>
      </c>
      <c r="AG43" s="147"/>
      <c r="AH43" s="148" t="s">
        <v>6</v>
      </c>
      <c r="AI43" s="130">
        <f>COUNT(AF14:AO38)</f>
        <v>0</v>
      </c>
      <c r="AJ43" s="147">
        <f>IF(AI43&gt;0,1,0)</f>
        <v>0</v>
      </c>
      <c r="AK43" s="147"/>
      <c r="AL43" s="130"/>
      <c r="AM43" s="130"/>
      <c r="AN43" s="130"/>
      <c r="AO43" s="130"/>
      <c r="AP43" s="130">
        <f>AP42^2</f>
        <v>0</v>
      </c>
      <c r="AQ43" s="147"/>
      <c r="AR43" s="148" t="s">
        <v>6</v>
      </c>
      <c r="AS43" s="130">
        <f>COUNT(AP14:AY38)</f>
        <v>0</v>
      </c>
      <c r="AT43" s="147">
        <f>IF(AS43&gt;0,1,0)</f>
        <v>0</v>
      </c>
      <c r="AU43" s="147"/>
      <c r="AV43" s="130"/>
      <c r="AW43" s="130"/>
      <c r="AX43" s="130"/>
      <c r="AY43" s="130"/>
      <c r="AZ43" s="130">
        <f>AZ42^2</f>
        <v>0</v>
      </c>
      <c r="BA43" s="147"/>
      <c r="BB43" s="148" t="s">
        <v>6</v>
      </c>
      <c r="BC43" s="130">
        <f>COUNT(AZ14:BI38)</f>
        <v>0</v>
      </c>
      <c r="BD43" s="147">
        <f>IF(BC43&gt;0,1,0)</f>
        <v>0</v>
      </c>
      <c r="BE43" s="147"/>
      <c r="BF43" s="130"/>
      <c r="BG43" s="130"/>
      <c r="BH43" s="130"/>
      <c r="BI43" s="130"/>
      <c r="BJ43" s="130">
        <f>BJ42^2</f>
        <v>0</v>
      </c>
      <c r="BK43" s="147"/>
      <c r="BL43" s="148" t="s">
        <v>6</v>
      </c>
      <c r="BM43" s="130">
        <f>COUNT(BJ14:BS38)</f>
        <v>0</v>
      </c>
      <c r="BN43" s="147">
        <f>IF(BM43&gt;0,1,0)</f>
        <v>0</v>
      </c>
      <c r="BO43" s="147"/>
      <c r="BP43" s="130"/>
      <c r="BQ43" s="130"/>
      <c r="BR43" s="130"/>
      <c r="BS43" s="130"/>
      <c r="BT43" s="130">
        <f>BT42^2</f>
        <v>0</v>
      </c>
      <c r="BU43" s="147"/>
      <c r="BV43" s="148" t="s">
        <v>6</v>
      </c>
      <c r="BW43" s="130">
        <f>COUNT(BT14:CC38)</f>
        <v>0</v>
      </c>
      <c r="BX43" s="147">
        <f>IF(BW43&gt;0,1,0)</f>
        <v>0</v>
      </c>
      <c r="BY43" s="147"/>
      <c r="BZ43" s="130"/>
      <c r="CA43" s="130"/>
      <c r="CB43" s="130"/>
      <c r="CC43" s="130"/>
      <c r="CD43" s="140"/>
      <c r="CE43" s="140"/>
      <c r="CF43" s="140"/>
      <c r="CG43" s="140"/>
      <c r="CH43" s="140"/>
      <c r="CI43" s="140"/>
      <c r="CJ43" s="140"/>
      <c r="CK43" s="140"/>
      <c r="CL43" s="140"/>
      <c r="CM43" s="140"/>
      <c r="CN43" s="140"/>
      <c r="CO43" s="140"/>
      <c r="CP43" s="140"/>
      <c r="CQ43" s="140"/>
      <c r="CR43" s="140"/>
      <c r="CS43" s="140"/>
      <c r="CT43" s="140"/>
      <c r="CU43" s="140"/>
      <c r="CV43" s="140"/>
      <c r="CW43" s="140"/>
      <c r="CX43" s="140"/>
      <c r="CY43" s="140"/>
      <c r="CZ43" s="140"/>
      <c r="DA43" s="140"/>
      <c r="DB43" s="140"/>
    </row>
    <row r="44" spans="1:106" s="1" customFormat="1" x14ac:dyDescent="0.3">
      <c r="A44" s="130" t="s">
        <v>3</v>
      </c>
      <c r="B44" s="130">
        <f>SUM(B42:CC42)</f>
        <v>249895</v>
      </c>
      <c r="C44" s="130"/>
      <c r="D44" s="130" t="s">
        <v>25</v>
      </c>
      <c r="E44" s="130">
        <f>COUNT(B39:K39)</f>
        <v>7</v>
      </c>
      <c r="F44" s="130" t="s">
        <v>11</v>
      </c>
      <c r="G44" s="130">
        <f>COUNT(B14:B38)</f>
        <v>5</v>
      </c>
      <c r="H44" s="130" t="s">
        <v>27</v>
      </c>
      <c r="I44" s="130">
        <f>F43+Q43+Z43+AI43+AS43+BC43+BM43+BW43</f>
        <v>3</v>
      </c>
      <c r="J44" s="130"/>
      <c r="K44" s="130"/>
      <c r="L44" s="130">
        <f>SUM(L42:CM42)</f>
        <v>164720</v>
      </c>
      <c r="M44" s="130"/>
      <c r="N44" s="130" t="s">
        <v>25</v>
      </c>
      <c r="O44" s="130">
        <f>COUNT(L39:U39)</f>
        <v>7</v>
      </c>
      <c r="P44" s="130" t="s">
        <v>11</v>
      </c>
      <c r="Q44" s="130">
        <f>COUNT(L14:L38)</f>
        <v>5</v>
      </c>
      <c r="R44" s="130" t="s">
        <v>5</v>
      </c>
      <c r="S44" s="130">
        <f>COUNT(L14:U38)</f>
        <v>35</v>
      </c>
      <c r="T44" s="130"/>
      <c r="U44" s="132"/>
      <c r="V44" s="130">
        <f>SUM(V42:CW42)</f>
        <v>79000</v>
      </c>
      <c r="W44" s="130"/>
      <c r="X44" s="130" t="s">
        <v>25</v>
      </c>
      <c r="Y44" s="130">
        <f>COUNT(V39:AE39)</f>
        <v>7</v>
      </c>
      <c r="Z44" s="130" t="s">
        <v>11</v>
      </c>
      <c r="AA44" s="130">
        <f>COUNT(V14:V38)</f>
        <v>5</v>
      </c>
      <c r="AB44" s="130" t="s">
        <v>5</v>
      </c>
      <c r="AC44" s="130">
        <f>COUNT(V14:AE38)</f>
        <v>35</v>
      </c>
      <c r="AD44" s="130"/>
      <c r="AE44" s="130"/>
      <c r="AF44" s="130">
        <f>SUM(AF42:DG42)</f>
        <v>0</v>
      </c>
      <c r="AG44" s="130"/>
      <c r="AH44" s="130" t="s">
        <v>25</v>
      </c>
      <c r="AI44" s="130">
        <f>COUNT(AF39:AO39)</f>
        <v>0</v>
      </c>
      <c r="AJ44" s="130" t="s">
        <v>11</v>
      </c>
      <c r="AK44" s="130">
        <f>COUNT(AF14:AF38)</f>
        <v>0</v>
      </c>
      <c r="AL44" s="130" t="s">
        <v>5</v>
      </c>
      <c r="AM44" s="130">
        <f>COUNT(AF14:AO38)</f>
        <v>0</v>
      </c>
      <c r="AN44" s="130"/>
      <c r="AO44" s="130"/>
      <c r="AP44" s="130">
        <f>SUM(AP42:DQ42)</f>
        <v>0</v>
      </c>
      <c r="AQ44" s="130"/>
      <c r="AR44" s="130" t="s">
        <v>25</v>
      </c>
      <c r="AS44" s="130">
        <f>COUNT(AP39:AY39)</f>
        <v>0</v>
      </c>
      <c r="AT44" s="130" t="s">
        <v>11</v>
      </c>
      <c r="AU44" s="130">
        <f>COUNT(AP14:AP38)</f>
        <v>0</v>
      </c>
      <c r="AV44" s="130" t="s">
        <v>5</v>
      </c>
      <c r="AW44" s="130">
        <f>COUNT(AP14:AY38)</f>
        <v>0</v>
      </c>
      <c r="AX44" s="130"/>
      <c r="AY44" s="130"/>
      <c r="AZ44" s="130">
        <f>SUM(AZ42:EA42)</f>
        <v>0</v>
      </c>
      <c r="BA44" s="130"/>
      <c r="BB44" s="130" t="s">
        <v>25</v>
      </c>
      <c r="BC44" s="130">
        <f>COUNT(AZ39:BI39)</f>
        <v>0</v>
      </c>
      <c r="BD44" s="130" t="s">
        <v>11</v>
      </c>
      <c r="BE44" s="130">
        <f>COUNT(AZ14:AZ38)</f>
        <v>0</v>
      </c>
      <c r="BF44" s="130" t="s">
        <v>5</v>
      </c>
      <c r="BG44" s="130">
        <f>COUNT(AZ14:BI38)</f>
        <v>0</v>
      </c>
      <c r="BH44" s="130"/>
      <c r="BI44" s="130"/>
      <c r="BJ44" s="130">
        <f>SUM(BJ42:EK42)</f>
        <v>0</v>
      </c>
      <c r="BK44" s="130"/>
      <c r="BL44" s="130" t="s">
        <v>25</v>
      </c>
      <c r="BM44" s="130">
        <f>COUNT(BJ39:BS39)</f>
        <v>0</v>
      </c>
      <c r="BN44" s="130" t="s">
        <v>11</v>
      </c>
      <c r="BO44" s="130">
        <f>COUNT(BJ14:BJ38)</f>
        <v>0</v>
      </c>
      <c r="BP44" s="130" t="s">
        <v>5</v>
      </c>
      <c r="BQ44" s="130">
        <f>COUNT(BJ14:BS38)</f>
        <v>0</v>
      </c>
      <c r="BR44" s="130"/>
      <c r="BS44" s="130"/>
      <c r="BT44" s="130">
        <f>SUM(BT42:EU42)</f>
        <v>0</v>
      </c>
      <c r="BU44" s="130"/>
      <c r="BV44" s="130" t="s">
        <v>25</v>
      </c>
      <c r="BW44" s="130">
        <f>COUNT(BT39:CC39)</f>
        <v>0</v>
      </c>
      <c r="BX44" s="130" t="s">
        <v>11</v>
      </c>
      <c r="BY44" s="130">
        <f>COUNT(BT14:BT38)</f>
        <v>0</v>
      </c>
      <c r="BZ44" s="130" t="s">
        <v>5</v>
      </c>
      <c r="CA44" s="130">
        <f>COUNT(BT14:CC38)</f>
        <v>0</v>
      </c>
      <c r="CB44" s="130"/>
      <c r="CC44" s="130"/>
      <c r="CD44" s="140"/>
      <c r="CE44" s="140"/>
      <c r="CF44" s="140"/>
      <c r="CG44" s="140"/>
      <c r="CH44" s="140"/>
      <c r="CI44" s="140"/>
      <c r="CJ44" s="140"/>
      <c r="CK44" s="140"/>
      <c r="CL44" s="140"/>
      <c r="CM44" s="140"/>
      <c r="CN44" s="140"/>
      <c r="CO44" s="140"/>
      <c r="CP44" s="140"/>
      <c r="CQ44" s="140"/>
      <c r="CR44" s="140"/>
      <c r="CS44" s="140"/>
      <c r="CT44" s="140"/>
      <c r="CU44" s="140"/>
      <c r="CV44" s="140"/>
      <c r="CW44" s="140"/>
      <c r="CX44" s="140"/>
      <c r="CY44" s="140"/>
      <c r="CZ44" s="140"/>
      <c r="DA44" s="140"/>
      <c r="DB44" s="140"/>
    </row>
    <row r="45" spans="1:106" s="1" customFormat="1" x14ac:dyDescent="0.3">
      <c r="A45" s="130" t="s">
        <v>2</v>
      </c>
      <c r="B45" s="130">
        <f>(SUM(B14:CC38)^2)/(E44*G44*I44)</f>
        <v>594738200.23809528</v>
      </c>
      <c r="C45" s="130"/>
      <c r="D45" s="130"/>
      <c r="E45" s="130"/>
      <c r="F45" s="130"/>
      <c r="G45" s="130"/>
      <c r="H45" s="130"/>
      <c r="I45" s="130"/>
      <c r="J45" s="130"/>
      <c r="K45" s="130"/>
      <c r="L45" s="130">
        <f>(SUM(L14:CG38)^2)/(3*3*2)</f>
        <v>1507371022.2222223</v>
      </c>
      <c r="M45" s="130"/>
      <c r="N45" s="130"/>
      <c r="O45" s="130"/>
      <c r="P45" s="130"/>
      <c r="Q45" s="130"/>
      <c r="R45" s="130"/>
      <c r="S45" s="130"/>
      <c r="T45" s="130"/>
      <c r="U45" s="132"/>
      <c r="V45" s="130">
        <f>(SUM(V14:CQ38)^2)/(3*3*2)</f>
        <v>346722222.22222221</v>
      </c>
      <c r="W45" s="130"/>
      <c r="X45" s="130"/>
      <c r="Y45" s="130"/>
      <c r="Z45" s="130"/>
      <c r="AA45" s="130"/>
      <c r="AB45" s="130"/>
      <c r="AC45" s="130"/>
      <c r="AD45" s="130"/>
      <c r="AE45" s="130"/>
      <c r="AF45" s="130" t="e">
        <f>(SUM(AF14:AO38)^2)/(AI44*AK44*AM44)</f>
        <v>#DIV/0!</v>
      </c>
      <c r="AG45" s="130"/>
      <c r="AH45" s="130"/>
      <c r="AI45" s="130"/>
      <c r="AJ45" s="130"/>
      <c r="AK45" s="130"/>
      <c r="AL45" s="130"/>
      <c r="AM45" s="130"/>
      <c r="AN45" s="130"/>
      <c r="AO45" s="130"/>
      <c r="AP45" s="130" t="e">
        <f>(SUM(AP14:AY38)^2)/(AS44*AU44*AW44)</f>
        <v>#DIV/0!</v>
      </c>
      <c r="AQ45" s="130"/>
      <c r="AR45" s="130"/>
      <c r="AS45" s="130"/>
      <c r="AT45" s="130"/>
      <c r="AU45" s="130"/>
      <c r="AV45" s="130"/>
      <c r="AW45" s="130"/>
      <c r="AX45" s="130"/>
      <c r="AY45" s="130"/>
      <c r="AZ45" s="130" t="e">
        <f>(SUM(AZ14:BI38)^2)/(BC44*BE44*BG44)</f>
        <v>#DIV/0!</v>
      </c>
      <c r="BA45" s="130"/>
      <c r="BB45" s="130"/>
      <c r="BC45" s="130"/>
      <c r="BD45" s="130"/>
      <c r="BE45" s="130"/>
      <c r="BF45" s="130"/>
      <c r="BG45" s="130"/>
      <c r="BH45" s="130"/>
      <c r="BI45" s="130"/>
      <c r="BJ45" s="130" t="e">
        <f>(SUM(BJ14:BS38)^2)/(BM44*BO44*BQ44)</f>
        <v>#DIV/0!</v>
      </c>
      <c r="BK45" s="130"/>
      <c r="BL45" s="130"/>
      <c r="BM45" s="130"/>
      <c r="BN45" s="130"/>
      <c r="BO45" s="130"/>
      <c r="BP45" s="130"/>
      <c r="BQ45" s="130"/>
      <c r="BR45" s="130"/>
      <c r="BS45" s="130"/>
      <c r="BT45" s="130" t="e">
        <f>(SUM(BT14:CC38)^2)/(BW44*BY44*CA44)</f>
        <v>#DIV/0!</v>
      </c>
      <c r="BU45" s="130"/>
      <c r="BV45" s="130"/>
      <c r="BW45" s="130"/>
      <c r="BX45" s="130"/>
      <c r="BY45" s="130"/>
      <c r="BZ45" s="130"/>
      <c r="CA45" s="130"/>
      <c r="CB45" s="130"/>
      <c r="CC45" s="130"/>
      <c r="CD45" s="140"/>
      <c r="CE45" s="140"/>
      <c r="CF45" s="140"/>
      <c r="CG45" s="140"/>
      <c r="CH45" s="140"/>
      <c r="CI45" s="140"/>
      <c r="CJ45" s="140"/>
      <c r="CK45" s="140"/>
      <c r="CL45" s="140"/>
      <c r="CM45" s="140"/>
      <c r="CN45" s="140"/>
      <c r="CO45" s="140"/>
      <c r="CP45" s="140"/>
      <c r="CQ45" s="140"/>
      <c r="CR45" s="140"/>
      <c r="CS45" s="140"/>
      <c r="CT45" s="140"/>
      <c r="CU45" s="140"/>
      <c r="CV45" s="140"/>
      <c r="CW45" s="140"/>
      <c r="CX45" s="140"/>
      <c r="CY45" s="140"/>
      <c r="CZ45" s="140"/>
      <c r="DA45" s="140"/>
      <c r="DB45" s="140"/>
    </row>
    <row r="46" spans="1:106" s="1" customFormat="1" x14ac:dyDescent="0.3">
      <c r="A46" s="130"/>
      <c r="B46" s="130">
        <f>SUM(B43,M43,W43,L43,V43,AF43,AP43,AZ43,BJ43,BT43)/(E44*G44)</f>
        <v>595534257.85714281</v>
      </c>
      <c r="C46" s="130"/>
      <c r="D46" s="130"/>
      <c r="E46" s="130"/>
      <c r="F46" s="130"/>
      <c r="G46" s="130"/>
      <c r="H46" s="130"/>
      <c r="I46" s="130"/>
      <c r="J46" s="130"/>
      <c r="K46" s="130"/>
      <c r="L46" s="130">
        <f>SUM(L43,W43,AG43)/(3*2)</f>
        <v>1224653066.6666667</v>
      </c>
      <c r="M46" s="130"/>
      <c r="N46" s="130"/>
      <c r="O46" s="130"/>
      <c r="P46" s="130"/>
      <c r="Q46" s="130"/>
      <c r="R46" s="130"/>
      <c r="S46" s="130"/>
      <c r="T46" s="130"/>
      <c r="U46" s="132"/>
      <c r="V46" s="130">
        <f>SUM(V43,AG43,AQ43)/(3*2)</f>
        <v>1040166666.6666666</v>
      </c>
      <c r="W46" s="130"/>
      <c r="X46" s="130"/>
      <c r="Y46" s="130"/>
      <c r="Z46" s="130"/>
      <c r="AA46" s="130"/>
      <c r="AB46" s="130"/>
      <c r="AC46" s="130"/>
      <c r="AD46" s="130"/>
      <c r="AE46" s="130"/>
      <c r="AF46" s="130">
        <f>SUM(AF43,AQ43,BA43)/(3*2)</f>
        <v>0</v>
      </c>
      <c r="AG46" s="130"/>
      <c r="AH46" s="130"/>
      <c r="AI46" s="130"/>
      <c r="AJ46" s="130"/>
      <c r="AK46" s="130"/>
      <c r="AL46" s="130"/>
      <c r="AM46" s="130"/>
      <c r="AN46" s="130"/>
      <c r="AO46" s="130"/>
      <c r="AP46" s="130">
        <f>SUM(AP43,BA43,BK43)/(3*2)</f>
        <v>0</v>
      </c>
      <c r="AQ46" s="130"/>
      <c r="AR46" s="130"/>
      <c r="AS46" s="130"/>
      <c r="AT46" s="130"/>
      <c r="AU46" s="130"/>
      <c r="AV46" s="130"/>
      <c r="AW46" s="130"/>
      <c r="AX46" s="130"/>
      <c r="AY46" s="130"/>
      <c r="AZ46" s="130">
        <f>SUM(AZ43,BK43,BU43)/(3*2)</f>
        <v>0</v>
      </c>
      <c r="BA46" s="130"/>
      <c r="BB46" s="130"/>
      <c r="BC46" s="130"/>
      <c r="BD46" s="130"/>
      <c r="BE46" s="130"/>
      <c r="BF46" s="130"/>
      <c r="BG46" s="130"/>
      <c r="BH46" s="130"/>
      <c r="BI46" s="130"/>
      <c r="BJ46" s="130">
        <f>SUM(BJ43,BU43,CE43)/(3*2)</f>
        <v>0</v>
      </c>
      <c r="BK46" s="130"/>
      <c r="BL46" s="130"/>
      <c r="BM46" s="130"/>
      <c r="BN46" s="130"/>
      <c r="BO46" s="130"/>
      <c r="BP46" s="130"/>
      <c r="BQ46" s="130"/>
      <c r="BR46" s="130"/>
      <c r="BS46" s="130"/>
      <c r="BT46" s="130">
        <f>SUM(BT43,CE43,CO43)/(3*2)</f>
        <v>0</v>
      </c>
      <c r="BU46" s="130"/>
      <c r="BV46" s="130"/>
      <c r="BW46" s="130"/>
      <c r="BX46" s="130"/>
      <c r="BY46" s="130"/>
      <c r="BZ46" s="130"/>
      <c r="CA46" s="130"/>
      <c r="CB46" s="130"/>
      <c r="CC46" s="130"/>
      <c r="CD46" s="140"/>
      <c r="CE46" s="140"/>
      <c r="CF46" s="140"/>
      <c r="CG46" s="140"/>
      <c r="CH46" s="140"/>
      <c r="CI46" s="140"/>
      <c r="CJ46" s="140"/>
      <c r="CK46" s="140"/>
      <c r="CL46" s="140"/>
      <c r="CM46" s="140"/>
      <c r="CN46" s="140"/>
      <c r="CO46" s="140"/>
      <c r="CP46" s="140"/>
      <c r="CQ46" s="140"/>
      <c r="CR46" s="140"/>
      <c r="CS46" s="140"/>
      <c r="CT46" s="140"/>
      <c r="CU46" s="140"/>
      <c r="CV46" s="140"/>
      <c r="CW46" s="140"/>
      <c r="CX46" s="140"/>
      <c r="CY46" s="140"/>
      <c r="CZ46" s="140"/>
      <c r="DA46" s="140"/>
      <c r="DB46" s="140"/>
    </row>
    <row r="47" spans="1:106" s="1" customFormat="1" x14ac:dyDescent="0.3">
      <c r="A47" s="130"/>
      <c r="B47" s="130"/>
      <c r="C47" s="130"/>
      <c r="D47" s="130"/>
      <c r="E47" s="130"/>
      <c r="F47" s="130"/>
      <c r="G47" s="130"/>
      <c r="H47" s="130"/>
      <c r="I47" s="130"/>
      <c r="J47" s="130"/>
      <c r="K47" s="130"/>
      <c r="L47" s="130"/>
      <c r="M47" s="130"/>
      <c r="N47" s="130"/>
      <c r="O47" s="130"/>
      <c r="P47" s="130"/>
      <c r="Q47" s="130"/>
      <c r="R47" s="130"/>
      <c r="S47" s="130"/>
      <c r="T47" s="130"/>
      <c r="U47" s="132"/>
      <c r="V47" s="130"/>
      <c r="W47" s="130"/>
      <c r="X47" s="130"/>
      <c r="Y47" s="130"/>
      <c r="Z47" s="130"/>
      <c r="AA47" s="130"/>
      <c r="AB47" s="130"/>
      <c r="AC47" s="130"/>
      <c r="AD47" s="130"/>
      <c r="AE47" s="130"/>
      <c r="AF47" s="130"/>
      <c r="AG47" s="130"/>
      <c r="AH47" s="130"/>
      <c r="AI47" s="130"/>
      <c r="AJ47" s="130"/>
      <c r="AK47" s="130"/>
      <c r="AL47" s="130"/>
      <c r="AM47" s="130"/>
      <c r="AN47" s="130"/>
      <c r="AO47" s="130"/>
      <c r="AP47" s="130"/>
      <c r="AQ47" s="130"/>
      <c r="AR47" s="130"/>
      <c r="AS47" s="130"/>
      <c r="AT47" s="130"/>
      <c r="AU47" s="130"/>
      <c r="AV47" s="130"/>
      <c r="AW47" s="130"/>
      <c r="AX47" s="130"/>
      <c r="AY47" s="130"/>
      <c r="AZ47" s="130"/>
      <c r="BA47" s="130"/>
      <c r="BB47" s="130"/>
      <c r="BC47" s="130"/>
      <c r="BD47" s="130"/>
      <c r="BE47" s="130"/>
      <c r="BF47" s="130"/>
      <c r="BG47" s="130"/>
      <c r="BH47" s="130"/>
      <c r="BI47" s="130"/>
      <c r="BJ47" s="130"/>
      <c r="BK47" s="130"/>
      <c r="BL47" s="130"/>
      <c r="BM47" s="130"/>
      <c r="BN47" s="130"/>
      <c r="BO47" s="130"/>
      <c r="BP47" s="130"/>
      <c r="BQ47" s="130"/>
      <c r="BR47" s="130"/>
      <c r="BS47" s="130"/>
      <c r="BT47" s="130"/>
      <c r="BU47" s="130"/>
      <c r="BV47" s="130"/>
      <c r="BW47" s="130"/>
      <c r="BX47" s="130"/>
      <c r="BY47" s="130"/>
      <c r="BZ47" s="130"/>
      <c r="CA47" s="130"/>
      <c r="CB47" s="130"/>
      <c r="CC47" s="130"/>
      <c r="CD47" s="140"/>
      <c r="CE47" s="140"/>
      <c r="CF47" s="140"/>
      <c r="CG47" s="140"/>
      <c r="CH47" s="140"/>
      <c r="CI47" s="140"/>
      <c r="CJ47" s="140"/>
      <c r="CK47" s="140"/>
      <c r="CL47" s="140"/>
      <c r="CM47" s="140"/>
      <c r="CN47" s="140"/>
      <c r="CO47" s="140"/>
      <c r="CP47" s="140"/>
      <c r="CQ47" s="140"/>
      <c r="CR47" s="140"/>
      <c r="CS47" s="140"/>
      <c r="CT47" s="140"/>
      <c r="CU47" s="140"/>
      <c r="CV47" s="140"/>
      <c r="CW47" s="140"/>
      <c r="CX47" s="140"/>
      <c r="CY47" s="140"/>
      <c r="CZ47" s="140"/>
      <c r="DA47" s="140"/>
      <c r="DB47" s="140"/>
    </row>
    <row r="48" spans="1:106" s="1" customFormat="1" x14ac:dyDescent="0.3">
      <c r="A48" s="130"/>
      <c r="B48" s="130"/>
      <c r="C48" s="130"/>
      <c r="D48" s="130"/>
      <c r="E48" s="130"/>
      <c r="F48" s="130"/>
      <c r="G48" s="130"/>
      <c r="H48" s="130"/>
      <c r="I48" s="130"/>
      <c r="J48" s="130"/>
      <c r="K48" s="130"/>
      <c r="L48" s="130"/>
      <c r="M48" s="130"/>
      <c r="N48" s="130"/>
      <c r="O48" s="130"/>
      <c r="P48" s="130"/>
      <c r="Q48" s="130"/>
      <c r="R48" s="130"/>
      <c r="S48" s="130"/>
      <c r="T48" s="130"/>
      <c r="U48" s="132"/>
      <c r="V48" s="130"/>
      <c r="W48" s="130"/>
      <c r="X48" s="130"/>
      <c r="Y48" s="130"/>
      <c r="Z48" s="130"/>
      <c r="AA48" s="130"/>
      <c r="AB48" s="130"/>
      <c r="AC48" s="130"/>
      <c r="AD48" s="130"/>
      <c r="AE48" s="130"/>
      <c r="AF48" s="130"/>
      <c r="AG48" s="130"/>
      <c r="AH48" s="130"/>
      <c r="AI48" s="130"/>
      <c r="AJ48" s="130"/>
      <c r="AK48" s="130"/>
      <c r="AL48" s="130"/>
      <c r="AM48" s="130"/>
      <c r="AN48" s="130"/>
      <c r="AO48" s="130"/>
      <c r="AP48" s="130"/>
      <c r="AQ48" s="130"/>
      <c r="AR48" s="130"/>
      <c r="AS48" s="130"/>
      <c r="AT48" s="130"/>
      <c r="AU48" s="130"/>
      <c r="AV48" s="130"/>
      <c r="AW48" s="130"/>
      <c r="AX48" s="130"/>
      <c r="AY48" s="130"/>
      <c r="AZ48" s="130"/>
      <c r="BA48" s="130"/>
      <c r="BB48" s="130"/>
      <c r="BC48" s="130"/>
      <c r="BD48" s="130"/>
      <c r="BE48" s="130"/>
      <c r="BF48" s="130"/>
      <c r="BG48" s="130"/>
      <c r="BH48" s="130"/>
      <c r="BI48" s="130"/>
      <c r="BJ48" s="130"/>
      <c r="BK48" s="130"/>
      <c r="BL48" s="130"/>
      <c r="BM48" s="130"/>
      <c r="BN48" s="130"/>
      <c r="BO48" s="130"/>
      <c r="BP48" s="130"/>
      <c r="BQ48" s="130"/>
      <c r="BR48" s="130"/>
      <c r="BS48" s="130"/>
      <c r="BT48" s="130"/>
      <c r="BU48" s="130"/>
      <c r="BV48" s="130"/>
      <c r="BW48" s="130"/>
      <c r="BX48" s="130"/>
      <c r="BY48" s="130"/>
      <c r="BZ48" s="130"/>
      <c r="CA48" s="130"/>
      <c r="CB48" s="130"/>
      <c r="CC48" s="130"/>
      <c r="CD48" s="140"/>
      <c r="CE48" s="140"/>
      <c r="CF48" s="140"/>
      <c r="CG48" s="140"/>
      <c r="CH48" s="140"/>
      <c r="CI48" s="140"/>
      <c r="CJ48" s="140"/>
      <c r="CK48" s="140"/>
      <c r="CL48" s="140"/>
      <c r="CM48" s="140"/>
      <c r="CN48" s="140"/>
      <c r="CO48" s="140"/>
      <c r="CP48" s="140"/>
      <c r="CQ48" s="140"/>
      <c r="CR48" s="140"/>
      <c r="CS48" s="140"/>
      <c r="CT48" s="140"/>
      <c r="CU48" s="140"/>
      <c r="CV48" s="140"/>
      <c r="CW48" s="140"/>
      <c r="CX48" s="140"/>
      <c r="CY48" s="140"/>
      <c r="CZ48" s="140"/>
      <c r="DA48" s="140"/>
      <c r="DB48" s="140"/>
    </row>
    <row r="49" spans="1:106" s="1" customFormat="1" x14ac:dyDescent="0.3">
      <c r="A49" s="130"/>
      <c r="B49" s="121"/>
      <c r="C49" s="121"/>
      <c r="D49" s="121"/>
      <c r="E49" s="121"/>
      <c r="F49" s="121"/>
      <c r="G49" s="121"/>
      <c r="H49" s="121"/>
      <c r="I49" s="121"/>
      <c r="J49" s="121"/>
      <c r="K49" s="121" t="s">
        <v>1</v>
      </c>
      <c r="L49" s="121"/>
      <c r="M49" s="121"/>
      <c r="N49" s="121"/>
      <c r="O49" s="121"/>
      <c r="P49" s="121"/>
      <c r="Q49" s="121"/>
      <c r="R49" s="121"/>
      <c r="S49" s="121"/>
      <c r="T49" s="121"/>
      <c r="U49" s="121"/>
      <c r="V49" s="130"/>
      <c r="W49" s="130"/>
      <c r="X49" s="130"/>
      <c r="Y49" s="130"/>
      <c r="Z49" s="130"/>
      <c r="AA49" s="130"/>
      <c r="AB49" s="130"/>
      <c r="AC49" s="130"/>
      <c r="AD49" s="130"/>
      <c r="AE49" s="130"/>
      <c r="AF49" s="130"/>
      <c r="AG49" s="130"/>
      <c r="AH49" s="130"/>
      <c r="AI49" s="130"/>
      <c r="AJ49" s="130"/>
      <c r="AK49" s="130"/>
      <c r="AL49" s="130"/>
      <c r="AM49" s="130"/>
      <c r="AN49" s="130"/>
      <c r="AO49" s="130"/>
      <c r="AP49" s="130"/>
      <c r="AQ49" s="130"/>
      <c r="AR49" s="130"/>
      <c r="AS49" s="130"/>
      <c r="AT49" s="130"/>
      <c r="AU49" s="130"/>
      <c r="AV49" s="130"/>
      <c r="AW49" s="130"/>
      <c r="AX49" s="130"/>
      <c r="AY49" s="130"/>
      <c r="AZ49" s="130"/>
      <c r="BA49" s="130"/>
      <c r="BB49" s="130"/>
      <c r="BC49" s="130"/>
      <c r="BD49" s="130"/>
      <c r="BE49" s="130"/>
      <c r="BF49" s="130"/>
      <c r="BG49" s="130"/>
      <c r="BH49" s="130"/>
      <c r="BI49" s="130"/>
      <c r="BJ49" s="130"/>
      <c r="BK49" s="130"/>
      <c r="BL49" s="130"/>
      <c r="BM49" s="130"/>
      <c r="BN49" s="130"/>
      <c r="BO49" s="130"/>
      <c r="BP49" s="130"/>
      <c r="BQ49" s="130"/>
      <c r="BR49" s="130"/>
      <c r="BS49" s="130"/>
      <c r="BT49" s="130"/>
      <c r="BU49" s="130"/>
      <c r="BV49" s="130"/>
      <c r="BW49" s="130"/>
      <c r="BX49" s="130"/>
      <c r="BY49" s="130"/>
      <c r="BZ49" s="130"/>
      <c r="CA49" s="130"/>
      <c r="CB49" s="130"/>
      <c r="CC49" s="130"/>
      <c r="CD49" s="140"/>
      <c r="CE49" s="140"/>
      <c r="CF49" s="140"/>
      <c r="CG49" s="140"/>
      <c r="CH49" s="140"/>
      <c r="CI49" s="140"/>
      <c r="CJ49" s="140"/>
      <c r="CK49" s="140"/>
      <c r="CL49" s="140"/>
      <c r="CM49" s="140"/>
      <c r="CN49" s="140"/>
      <c r="CO49" s="140"/>
      <c r="CP49" s="140"/>
      <c r="CQ49" s="140"/>
      <c r="CR49" s="140"/>
      <c r="CS49" s="140"/>
      <c r="CT49" s="140"/>
      <c r="CU49" s="140"/>
      <c r="CV49" s="140"/>
      <c r="CW49" s="140"/>
      <c r="CX49" s="140"/>
      <c r="CY49" s="140"/>
      <c r="CZ49" s="140"/>
      <c r="DA49" s="140"/>
      <c r="DB49" s="140"/>
    </row>
    <row r="50" spans="1:106" s="1" customFormat="1" x14ac:dyDescent="0.3">
      <c r="A50" s="130"/>
      <c r="B50" s="160">
        <v>1</v>
      </c>
      <c r="C50" s="158"/>
      <c r="D50" s="158"/>
      <c r="E50" s="158"/>
      <c r="F50" s="158"/>
      <c r="G50" s="158"/>
      <c r="H50" s="158"/>
      <c r="I50" s="158"/>
      <c r="J50" s="158"/>
      <c r="K50" s="158"/>
      <c r="L50" s="158">
        <v>2</v>
      </c>
      <c r="M50" s="158"/>
      <c r="N50" s="158"/>
      <c r="O50" s="158"/>
      <c r="P50" s="158"/>
      <c r="Q50" s="158"/>
      <c r="R50" s="158"/>
      <c r="S50" s="158"/>
      <c r="T50" s="158"/>
      <c r="U50" s="158"/>
      <c r="V50" s="158">
        <v>3</v>
      </c>
      <c r="W50" s="158"/>
      <c r="X50" s="158"/>
      <c r="Y50" s="158"/>
      <c r="Z50" s="158"/>
      <c r="AA50" s="158"/>
      <c r="AB50" s="158"/>
      <c r="AC50" s="158"/>
      <c r="AD50" s="158"/>
      <c r="AE50" s="158"/>
      <c r="AF50" s="158">
        <v>2</v>
      </c>
      <c r="AG50" s="158"/>
      <c r="AH50" s="158"/>
      <c r="AI50" s="158"/>
      <c r="AJ50" s="158"/>
      <c r="AK50" s="158"/>
      <c r="AL50" s="158"/>
      <c r="AM50" s="158"/>
      <c r="AN50" s="158"/>
      <c r="AO50" s="158"/>
      <c r="AP50" s="158">
        <v>3</v>
      </c>
      <c r="AQ50" s="158"/>
      <c r="AR50" s="158"/>
      <c r="AS50" s="158"/>
      <c r="AT50" s="158"/>
      <c r="AU50" s="158"/>
      <c r="AV50" s="158"/>
      <c r="AW50" s="158"/>
      <c r="AX50" s="158"/>
      <c r="AY50" s="158"/>
      <c r="AZ50" s="158">
        <v>3</v>
      </c>
      <c r="BA50" s="158"/>
      <c r="BB50" s="158"/>
      <c r="BC50" s="158"/>
      <c r="BD50" s="158"/>
      <c r="BE50" s="158"/>
      <c r="BF50" s="158"/>
      <c r="BG50" s="158"/>
      <c r="BH50" s="158"/>
      <c r="BI50" s="158"/>
      <c r="BJ50" s="158">
        <v>2</v>
      </c>
      <c r="BK50" s="158"/>
      <c r="BL50" s="158"/>
      <c r="BM50" s="158"/>
      <c r="BN50" s="158"/>
      <c r="BO50" s="158"/>
      <c r="BP50" s="158"/>
      <c r="BQ50" s="158"/>
      <c r="BR50" s="158"/>
      <c r="BS50" s="158"/>
      <c r="BT50" s="158">
        <v>3</v>
      </c>
      <c r="BU50" s="158"/>
      <c r="BV50" s="158"/>
      <c r="BW50" s="158"/>
      <c r="BX50" s="158"/>
      <c r="BY50" s="158"/>
      <c r="BZ50" s="158"/>
      <c r="CA50" s="158"/>
      <c r="CB50" s="158"/>
      <c r="CC50" s="158"/>
      <c r="CD50" s="140"/>
      <c r="CE50" s="140"/>
      <c r="CF50" s="140"/>
      <c r="CG50" s="140"/>
      <c r="CH50" s="140"/>
      <c r="CI50" s="140"/>
      <c r="CJ50" s="140"/>
      <c r="CK50" s="140"/>
      <c r="CL50" s="140"/>
      <c r="CM50" s="140"/>
      <c r="CN50" s="140"/>
      <c r="CO50" s="140"/>
      <c r="CP50" s="140"/>
      <c r="CQ50" s="140"/>
      <c r="CR50" s="140"/>
      <c r="CS50" s="140"/>
      <c r="CT50" s="140"/>
      <c r="CU50" s="140"/>
      <c r="CV50" s="140"/>
      <c r="CW50" s="140"/>
      <c r="CX50" s="140"/>
      <c r="CY50" s="140"/>
      <c r="CZ50" s="140"/>
      <c r="DA50" s="140"/>
      <c r="DB50" s="140"/>
    </row>
    <row r="51" spans="1:106" s="1" customFormat="1" x14ac:dyDescent="0.3">
      <c r="A51" s="130"/>
      <c r="B51" s="142">
        <v>1</v>
      </c>
      <c r="C51" s="130">
        <f>B51+1</f>
        <v>2</v>
      </c>
      <c r="D51" s="130">
        <f t="shared" ref="D51:J51" si="13">C51+1</f>
        <v>3</v>
      </c>
      <c r="E51" s="130">
        <f t="shared" si="13"/>
        <v>4</v>
      </c>
      <c r="F51" s="130">
        <f t="shared" si="13"/>
        <v>5</v>
      </c>
      <c r="G51" s="130">
        <f t="shared" si="13"/>
        <v>6</v>
      </c>
      <c r="H51" s="130">
        <f t="shared" si="13"/>
        <v>7</v>
      </c>
      <c r="I51" s="130">
        <f>H51+1</f>
        <v>8</v>
      </c>
      <c r="J51" s="130">
        <f t="shared" si="13"/>
        <v>9</v>
      </c>
      <c r="K51" s="130">
        <f>J51+1</f>
        <v>10</v>
      </c>
      <c r="L51" s="130">
        <v>1</v>
      </c>
      <c r="M51" s="130">
        <f>L51+1</f>
        <v>2</v>
      </c>
      <c r="N51" s="130">
        <f t="shared" ref="N51:U51" si="14">M51+1</f>
        <v>3</v>
      </c>
      <c r="O51" s="130">
        <f t="shared" si="14"/>
        <v>4</v>
      </c>
      <c r="P51" s="130">
        <f t="shared" si="14"/>
        <v>5</v>
      </c>
      <c r="Q51" s="130">
        <f t="shared" si="14"/>
        <v>6</v>
      </c>
      <c r="R51" s="130">
        <f t="shared" si="14"/>
        <v>7</v>
      </c>
      <c r="S51" s="130">
        <f t="shared" si="14"/>
        <v>8</v>
      </c>
      <c r="T51" s="130">
        <f t="shared" si="14"/>
        <v>9</v>
      </c>
      <c r="U51" s="130">
        <f t="shared" si="14"/>
        <v>10</v>
      </c>
      <c r="V51" s="130">
        <v>1</v>
      </c>
      <c r="W51" s="130">
        <f t="shared" ref="W51:AE51" si="15">V51+1</f>
        <v>2</v>
      </c>
      <c r="X51" s="130">
        <f t="shared" si="15"/>
        <v>3</v>
      </c>
      <c r="Y51" s="130">
        <f t="shared" si="15"/>
        <v>4</v>
      </c>
      <c r="Z51" s="130">
        <f t="shared" si="15"/>
        <v>5</v>
      </c>
      <c r="AA51" s="130">
        <f t="shared" si="15"/>
        <v>6</v>
      </c>
      <c r="AB51" s="130">
        <f t="shared" si="15"/>
        <v>7</v>
      </c>
      <c r="AC51" s="130">
        <f t="shared" si="15"/>
        <v>8</v>
      </c>
      <c r="AD51" s="130">
        <f t="shared" si="15"/>
        <v>9</v>
      </c>
      <c r="AE51" s="130">
        <f t="shared" si="15"/>
        <v>10</v>
      </c>
      <c r="AF51" s="130">
        <v>1</v>
      </c>
      <c r="AG51" s="130">
        <f>AF51+1</f>
        <v>2</v>
      </c>
      <c r="AH51" s="130">
        <f t="shared" ref="AH51:AO51" si="16">AG51+1</f>
        <v>3</v>
      </c>
      <c r="AI51" s="130">
        <f t="shared" si="16"/>
        <v>4</v>
      </c>
      <c r="AJ51" s="130">
        <f t="shared" si="16"/>
        <v>5</v>
      </c>
      <c r="AK51" s="130">
        <f t="shared" si="16"/>
        <v>6</v>
      </c>
      <c r="AL51" s="130">
        <f t="shared" si="16"/>
        <v>7</v>
      </c>
      <c r="AM51" s="130">
        <f t="shared" si="16"/>
        <v>8</v>
      </c>
      <c r="AN51" s="130">
        <f t="shared" si="16"/>
        <v>9</v>
      </c>
      <c r="AO51" s="130">
        <f t="shared" si="16"/>
        <v>10</v>
      </c>
      <c r="AP51" s="130">
        <v>1</v>
      </c>
      <c r="AQ51" s="130">
        <f>AP51+1</f>
        <v>2</v>
      </c>
      <c r="AR51" s="130">
        <f t="shared" ref="AR51:AY51" si="17">AQ51+1</f>
        <v>3</v>
      </c>
      <c r="AS51" s="130">
        <f t="shared" si="17"/>
        <v>4</v>
      </c>
      <c r="AT51" s="130">
        <f t="shared" si="17"/>
        <v>5</v>
      </c>
      <c r="AU51" s="130">
        <f t="shared" si="17"/>
        <v>6</v>
      </c>
      <c r="AV51" s="130">
        <f t="shared" si="17"/>
        <v>7</v>
      </c>
      <c r="AW51" s="130">
        <f t="shared" si="17"/>
        <v>8</v>
      </c>
      <c r="AX51" s="130">
        <f t="shared" si="17"/>
        <v>9</v>
      </c>
      <c r="AY51" s="130">
        <f t="shared" si="17"/>
        <v>10</v>
      </c>
      <c r="AZ51" s="130">
        <v>1</v>
      </c>
      <c r="BA51" s="130">
        <f>AZ51+1</f>
        <v>2</v>
      </c>
      <c r="BB51" s="130">
        <f t="shared" ref="BB51:BI51" si="18">BA51+1</f>
        <v>3</v>
      </c>
      <c r="BC51" s="130">
        <f t="shared" si="18"/>
        <v>4</v>
      </c>
      <c r="BD51" s="130">
        <f t="shared" si="18"/>
        <v>5</v>
      </c>
      <c r="BE51" s="130">
        <f t="shared" si="18"/>
        <v>6</v>
      </c>
      <c r="BF51" s="130">
        <f t="shared" si="18"/>
        <v>7</v>
      </c>
      <c r="BG51" s="130">
        <f t="shared" si="18"/>
        <v>8</v>
      </c>
      <c r="BH51" s="130">
        <f t="shared" si="18"/>
        <v>9</v>
      </c>
      <c r="BI51" s="130">
        <f t="shared" si="18"/>
        <v>10</v>
      </c>
      <c r="BJ51" s="130">
        <v>1</v>
      </c>
      <c r="BK51" s="130">
        <f>BJ51+1</f>
        <v>2</v>
      </c>
      <c r="BL51" s="130">
        <f t="shared" ref="BL51:BS51" si="19">BK51+1</f>
        <v>3</v>
      </c>
      <c r="BM51" s="130">
        <f t="shared" si="19"/>
        <v>4</v>
      </c>
      <c r="BN51" s="130">
        <f t="shared" si="19"/>
        <v>5</v>
      </c>
      <c r="BO51" s="130">
        <f t="shared" si="19"/>
        <v>6</v>
      </c>
      <c r="BP51" s="130">
        <f t="shared" si="19"/>
        <v>7</v>
      </c>
      <c r="BQ51" s="130">
        <f t="shared" si="19"/>
        <v>8</v>
      </c>
      <c r="BR51" s="130">
        <f t="shared" si="19"/>
        <v>9</v>
      </c>
      <c r="BS51" s="130">
        <f t="shared" si="19"/>
        <v>10</v>
      </c>
      <c r="BT51" s="130">
        <v>1</v>
      </c>
      <c r="BU51" s="130">
        <f>BT51+1</f>
        <v>2</v>
      </c>
      <c r="BV51" s="130">
        <f t="shared" ref="BV51:CC51" si="20">BU51+1</f>
        <v>3</v>
      </c>
      <c r="BW51" s="130">
        <f t="shared" si="20"/>
        <v>4</v>
      </c>
      <c r="BX51" s="130">
        <f t="shared" si="20"/>
        <v>5</v>
      </c>
      <c r="BY51" s="130">
        <f t="shared" si="20"/>
        <v>6</v>
      </c>
      <c r="BZ51" s="130">
        <f t="shared" si="20"/>
        <v>7</v>
      </c>
      <c r="CA51" s="130">
        <f t="shared" si="20"/>
        <v>8</v>
      </c>
      <c r="CB51" s="130">
        <f t="shared" si="20"/>
        <v>9</v>
      </c>
      <c r="CC51" s="130">
        <f t="shared" si="20"/>
        <v>10</v>
      </c>
      <c r="CD51" s="140"/>
      <c r="CE51" s="140"/>
      <c r="CF51" s="140"/>
      <c r="CG51" s="140"/>
      <c r="CH51" s="140"/>
      <c r="CI51" s="140"/>
      <c r="CJ51" s="140"/>
      <c r="CK51" s="140"/>
      <c r="CL51" s="140"/>
      <c r="CM51" s="140"/>
      <c r="CN51" s="140"/>
      <c r="CO51" s="140"/>
      <c r="CP51" s="140"/>
      <c r="CQ51" s="140"/>
      <c r="CR51" s="140"/>
      <c r="CS51" s="140"/>
      <c r="CT51" s="140"/>
      <c r="CU51" s="140"/>
      <c r="CV51" s="140"/>
      <c r="CW51" s="140"/>
      <c r="CX51" s="140"/>
      <c r="CY51" s="140"/>
      <c r="CZ51" s="140"/>
      <c r="DA51" s="140"/>
      <c r="DB51" s="140"/>
    </row>
    <row r="52" spans="1:106" s="1" customFormat="1" x14ac:dyDescent="0.3">
      <c r="A52" s="130">
        <v>1</v>
      </c>
      <c r="B52" s="142">
        <f t="shared" ref="B52:BM55" si="21">B14^2</f>
        <v>6175225</v>
      </c>
      <c r="C52" s="130">
        <f t="shared" si="21"/>
        <v>6734025</v>
      </c>
      <c r="D52" s="130">
        <f t="shared" si="21"/>
        <v>6275025</v>
      </c>
      <c r="E52" s="130">
        <f t="shared" si="21"/>
        <v>4305625</v>
      </c>
      <c r="F52" s="130">
        <f t="shared" si="21"/>
        <v>5880625</v>
      </c>
      <c r="G52" s="130">
        <f t="shared" si="21"/>
        <v>3783025</v>
      </c>
      <c r="H52" s="130">
        <f t="shared" si="21"/>
        <v>6656400</v>
      </c>
      <c r="I52" s="130">
        <f t="shared" si="21"/>
        <v>0</v>
      </c>
      <c r="J52" s="130">
        <f t="shared" si="21"/>
        <v>0</v>
      </c>
      <c r="K52" s="130">
        <f t="shared" si="21"/>
        <v>0</v>
      </c>
      <c r="L52" s="130">
        <f t="shared" si="21"/>
        <v>6051600</v>
      </c>
      <c r="M52" s="130">
        <f t="shared" si="21"/>
        <v>6916900</v>
      </c>
      <c r="N52" s="130">
        <f t="shared" si="21"/>
        <v>7263025</v>
      </c>
      <c r="O52" s="130">
        <f t="shared" si="21"/>
        <v>7263025</v>
      </c>
      <c r="P52" s="130">
        <f t="shared" si="21"/>
        <v>4410000</v>
      </c>
      <c r="Q52" s="130">
        <f t="shared" si="21"/>
        <v>5522500</v>
      </c>
      <c r="R52" s="130">
        <f t="shared" si="21"/>
        <v>5130225</v>
      </c>
      <c r="S52" s="130">
        <f t="shared" si="21"/>
        <v>0</v>
      </c>
      <c r="T52" s="130">
        <f t="shared" si="21"/>
        <v>0</v>
      </c>
      <c r="U52" s="130">
        <f t="shared" si="21"/>
        <v>0</v>
      </c>
      <c r="V52" s="130">
        <f t="shared" si="21"/>
        <v>4687225</v>
      </c>
      <c r="W52" s="130">
        <f t="shared" si="21"/>
        <v>5175625</v>
      </c>
      <c r="X52" s="130">
        <f t="shared" si="21"/>
        <v>6100900</v>
      </c>
      <c r="Y52" s="130">
        <f t="shared" si="21"/>
        <v>6350400</v>
      </c>
      <c r="Z52" s="130">
        <f t="shared" si="21"/>
        <v>5040025</v>
      </c>
      <c r="AA52" s="130">
        <f t="shared" si="21"/>
        <v>7209225</v>
      </c>
      <c r="AB52" s="130">
        <f t="shared" si="21"/>
        <v>4622500</v>
      </c>
      <c r="AC52" s="130">
        <f t="shared" si="21"/>
        <v>0</v>
      </c>
      <c r="AD52" s="130">
        <f t="shared" si="21"/>
        <v>0</v>
      </c>
      <c r="AE52" s="130">
        <f t="shared" si="21"/>
        <v>0</v>
      </c>
      <c r="AF52" s="130">
        <f t="shared" si="21"/>
        <v>0</v>
      </c>
      <c r="AG52" s="130">
        <f t="shared" si="21"/>
        <v>0</v>
      </c>
      <c r="AH52" s="130">
        <f t="shared" si="21"/>
        <v>0</v>
      </c>
      <c r="AI52" s="130">
        <f t="shared" si="21"/>
        <v>0</v>
      </c>
      <c r="AJ52" s="130">
        <f t="shared" si="21"/>
        <v>0</v>
      </c>
      <c r="AK52" s="130">
        <f t="shared" si="21"/>
        <v>0</v>
      </c>
      <c r="AL52" s="130">
        <f t="shared" si="21"/>
        <v>0</v>
      </c>
      <c r="AM52" s="130">
        <f t="shared" si="21"/>
        <v>0</v>
      </c>
      <c r="AN52" s="130">
        <f t="shared" si="21"/>
        <v>0</v>
      </c>
      <c r="AO52" s="130">
        <f t="shared" si="21"/>
        <v>0</v>
      </c>
      <c r="AP52" s="130">
        <f t="shared" si="21"/>
        <v>0</v>
      </c>
      <c r="AQ52" s="130">
        <f t="shared" si="21"/>
        <v>0</v>
      </c>
      <c r="AR52" s="130">
        <f t="shared" si="21"/>
        <v>0</v>
      </c>
      <c r="AS52" s="130">
        <f t="shared" si="21"/>
        <v>0</v>
      </c>
      <c r="AT52" s="130">
        <f t="shared" si="21"/>
        <v>0</v>
      </c>
      <c r="AU52" s="130">
        <f t="shared" si="21"/>
        <v>0</v>
      </c>
      <c r="AV52" s="130">
        <f t="shared" si="21"/>
        <v>0</v>
      </c>
      <c r="AW52" s="130">
        <f t="shared" si="21"/>
        <v>0</v>
      </c>
      <c r="AX52" s="130">
        <f t="shared" si="21"/>
        <v>0</v>
      </c>
      <c r="AY52" s="130">
        <f t="shared" si="21"/>
        <v>0</v>
      </c>
      <c r="AZ52" s="130">
        <f t="shared" si="21"/>
        <v>0</v>
      </c>
      <c r="BA52" s="130">
        <f t="shared" si="21"/>
        <v>0</v>
      </c>
      <c r="BB52" s="130">
        <f t="shared" si="21"/>
        <v>0</v>
      </c>
      <c r="BC52" s="130">
        <f t="shared" si="21"/>
        <v>0</v>
      </c>
      <c r="BD52" s="130">
        <f t="shared" si="21"/>
        <v>0</v>
      </c>
      <c r="BE52" s="130">
        <f t="shared" si="21"/>
        <v>0</v>
      </c>
      <c r="BF52" s="130">
        <f t="shared" si="21"/>
        <v>0</v>
      </c>
      <c r="BG52" s="130">
        <f t="shared" si="21"/>
        <v>0</v>
      </c>
      <c r="BH52" s="130">
        <f t="shared" si="21"/>
        <v>0</v>
      </c>
      <c r="BI52" s="130">
        <f t="shared" si="21"/>
        <v>0</v>
      </c>
      <c r="BJ52" s="130">
        <f t="shared" si="21"/>
        <v>0</v>
      </c>
      <c r="BK52" s="130">
        <f t="shared" si="21"/>
        <v>0</v>
      </c>
      <c r="BL52" s="130">
        <f t="shared" si="21"/>
        <v>0</v>
      </c>
      <c r="BM52" s="130">
        <f t="shared" si="21"/>
        <v>0</v>
      </c>
      <c r="BN52" s="130">
        <f t="shared" ref="BN52:CC67" si="22">BN14^2</f>
        <v>0</v>
      </c>
      <c r="BO52" s="130">
        <f t="shared" si="22"/>
        <v>0</v>
      </c>
      <c r="BP52" s="130">
        <f t="shared" si="22"/>
        <v>0</v>
      </c>
      <c r="BQ52" s="130">
        <f t="shared" si="22"/>
        <v>0</v>
      </c>
      <c r="BR52" s="130">
        <f t="shared" si="22"/>
        <v>0</v>
      </c>
      <c r="BS52" s="130">
        <f t="shared" si="22"/>
        <v>0</v>
      </c>
      <c r="BT52" s="130">
        <f t="shared" si="22"/>
        <v>0</v>
      </c>
      <c r="BU52" s="130">
        <f t="shared" si="22"/>
        <v>0</v>
      </c>
      <c r="BV52" s="130">
        <f t="shared" si="22"/>
        <v>0</v>
      </c>
      <c r="BW52" s="130">
        <f t="shared" si="22"/>
        <v>0</v>
      </c>
      <c r="BX52" s="130">
        <f t="shared" si="22"/>
        <v>0</v>
      </c>
      <c r="BY52" s="130">
        <f t="shared" si="22"/>
        <v>0</v>
      </c>
      <c r="BZ52" s="130">
        <f t="shared" si="22"/>
        <v>0</v>
      </c>
      <c r="CA52" s="130">
        <f t="shared" si="22"/>
        <v>0</v>
      </c>
      <c r="CB52" s="130">
        <f t="shared" si="22"/>
        <v>0</v>
      </c>
      <c r="CC52" s="130">
        <f t="shared" si="22"/>
        <v>0</v>
      </c>
      <c r="CD52" s="140"/>
      <c r="CE52" s="140"/>
      <c r="CF52" s="140"/>
      <c r="CG52" s="140"/>
      <c r="CH52" s="140"/>
      <c r="CI52" s="140"/>
      <c r="CJ52" s="140"/>
      <c r="CK52" s="140"/>
      <c r="CL52" s="140"/>
      <c r="CM52" s="140"/>
      <c r="CN52" s="140"/>
      <c r="CO52" s="140"/>
      <c r="CP52" s="140"/>
      <c r="CQ52" s="140"/>
      <c r="CR52" s="140"/>
      <c r="CS52" s="140"/>
      <c r="CT52" s="140"/>
      <c r="CU52" s="140"/>
      <c r="CV52" s="140"/>
      <c r="CW52" s="140"/>
      <c r="CX52" s="140"/>
      <c r="CY52" s="140"/>
      <c r="CZ52" s="140"/>
      <c r="DA52" s="140"/>
      <c r="DB52" s="140"/>
    </row>
    <row r="53" spans="1:106" s="1" customFormat="1" x14ac:dyDescent="0.3">
      <c r="A53" s="130">
        <f>A52+1</f>
        <v>2</v>
      </c>
      <c r="B53" s="142">
        <f t="shared" si="21"/>
        <v>7480225</v>
      </c>
      <c r="C53" s="130">
        <f t="shared" si="21"/>
        <v>4326400</v>
      </c>
      <c r="D53" s="130">
        <f t="shared" si="21"/>
        <v>6325225</v>
      </c>
      <c r="E53" s="130">
        <f t="shared" si="21"/>
        <v>8208225</v>
      </c>
      <c r="F53" s="130">
        <f t="shared" si="21"/>
        <v>7480225</v>
      </c>
      <c r="G53" s="130">
        <f t="shared" si="21"/>
        <v>3880900</v>
      </c>
      <c r="H53" s="130">
        <f t="shared" si="21"/>
        <v>4972900</v>
      </c>
      <c r="I53" s="130">
        <f t="shared" si="21"/>
        <v>0</v>
      </c>
      <c r="J53" s="130">
        <f t="shared" si="21"/>
        <v>0</v>
      </c>
      <c r="K53" s="130">
        <f t="shared" si="21"/>
        <v>0</v>
      </c>
      <c r="L53" s="130">
        <f t="shared" si="21"/>
        <v>7480225</v>
      </c>
      <c r="M53" s="130">
        <f t="shared" si="21"/>
        <v>7452900</v>
      </c>
      <c r="N53" s="130">
        <f t="shared" si="21"/>
        <v>6076225</v>
      </c>
      <c r="O53" s="130">
        <f t="shared" si="21"/>
        <v>4558225</v>
      </c>
      <c r="P53" s="130">
        <f t="shared" si="21"/>
        <v>7049025</v>
      </c>
      <c r="Q53" s="130">
        <f t="shared" si="21"/>
        <v>6100900</v>
      </c>
      <c r="R53" s="130">
        <f t="shared" si="21"/>
        <v>5784025</v>
      </c>
      <c r="S53" s="130">
        <f t="shared" si="21"/>
        <v>0</v>
      </c>
      <c r="T53" s="130">
        <f t="shared" si="21"/>
        <v>0</v>
      </c>
      <c r="U53" s="130">
        <f t="shared" si="21"/>
        <v>0</v>
      </c>
      <c r="V53" s="130">
        <f t="shared" si="21"/>
        <v>4687225</v>
      </c>
      <c r="W53" s="130">
        <f t="shared" si="21"/>
        <v>4452100</v>
      </c>
      <c r="X53" s="130">
        <f t="shared" si="21"/>
        <v>4410000</v>
      </c>
      <c r="Y53" s="130">
        <f t="shared" si="21"/>
        <v>4928400</v>
      </c>
      <c r="Z53" s="130">
        <f t="shared" si="21"/>
        <v>3744225</v>
      </c>
      <c r="AA53" s="130">
        <f t="shared" si="21"/>
        <v>5616900</v>
      </c>
      <c r="AB53" s="130">
        <f t="shared" si="21"/>
        <v>4558225</v>
      </c>
      <c r="AC53" s="130">
        <f t="shared" si="21"/>
        <v>0</v>
      </c>
      <c r="AD53" s="130">
        <f t="shared" si="21"/>
        <v>0</v>
      </c>
      <c r="AE53" s="130">
        <f t="shared" si="21"/>
        <v>0</v>
      </c>
      <c r="AF53" s="130">
        <f t="shared" si="21"/>
        <v>0</v>
      </c>
      <c r="AG53" s="130">
        <f t="shared" si="21"/>
        <v>0</v>
      </c>
      <c r="AH53" s="130">
        <f t="shared" si="21"/>
        <v>0</v>
      </c>
      <c r="AI53" s="130">
        <f t="shared" si="21"/>
        <v>0</v>
      </c>
      <c r="AJ53" s="130">
        <f t="shared" si="21"/>
        <v>0</v>
      </c>
      <c r="AK53" s="130">
        <f t="shared" si="21"/>
        <v>0</v>
      </c>
      <c r="AL53" s="130">
        <f t="shared" si="21"/>
        <v>0</v>
      </c>
      <c r="AM53" s="130">
        <f t="shared" si="21"/>
        <v>0</v>
      </c>
      <c r="AN53" s="130">
        <f t="shared" si="21"/>
        <v>0</v>
      </c>
      <c r="AO53" s="130">
        <f t="shared" si="21"/>
        <v>0</v>
      </c>
      <c r="AP53" s="130">
        <f t="shared" si="21"/>
        <v>0</v>
      </c>
      <c r="AQ53" s="130">
        <f t="shared" si="21"/>
        <v>0</v>
      </c>
      <c r="AR53" s="130">
        <f t="shared" si="21"/>
        <v>0</v>
      </c>
      <c r="AS53" s="130">
        <f t="shared" si="21"/>
        <v>0</v>
      </c>
      <c r="AT53" s="130">
        <f t="shared" si="21"/>
        <v>0</v>
      </c>
      <c r="AU53" s="130">
        <f t="shared" si="21"/>
        <v>0</v>
      </c>
      <c r="AV53" s="130">
        <f t="shared" si="21"/>
        <v>0</v>
      </c>
      <c r="AW53" s="130">
        <f t="shared" si="21"/>
        <v>0</v>
      </c>
      <c r="AX53" s="130">
        <f t="shared" si="21"/>
        <v>0</v>
      </c>
      <c r="AY53" s="130">
        <f t="shared" si="21"/>
        <v>0</v>
      </c>
      <c r="AZ53" s="130">
        <f t="shared" si="21"/>
        <v>0</v>
      </c>
      <c r="BA53" s="130">
        <f t="shared" si="21"/>
        <v>0</v>
      </c>
      <c r="BB53" s="130">
        <f t="shared" si="21"/>
        <v>0</v>
      </c>
      <c r="BC53" s="130">
        <f t="shared" si="21"/>
        <v>0</v>
      </c>
      <c r="BD53" s="130">
        <f t="shared" si="21"/>
        <v>0</v>
      </c>
      <c r="BE53" s="130">
        <f t="shared" si="21"/>
        <v>0</v>
      </c>
      <c r="BF53" s="130">
        <f t="shared" si="21"/>
        <v>0</v>
      </c>
      <c r="BG53" s="130">
        <f t="shared" si="21"/>
        <v>0</v>
      </c>
      <c r="BH53" s="130">
        <f t="shared" si="21"/>
        <v>0</v>
      </c>
      <c r="BI53" s="130">
        <f t="shared" si="21"/>
        <v>0</v>
      </c>
      <c r="BJ53" s="130">
        <f t="shared" si="21"/>
        <v>0</v>
      </c>
      <c r="BK53" s="130">
        <f t="shared" si="21"/>
        <v>0</v>
      </c>
      <c r="BL53" s="130">
        <f t="shared" si="21"/>
        <v>0</v>
      </c>
      <c r="BM53" s="130">
        <f t="shared" si="21"/>
        <v>0</v>
      </c>
      <c r="BN53" s="130">
        <f t="shared" si="22"/>
        <v>0</v>
      </c>
      <c r="BO53" s="130">
        <f t="shared" si="22"/>
        <v>0</v>
      </c>
      <c r="BP53" s="130">
        <f t="shared" si="22"/>
        <v>0</v>
      </c>
      <c r="BQ53" s="130">
        <f t="shared" si="22"/>
        <v>0</v>
      </c>
      <c r="BR53" s="130">
        <f t="shared" si="22"/>
        <v>0</v>
      </c>
      <c r="BS53" s="130">
        <f t="shared" si="22"/>
        <v>0</v>
      </c>
      <c r="BT53" s="130">
        <f t="shared" si="22"/>
        <v>0</v>
      </c>
      <c r="BU53" s="130">
        <f t="shared" si="22"/>
        <v>0</v>
      </c>
      <c r="BV53" s="130">
        <f t="shared" si="22"/>
        <v>0</v>
      </c>
      <c r="BW53" s="130">
        <f t="shared" si="22"/>
        <v>0</v>
      </c>
      <c r="BX53" s="130">
        <f t="shared" si="22"/>
        <v>0</v>
      </c>
      <c r="BY53" s="130">
        <f t="shared" si="22"/>
        <v>0</v>
      </c>
      <c r="BZ53" s="130">
        <f t="shared" si="22"/>
        <v>0</v>
      </c>
      <c r="CA53" s="130">
        <f t="shared" si="22"/>
        <v>0</v>
      </c>
      <c r="CB53" s="130">
        <f t="shared" si="22"/>
        <v>0</v>
      </c>
      <c r="CC53" s="130">
        <f t="shared" si="22"/>
        <v>0</v>
      </c>
      <c r="CD53" s="140"/>
      <c r="CE53" s="140"/>
      <c r="CF53" s="140"/>
      <c r="CG53" s="140"/>
      <c r="CH53" s="140"/>
      <c r="CI53" s="140"/>
      <c r="CJ53" s="140"/>
      <c r="CK53" s="140"/>
      <c r="CL53" s="140"/>
      <c r="CM53" s="140"/>
      <c r="CN53" s="140"/>
      <c r="CO53" s="140"/>
      <c r="CP53" s="140"/>
      <c r="CQ53" s="140"/>
      <c r="CR53" s="140"/>
      <c r="CS53" s="140"/>
      <c r="CT53" s="140"/>
      <c r="CU53" s="140"/>
      <c r="CV53" s="140"/>
      <c r="CW53" s="140"/>
      <c r="CX53" s="140"/>
      <c r="CY53" s="140"/>
      <c r="CZ53" s="140"/>
      <c r="DA53" s="140"/>
      <c r="DB53" s="140"/>
    </row>
    <row r="54" spans="1:106" s="1" customFormat="1" x14ac:dyDescent="0.3">
      <c r="A54" s="130">
        <f t="shared" ref="A54:A75" si="23">A53+1</f>
        <v>3</v>
      </c>
      <c r="B54" s="142">
        <f t="shared" si="21"/>
        <v>6250000</v>
      </c>
      <c r="C54" s="130">
        <f t="shared" si="21"/>
        <v>4579600</v>
      </c>
      <c r="D54" s="130">
        <f t="shared" si="21"/>
        <v>5428900</v>
      </c>
      <c r="E54" s="130">
        <f t="shared" si="21"/>
        <v>6630625</v>
      </c>
      <c r="F54" s="130">
        <f t="shared" si="21"/>
        <v>6502500</v>
      </c>
      <c r="G54" s="130">
        <f t="shared" si="21"/>
        <v>7182400</v>
      </c>
      <c r="H54" s="130">
        <f t="shared" si="21"/>
        <v>5452225</v>
      </c>
      <c r="I54" s="130">
        <f t="shared" si="21"/>
        <v>0</v>
      </c>
      <c r="J54" s="130">
        <f t="shared" si="21"/>
        <v>0</v>
      </c>
      <c r="K54" s="130">
        <f t="shared" si="21"/>
        <v>0</v>
      </c>
      <c r="L54" s="130">
        <f t="shared" si="21"/>
        <v>3422500</v>
      </c>
      <c r="M54" s="130">
        <f t="shared" si="21"/>
        <v>6375625</v>
      </c>
      <c r="N54" s="130">
        <f t="shared" si="21"/>
        <v>6943225</v>
      </c>
      <c r="O54" s="130">
        <f t="shared" si="21"/>
        <v>6125625</v>
      </c>
      <c r="P54" s="130">
        <f t="shared" si="21"/>
        <v>5221225</v>
      </c>
      <c r="Q54" s="130">
        <f t="shared" si="21"/>
        <v>6002500</v>
      </c>
      <c r="R54" s="130">
        <f t="shared" si="21"/>
        <v>5313025</v>
      </c>
      <c r="S54" s="130">
        <f t="shared" si="21"/>
        <v>0</v>
      </c>
      <c r="T54" s="130">
        <f t="shared" si="21"/>
        <v>0</v>
      </c>
      <c r="U54" s="130">
        <f t="shared" si="21"/>
        <v>0</v>
      </c>
      <c r="V54" s="130">
        <f t="shared" si="21"/>
        <v>5569600</v>
      </c>
      <c r="W54" s="130">
        <f t="shared" si="21"/>
        <v>4928400</v>
      </c>
      <c r="X54" s="130">
        <f t="shared" si="21"/>
        <v>6200100</v>
      </c>
      <c r="Y54" s="130">
        <f t="shared" si="21"/>
        <v>4644025</v>
      </c>
      <c r="Z54" s="130">
        <f t="shared" si="21"/>
        <v>4687225</v>
      </c>
      <c r="AA54" s="130">
        <f t="shared" si="21"/>
        <v>6125625</v>
      </c>
      <c r="AB54" s="130">
        <f t="shared" si="21"/>
        <v>3629025</v>
      </c>
      <c r="AC54" s="130">
        <f t="shared" si="21"/>
        <v>0</v>
      </c>
      <c r="AD54" s="130">
        <f t="shared" si="21"/>
        <v>0</v>
      </c>
      <c r="AE54" s="130">
        <f t="shared" si="21"/>
        <v>0</v>
      </c>
      <c r="AF54" s="130">
        <f t="shared" si="21"/>
        <v>0</v>
      </c>
      <c r="AG54" s="130">
        <f t="shared" si="21"/>
        <v>0</v>
      </c>
      <c r="AH54" s="130">
        <f t="shared" si="21"/>
        <v>0</v>
      </c>
      <c r="AI54" s="130">
        <f t="shared" si="21"/>
        <v>0</v>
      </c>
      <c r="AJ54" s="130">
        <f t="shared" si="21"/>
        <v>0</v>
      </c>
      <c r="AK54" s="130">
        <f t="shared" si="21"/>
        <v>0</v>
      </c>
      <c r="AL54" s="130">
        <f t="shared" si="21"/>
        <v>0</v>
      </c>
      <c r="AM54" s="130">
        <f t="shared" si="21"/>
        <v>0</v>
      </c>
      <c r="AN54" s="130">
        <f t="shared" si="21"/>
        <v>0</v>
      </c>
      <c r="AO54" s="130">
        <f t="shared" si="21"/>
        <v>0</v>
      </c>
      <c r="AP54" s="130">
        <f t="shared" si="21"/>
        <v>0</v>
      </c>
      <c r="AQ54" s="130">
        <f t="shared" si="21"/>
        <v>0</v>
      </c>
      <c r="AR54" s="130">
        <f t="shared" si="21"/>
        <v>0</v>
      </c>
      <c r="AS54" s="130">
        <f t="shared" si="21"/>
        <v>0</v>
      </c>
      <c r="AT54" s="130">
        <f t="shared" si="21"/>
        <v>0</v>
      </c>
      <c r="AU54" s="130">
        <f t="shared" si="21"/>
        <v>0</v>
      </c>
      <c r="AV54" s="130">
        <f t="shared" si="21"/>
        <v>0</v>
      </c>
      <c r="AW54" s="130">
        <f t="shared" si="21"/>
        <v>0</v>
      </c>
      <c r="AX54" s="130">
        <f t="shared" si="21"/>
        <v>0</v>
      </c>
      <c r="AY54" s="130">
        <f t="shared" si="21"/>
        <v>0</v>
      </c>
      <c r="AZ54" s="130">
        <f t="shared" si="21"/>
        <v>0</v>
      </c>
      <c r="BA54" s="130">
        <f t="shared" si="21"/>
        <v>0</v>
      </c>
      <c r="BB54" s="130">
        <f t="shared" si="21"/>
        <v>0</v>
      </c>
      <c r="BC54" s="130">
        <f t="shared" si="21"/>
        <v>0</v>
      </c>
      <c r="BD54" s="130">
        <f t="shared" si="21"/>
        <v>0</v>
      </c>
      <c r="BE54" s="130">
        <f t="shared" si="21"/>
        <v>0</v>
      </c>
      <c r="BF54" s="130">
        <f t="shared" si="21"/>
        <v>0</v>
      </c>
      <c r="BG54" s="130">
        <f t="shared" si="21"/>
        <v>0</v>
      </c>
      <c r="BH54" s="130">
        <f t="shared" si="21"/>
        <v>0</v>
      </c>
      <c r="BI54" s="130">
        <f t="shared" si="21"/>
        <v>0</v>
      </c>
      <c r="BJ54" s="130">
        <f t="shared" si="21"/>
        <v>0</v>
      </c>
      <c r="BK54" s="130">
        <f t="shared" si="21"/>
        <v>0</v>
      </c>
      <c r="BL54" s="130">
        <f t="shared" si="21"/>
        <v>0</v>
      </c>
      <c r="BM54" s="130">
        <f t="shared" si="21"/>
        <v>0</v>
      </c>
      <c r="BN54" s="130">
        <f t="shared" si="22"/>
        <v>0</v>
      </c>
      <c r="BO54" s="130">
        <f t="shared" si="22"/>
        <v>0</v>
      </c>
      <c r="BP54" s="130">
        <f t="shared" si="22"/>
        <v>0</v>
      </c>
      <c r="BQ54" s="130">
        <f t="shared" si="22"/>
        <v>0</v>
      </c>
      <c r="BR54" s="130">
        <f t="shared" si="22"/>
        <v>0</v>
      </c>
      <c r="BS54" s="130">
        <f t="shared" si="22"/>
        <v>0</v>
      </c>
      <c r="BT54" s="130">
        <f t="shared" si="22"/>
        <v>0</v>
      </c>
      <c r="BU54" s="130">
        <f t="shared" si="22"/>
        <v>0</v>
      </c>
      <c r="BV54" s="130">
        <f t="shared" si="22"/>
        <v>0</v>
      </c>
      <c r="BW54" s="130">
        <f t="shared" si="22"/>
        <v>0</v>
      </c>
      <c r="BX54" s="130">
        <f t="shared" si="22"/>
        <v>0</v>
      </c>
      <c r="BY54" s="130">
        <f t="shared" si="22"/>
        <v>0</v>
      </c>
      <c r="BZ54" s="130">
        <f t="shared" si="22"/>
        <v>0</v>
      </c>
      <c r="CA54" s="130">
        <f t="shared" si="22"/>
        <v>0</v>
      </c>
      <c r="CB54" s="130">
        <f t="shared" si="22"/>
        <v>0</v>
      </c>
      <c r="CC54" s="130">
        <f t="shared" si="22"/>
        <v>0</v>
      </c>
      <c r="CD54" s="140"/>
      <c r="CE54" s="140"/>
      <c r="CF54" s="140"/>
      <c r="CG54" s="140"/>
      <c r="CH54" s="140"/>
      <c r="CI54" s="140"/>
      <c r="CJ54" s="140"/>
      <c r="CK54" s="140"/>
      <c r="CL54" s="140"/>
      <c r="CM54" s="140"/>
      <c r="CN54" s="140"/>
      <c r="CO54" s="140"/>
      <c r="CP54" s="140"/>
      <c r="CQ54" s="140"/>
      <c r="CR54" s="140"/>
      <c r="CS54" s="140"/>
      <c r="CT54" s="140"/>
      <c r="CU54" s="140"/>
      <c r="CV54" s="140"/>
      <c r="CW54" s="140"/>
      <c r="CX54" s="140"/>
      <c r="CY54" s="140"/>
      <c r="CZ54" s="140"/>
      <c r="DA54" s="140"/>
      <c r="DB54" s="140"/>
    </row>
    <row r="55" spans="1:106" s="1" customFormat="1" x14ac:dyDescent="0.3">
      <c r="A55" s="130">
        <f t="shared" si="23"/>
        <v>4</v>
      </c>
      <c r="B55" s="142">
        <f t="shared" si="21"/>
        <v>6150400</v>
      </c>
      <c r="C55" s="130">
        <f t="shared" si="21"/>
        <v>6553600</v>
      </c>
      <c r="D55" s="130">
        <f t="shared" si="21"/>
        <v>4928400</v>
      </c>
      <c r="E55" s="130">
        <f t="shared" si="21"/>
        <v>5017600</v>
      </c>
      <c r="F55" s="130">
        <f t="shared" si="21"/>
        <v>4622500</v>
      </c>
      <c r="G55" s="130">
        <f t="shared" si="21"/>
        <v>4141225</v>
      </c>
      <c r="H55" s="130">
        <f t="shared" si="21"/>
        <v>6502500</v>
      </c>
      <c r="I55" s="130">
        <f t="shared" si="21"/>
        <v>0</v>
      </c>
      <c r="J55" s="130">
        <f t="shared" si="21"/>
        <v>0</v>
      </c>
      <c r="K55" s="130">
        <f t="shared" si="21"/>
        <v>0</v>
      </c>
      <c r="L55" s="130">
        <f t="shared" si="21"/>
        <v>6125625</v>
      </c>
      <c r="M55" s="130">
        <f t="shared" si="21"/>
        <v>6682225</v>
      </c>
      <c r="N55" s="130">
        <f t="shared" si="21"/>
        <v>5760000</v>
      </c>
      <c r="O55" s="130">
        <f t="shared" si="21"/>
        <v>6175225</v>
      </c>
      <c r="P55" s="130">
        <f t="shared" si="21"/>
        <v>5405625</v>
      </c>
      <c r="Q55" s="130">
        <f t="shared" si="21"/>
        <v>6502500</v>
      </c>
      <c r="R55" s="130">
        <f t="shared" si="21"/>
        <v>5130225</v>
      </c>
      <c r="S55" s="130">
        <f t="shared" si="21"/>
        <v>0</v>
      </c>
      <c r="T55" s="130">
        <f t="shared" si="21"/>
        <v>0</v>
      </c>
      <c r="U55" s="130">
        <f t="shared" si="21"/>
        <v>0</v>
      </c>
      <c r="V55" s="130">
        <f t="shared" si="21"/>
        <v>4972900</v>
      </c>
      <c r="W55" s="130">
        <f t="shared" si="21"/>
        <v>5475600</v>
      </c>
      <c r="X55" s="130">
        <f t="shared" si="21"/>
        <v>5290000</v>
      </c>
      <c r="Y55" s="130">
        <f t="shared" si="21"/>
        <v>3880900</v>
      </c>
      <c r="Z55" s="130">
        <f t="shared" si="21"/>
        <v>4431025</v>
      </c>
      <c r="AA55" s="130">
        <f t="shared" si="21"/>
        <v>5712100</v>
      </c>
      <c r="AB55" s="130">
        <f t="shared" si="21"/>
        <v>4665600</v>
      </c>
      <c r="AC55" s="130">
        <f t="shared" si="21"/>
        <v>0</v>
      </c>
      <c r="AD55" s="130">
        <f t="shared" si="21"/>
        <v>0</v>
      </c>
      <c r="AE55" s="130">
        <f t="shared" si="21"/>
        <v>0</v>
      </c>
      <c r="AF55" s="130">
        <f t="shared" si="21"/>
        <v>0</v>
      </c>
      <c r="AG55" s="130">
        <f t="shared" si="21"/>
        <v>0</v>
      </c>
      <c r="AH55" s="130">
        <f t="shared" si="21"/>
        <v>0</v>
      </c>
      <c r="AI55" s="130">
        <f t="shared" si="21"/>
        <v>0</v>
      </c>
      <c r="AJ55" s="130">
        <f t="shared" si="21"/>
        <v>0</v>
      </c>
      <c r="AK55" s="130">
        <f t="shared" si="21"/>
        <v>0</v>
      </c>
      <c r="AL55" s="130">
        <f t="shared" si="21"/>
        <v>0</v>
      </c>
      <c r="AM55" s="130">
        <f t="shared" si="21"/>
        <v>0</v>
      </c>
      <c r="AN55" s="130">
        <f t="shared" si="21"/>
        <v>0</v>
      </c>
      <c r="AO55" s="130">
        <f t="shared" si="21"/>
        <v>0</v>
      </c>
      <c r="AP55" s="130">
        <f t="shared" si="21"/>
        <v>0</v>
      </c>
      <c r="AQ55" s="130">
        <f t="shared" si="21"/>
        <v>0</v>
      </c>
      <c r="AR55" s="130">
        <f t="shared" si="21"/>
        <v>0</v>
      </c>
      <c r="AS55" s="130">
        <f t="shared" si="21"/>
        <v>0</v>
      </c>
      <c r="AT55" s="130">
        <f t="shared" si="21"/>
        <v>0</v>
      </c>
      <c r="AU55" s="130">
        <f t="shared" si="21"/>
        <v>0</v>
      </c>
      <c r="AV55" s="130">
        <f t="shared" si="21"/>
        <v>0</v>
      </c>
      <c r="AW55" s="130">
        <f t="shared" si="21"/>
        <v>0</v>
      </c>
      <c r="AX55" s="130">
        <f t="shared" si="21"/>
        <v>0</v>
      </c>
      <c r="AY55" s="130">
        <f t="shared" si="21"/>
        <v>0</v>
      </c>
      <c r="AZ55" s="130">
        <f t="shared" si="21"/>
        <v>0</v>
      </c>
      <c r="BA55" s="130">
        <f t="shared" si="21"/>
        <v>0</v>
      </c>
      <c r="BB55" s="130">
        <f t="shared" si="21"/>
        <v>0</v>
      </c>
      <c r="BC55" s="130">
        <f t="shared" si="21"/>
        <v>0</v>
      </c>
      <c r="BD55" s="130">
        <f t="shared" si="21"/>
        <v>0</v>
      </c>
      <c r="BE55" s="130">
        <f t="shared" si="21"/>
        <v>0</v>
      </c>
      <c r="BF55" s="130">
        <f t="shared" si="21"/>
        <v>0</v>
      </c>
      <c r="BG55" s="130">
        <f t="shared" si="21"/>
        <v>0</v>
      </c>
      <c r="BH55" s="130">
        <f t="shared" si="21"/>
        <v>0</v>
      </c>
      <c r="BI55" s="130">
        <f t="shared" si="21"/>
        <v>0</v>
      </c>
      <c r="BJ55" s="130">
        <f t="shared" si="21"/>
        <v>0</v>
      </c>
      <c r="BK55" s="130">
        <f t="shared" si="21"/>
        <v>0</v>
      </c>
      <c r="BL55" s="130">
        <f t="shared" si="21"/>
        <v>0</v>
      </c>
      <c r="BM55" s="130">
        <f t="shared" ref="BM55" si="24">BM17^2</f>
        <v>0</v>
      </c>
      <c r="BN55" s="130">
        <f t="shared" si="22"/>
        <v>0</v>
      </c>
      <c r="BO55" s="130">
        <f t="shared" si="22"/>
        <v>0</v>
      </c>
      <c r="BP55" s="130">
        <f t="shared" si="22"/>
        <v>0</v>
      </c>
      <c r="BQ55" s="130">
        <f t="shared" si="22"/>
        <v>0</v>
      </c>
      <c r="BR55" s="130">
        <f t="shared" si="22"/>
        <v>0</v>
      </c>
      <c r="BS55" s="130">
        <f t="shared" si="22"/>
        <v>0</v>
      </c>
      <c r="BT55" s="130">
        <f t="shared" si="22"/>
        <v>0</v>
      </c>
      <c r="BU55" s="130">
        <f t="shared" si="22"/>
        <v>0</v>
      </c>
      <c r="BV55" s="130">
        <f t="shared" si="22"/>
        <v>0</v>
      </c>
      <c r="BW55" s="130">
        <f t="shared" si="22"/>
        <v>0</v>
      </c>
      <c r="BX55" s="130">
        <f t="shared" si="22"/>
        <v>0</v>
      </c>
      <c r="BY55" s="130">
        <f t="shared" si="22"/>
        <v>0</v>
      </c>
      <c r="BZ55" s="130">
        <f t="shared" si="22"/>
        <v>0</v>
      </c>
      <c r="CA55" s="130">
        <f t="shared" si="22"/>
        <v>0</v>
      </c>
      <c r="CB55" s="130">
        <f t="shared" si="22"/>
        <v>0</v>
      </c>
      <c r="CC55" s="130">
        <f t="shared" si="22"/>
        <v>0</v>
      </c>
      <c r="CD55" s="140"/>
      <c r="CE55" s="140"/>
      <c r="CF55" s="140"/>
      <c r="CG55" s="140"/>
      <c r="CH55" s="140"/>
      <c r="CI55" s="140"/>
      <c r="CJ55" s="140"/>
      <c r="CK55" s="140"/>
      <c r="CL55" s="140"/>
      <c r="CM55" s="140"/>
      <c r="CN55" s="140"/>
      <c r="CO55" s="140"/>
      <c r="CP55" s="140"/>
      <c r="CQ55" s="140"/>
      <c r="CR55" s="140"/>
      <c r="CS55" s="140"/>
      <c r="CT55" s="140"/>
      <c r="CU55" s="140"/>
      <c r="CV55" s="140"/>
      <c r="CW55" s="140"/>
      <c r="CX55" s="140"/>
      <c r="CY55" s="140"/>
      <c r="CZ55" s="140"/>
      <c r="DA55" s="140"/>
      <c r="DB55" s="140"/>
    </row>
    <row r="56" spans="1:106" s="1" customFormat="1" x14ac:dyDescent="0.3">
      <c r="A56" s="130">
        <f t="shared" si="23"/>
        <v>5</v>
      </c>
      <c r="B56" s="142">
        <f t="shared" ref="B56:BM59" si="25">B18^2</f>
        <v>8294400</v>
      </c>
      <c r="C56" s="130">
        <f t="shared" si="25"/>
        <v>5953600</v>
      </c>
      <c r="D56" s="130">
        <f t="shared" si="25"/>
        <v>5688225</v>
      </c>
      <c r="E56" s="130">
        <f t="shared" si="25"/>
        <v>5953600</v>
      </c>
      <c r="F56" s="130">
        <f t="shared" si="25"/>
        <v>6051600</v>
      </c>
      <c r="G56" s="130">
        <f t="shared" si="25"/>
        <v>7344100</v>
      </c>
      <c r="H56" s="130">
        <f t="shared" si="25"/>
        <v>7700625</v>
      </c>
      <c r="I56" s="130">
        <f t="shared" si="25"/>
        <v>0</v>
      </c>
      <c r="J56" s="130">
        <f t="shared" si="25"/>
        <v>0</v>
      </c>
      <c r="K56" s="130">
        <f t="shared" si="25"/>
        <v>0</v>
      </c>
      <c r="L56" s="130">
        <f t="shared" si="25"/>
        <v>6426225</v>
      </c>
      <c r="M56" s="130">
        <f t="shared" si="25"/>
        <v>3385600</v>
      </c>
      <c r="N56" s="130">
        <f t="shared" si="25"/>
        <v>6300100</v>
      </c>
      <c r="O56" s="130">
        <f t="shared" si="25"/>
        <v>5953600</v>
      </c>
      <c r="P56" s="130">
        <f t="shared" si="25"/>
        <v>6890625</v>
      </c>
      <c r="Q56" s="130">
        <f t="shared" si="25"/>
        <v>6786025</v>
      </c>
      <c r="R56" s="130">
        <f t="shared" si="25"/>
        <v>7645225</v>
      </c>
      <c r="S56" s="130">
        <f t="shared" si="25"/>
        <v>0</v>
      </c>
      <c r="T56" s="130">
        <f t="shared" si="25"/>
        <v>0</v>
      </c>
      <c r="U56" s="130">
        <f t="shared" si="25"/>
        <v>0</v>
      </c>
      <c r="V56" s="130">
        <f t="shared" si="25"/>
        <v>6150400</v>
      </c>
      <c r="W56" s="130">
        <f t="shared" si="25"/>
        <v>5267025</v>
      </c>
      <c r="X56" s="130">
        <f t="shared" si="25"/>
        <v>5880625</v>
      </c>
      <c r="Y56" s="130">
        <f t="shared" si="25"/>
        <v>5152900</v>
      </c>
      <c r="Z56" s="130">
        <f t="shared" si="25"/>
        <v>5130225</v>
      </c>
      <c r="AA56" s="130">
        <f t="shared" si="25"/>
        <v>5313025</v>
      </c>
      <c r="AB56" s="130">
        <f t="shared" si="25"/>
        <v>4622500</v>
      </c>
      <c r="AC56" s="130">
        <f t="shared" si="25"/>
        <v>0</v>
      </c>
      <c r="AD56" s="130">
        <f t="shared" si="25"/>
        <v>0</v>
      </c>
      <c r="AE56" s="130">
        <f t="shared" si="25"/>
        <v>0</v>
      </c>
      <c r="AF56" s="130">
        <f t="shared" si="25"/>
        <v>0</v>
      </c>
      <c r="AG56" s="130">
        <f t="shared" si="25"/>
        <v>0</v>
      </c>
      <c r="AH56" s="130">
        <f t="shared" si="25"/>
        <v>0</v>
      </c>
      <c r="AI56" s="130">
        <f t="shared" si="25"/>
        <v>0</v>
      </c>
      <c r="AJ56" s="130">
        <f t="shared" si="25"/>
        <v>0</v>
      </c>
      <c r="AK56" s="130">
        <f t="shared" si="25"/>
        <v>0</v>
      </c>
      <c r="AL56" s="130">
        <f t="shared" si="25"/>
        <v>0</v>
      </c>
      <c r="AM56" s="130">
        <f t="shared" si="25"/>
        <v>0</v>
      </c>
      <c r="AN56" s="130">
        <f t="shared" si="25"/>
        <v>0</v>
      </c>
      <c r="AO56" s="130">
        <f t="shared" si="25"/>
        <v>0</v>
      </c>
      <c r="AP56" s="130">
        <f t="shared" si="25"/>
        <v>0</v>
      </c>
      <c r="AQ56" s="130">
        <f t="shared" si="25"/>
        <v>0</v>
      </c>
      <c r="AR56" s="130">
        <f t="shared" si="25"/>
        <v>0</v>
      </c>
      <c r="AS56" s="130">
        <f t="shared" si="25"/>
        <v>0</v>
      </c>
      <c r="AT56" s="130">
        <f t="shared" si="25"/>
        <v>0</v>
      </c>
      <c r="AU56" s="130">
        <f t="shared" si="25"/>
        <v>0</v>
      </c>
      <c r="AV56" s="130">
        <f t="shared" si="25"/>
        <v>0</v>
      </c>
      <c r="AW56" s="130">
        <f t="shared" si="25"/>
        <v>0</v>
      </c>
      <c r="AX56" s="130">
        <f t="shared" si="25"/>
        <v>0</v>
      </c>
      <c r="AY56" s="130">
        <f t="shared" si="25"/>
        <v>0</v>
      </c>
      <c r="AZ56" s="130">
        <f t="shared" si="25"/>
        <v>0</v>
      </c>
      <c r="BA56" s="130">
        <f t="shared" si="25"/>
        <v>0</v>
      </c>
      <c r="BB56" s="130">
        <f t="shared" si="25"/>
        <v>0</v>
      </c>
      <c r="BC56" s="130">
        <f t="shared" si="25"/>
        <v>0</v>
      </c>
      <c r="BD56" s="130">
        <f t="shared" si="25"/>
        <v>0</v>
      </c>
      <c r="BE56" s="130">
        <f t="shared" si="25"/>
        <v>0</v>
      </c>
      <c r="BF56" s="130">
        <f t="shared" si="25"/>
        <v>0</v>
      </c>
      <c r="BG56" s="130">
        <f t="shared" si="25"/>
        <v>0</v>
      </c>
      <c r="BH56" s="130">
        <f t="shared" si="25"/>
        <v>0</v>
      </c>
      <c r="BI56" s="130">
        <f t="shared" si="25"/>
        <v>0</v>
      </c>
      <c r="BJ56" s="130">
        <f t="shared" si="25"/>
        <v>0</v>
      </c>
      <c r="BK56" s="130">
        <f t="shared" si="25"/>
        <v>0</v>
      </c>
      <c r="BL56" s="130">
        <f t="shared" si="25"/>
        <v>0</v>
      </c>
      <c r="BM56" s="130">
        <f t="shared" si="25"/>
        <v>0</v>
      </c>
      <c r="BN56" s="130">
        <f t="shared" si="22"/>
        <v>0</v>
      </c>
      <c r="BO56" s="130">
        <f t="shared" si="22"/>
        <v>0</v>
      </c>
      <c r="BP56" s="130">
        <f t="shared" si="22"/>
        <v>0</v>
      </c>
      <c r="BQ56" s="130">
        <f t="shared" si="22"/>
        <v>0</v>
      </c>
      <c r="BR56" s="130">
        <f t="shared" si="22"/>
        <v>0</v>
      </c>
      <c r="BS56" s="130">
        <f t="shared" si="22"/>
        <v>0</v>
      </c>
      <c r="BT56" s="130">
        <f t="shared" si="22"/>
        <v>0</v>
      </c>
      <c r="BU56" s="130">
        <f t="shared" si="22"/>
        <v>0</v>
      </c>
      <c r="BV56" s="130">
        <f t="shared" si="22"/>
        <v>0</v>
      </c>
      <c r="BW56" s="130">
        <f t="shared" si="22"/>
        <v>0</v>
      </c>
      <c r="BX56" s="130">
        <f t="shared" si="22"/>
        <v>0</v>
      </c>
      <c r="BY56" s="130">
        <f t="shared" si="22"/>
        <v>0</v>
      </c>
      <c r="BZ56" s="130">
        <f t="shared" si="22"/>
        <v>0</v>
      </c>
      <c r="CA56" s="130">
        <f t="shared" si="22"/>
        <v>0</v>
      </c>
      <c r="CB56" s="130">
        <f t="shared" si="22"/>
        <v>0</v>
      </c>
      <c r="CC56" s="130">
        <f t="shared" si="22"/>
        <v>0</v>
      </c>
      <c r="CD56" s="140"/>
      <c r="CE56" s="140"/>
      <c r="CF56" s="140"/>
      <c r="CG56" s="140"/>
      <c r="CH56" s="140"/>
      <c r="CI56" s="140"/>
      <c r="CJ56" s="140"/>
      <c r="CK56" s="140"/>
      <c r="CL56" s="140"/>
      <c r="CM56" s="140"/>
      <c r="CN56" s="140"/>
      <c r="CO56" s="140"/>
      <c r="CP56" s="140"/>
      <c r="CQ56" s="140"/>
      <c r="CR56" s="140"/>
      <c r="CS56" s="140"/>
      <c r="CT56" s="140"/>
      <c r="CU56" s="140"/>
      <c r="CV56" s="140"/>
      <c r="CW56" s="140"/>
      <c r="CX56" s="140"/>
      <c r="CY56" s="140"/>
      <c r="CZ56" s="140"/>
      <c r="DA56" s="140"/>
      <c r="DB56" s="140"/>
    </row>
    <row r="57" spans="1:106" s="1" customFormat="1" x14ac:dyDescent="0.3">
      <c r="A57" s="130">
        <f t="shared" si="23"/>
        <v>6</v>
      </c>
      <c r="B57" s="142">
        <f t="shared" si="25"/>
        <v>0</v>
      </c>
      <c r="C57" s="130">
        <f t="shared" si="25"/>
        <v>0</v>
      </c>
      <c r="D57" s="130">
        <f t="shared" si="25"/>
        <v>0</v>
      </c>
      <c r="E57" s="130">
        <f t="shared" si="25"/>
        <v>0</v>
      </c>
      <c r="F57" s="130">
        <f t="shared" si="25"/>
        <v>0</v>
      </c>
      <c r="G57" s="130">
        <f t="shared" si="25"/>
        <v>0</v>
      </c>
      <c r="H57" s="130">
        <f t="shared" si="25"/>
        <v>0</v>
      </c>
      <c r="I57" s="130">
        <f t="shared" si="25"/>
        <v>0</v>
      </c>
      <c r="J57" s="130">
        <f t="shared" si="25"/>
        <v>0</v>
      </c>
      <c r="K57" s="130">
        <f t="shared" si="25"/>
        <v>0</v>
      </c>
      <c r="L57" s="130">
        <f t="shared" si="25"/>
        <v>0</v>
      </c>
      <c r="M57" s="130">
        <f t="shared" si="25"/>
        <v>0</v>
      </c>
      <c r="N57" s="130">
        <f t="shared" si="25"/>
        <v>0</v>
      </c>
      <c r="O57" s="130">
        <f t="shared" si="25"/>
        <v>0</v>
      </c>
      <c r="P57" s="130">
        <f t="shared" si="25"/>
        <v>0</v>
      </c>
      <c r="Q57" s="130">
        <f t="shared" si="25"/>
        <v>0</v>
      </c>
      <c r="R57" s="130">
        <f t="shared" si="25"/>
        <v>0</v>
      </c>
      <c r="S57" s="130">
        <f t="shared" si="25"/>
        <v>0</v>
      </c>
      <c r="T57" s="130">
        <f t="shared" si="25"/>
        <v>0</v>
      </c>
      <c r="U57" s="130">
        <f t="shared" si="25"/>
        <v>0</v>
      </c>
      <c r="V57" s="130">
        <f t="shared" si="25"/>
        <v>0</v>
      </c>
      <c r="W57" s="130">
        <f t="shared" si="25"/>
        <v>0</v>
      </c>
      <c r="X57" s="130">
        <f t="shared" si="25"/>
        <v>0</v>
      </c>
      <c r="Y57" s="130">
        <f t="shared" si="25"/>
        <v>0</v>
      </c>
      <c r="Z57" s="130">
        <f t="shared" si="25"/>
        <v>0</v>
      </c>
      <c r="AA57" s="130">
        <f t="shared" si="25"/>
        <v>0</v>
      </c>
      <c r="AB57" s="130">
        <f t="shared" si="25"/>
        <v>0</v>
      </c>
      <c r="AC57" s="130">
        <f t="shared" si="25"/>
        <v>0</v>
      </c>
      <c r="AD57" s="130">
        <f t="shared" si="25"/>
        <v>0</v>
      </c>
      <c r="AE57" s="130">
        <f t="shared" si="25"/>
        <v>0</v>
      </c>
      <c r="AF57" s="130">
        <f t="shared" si="25"/>
        <v>0</v>
      </c>
      <c r="AG57" s="130">
        <f t="shared" si="25"/>
        <v>0</v>
      </c>
      <c r="AH57" s="130">
        <f t="shared" si="25"/>
        <v>0</v>
      </c>
      <c r="AI57" s="130">
        <f t="shared" si="25"/>
        <v>0</v>
      </c>
      <c r="AJ57" s="130">
        <f t="shared" si="25"/>
        <v>0</v>
      </c>
      <c r="AK57" s="130">
        <f t="shared" si="25"/>
        <v>0</v>
      </c>
      <c r="AL57" s="130">
        <f t="shared" si="25"/>
        <v>0</v>
      </c>
      <c r="AM57" s="130">
        <f t="shared" si="25"/>
        <v>0</v>
      </c>
      <c r="AN57" s="130">
        <f t="shared" si="25"/>
        <v>0</v>
      </c>
      <c r="AO57" s="130">
        <f t="shared" si="25"/>
        <v>0</v>
      </c>
      <c r="AP57" s="130">
        <f t="shared" si="25"/>
        <v>0</v>
      </c>
      <c r="AQ57" s="130">
        <f t="shared" si="25"/>
        <v>0</v>
      </c>
      <c r="AR57" s="130">
        <f t="shared" si="25"/>
        <v>0</v>
      </c>
      <c r="AS57" s="130">
        <f t="shared" si="25"/>
        <v>0</v>
      </c>
      <c r="AT57" s="130">
        <f t="shared" si="25"/>
        <v>0</v>
      </c>
      <c r="AU57" s="130">
        <f t="shared" si="25"/>
        <v>0</v>
      </c>
      <c r="AV57" s="130">
        <f t="shared" si="25"/>
        <v>0</v>
      </c>
      <c r="AW57" s="130">
        <f t="shared" si="25"/>
        <v>0</v>
      </c>
      <c r="AX57" s="130">
        <f t="shared" si="25"/>
        <v>0</v>
      </c>
      <c r="AY57" s="130">
        <f t="shared" si="25"/>
        <v>0</v>
      </c>
      <c r="AZ57" s="130">
        <f t="shared" si="25"/>
        <v>0</v>
      </c>
      <c r="BA57" s="130">
        <f t="shared" si="25"/>
        <v>0</v>
      </c>
      <c r="BB57" s="130">
        <f t="shared" si="25"/>
        <v>0</v>
      </c>
      <c r="BC57" s="130">
        <f t="shared" si="25"/>
        <v>0</v>
      </c>
      <c r="BD57" s="130">
        <f t="shared" si="25"/>
        <v>0</v>
      </c>
      <c r="BE57" s="130">
        <f t="shared" si="25"/>
        <v>0</v>
      </c>
      <c r="BF57" s="130">
        <f t="shared" si="25"/>
        <v>0</v>
      </c>
      <c r="BG57" s="130">
        <f t="shared" si="25"/>
        <v>0</v>
      </c>
      <c r="BH57" s="130">
        <f t="shared" si="25"/>
        <v>0</v>
      </c>
      <c r="BI57" s="130">
        <f t="shared" si="25"/>
        <v>0</v>
      </c>
      <c r="BJ57" s="130">
        <f t="shared" si="25"/>
        <v>0</v>
      </c>
      <c r="BK57" s="130">
        <f t="shared" si="25"/>
        <v>0</v>
      </c>
      <c r="BL57" s="130">
        <f t="shared" si="25"/>
        <v>0</v>
      </c>
      <c r="BM57" s="130">
        <f t="shared" si="25"/>
        <v>0</v>
      </c>
      <c r="BN57" s="130">
        <f t="shared" si="22"/>
        <v>0</v>
      </c>
      <c r="BO57" s="130">
        <f t="shared" si="22"/>
        <v>0</v>
      </c>
      <c r="BP57" s="130">
        <f t="shared" si="22"/>
        <v>0</v>
      </c>
      <c r="BQ57" s="130">
        <f t="shared" si="22"/>
        <v>0</v>
      </c>
      <c r="BR57" s="130">
        <f t="shared" si="22"/>
        <v>0</v>
      </c>
      <c r="BS57" s="130">
        <f t="shared" si="22"/>
        <v>0</v>
      </c>
      <c r="BT57" s="130">
        <f t="shared" si="22"/>
        <v>0</v>
      </c>
      <c r="BU57" s="130">
        <f t="shared" si="22"/>
        <v>0</v>
      </c>
      <c r="BV57" s="130">
        <f t="shared" si="22"/>
        <v>0</v>
      </c>
      <c r="BW57" s="130">
        <f t="shared" si="22"/>
        <v>0</v>
      </c>
      <c r="BX57" s="130">
        <f t="shared" si="22"/>
        <v>0</v>
      </c>
      <c r="BY57" s="130">
        <f t="shared" si="22"/>
        <v>0</v>
      </c>
      <c r="BZ57" s="130">
        <f t="shared" si="22"/>
        <v>0</v>
      </c>
      <c r="CA57" s="130">
        <f t="shared" si="22"/>
        <v>0</v>
      </c>
      <c r="CB57" s="130">
        <f t="shared" si="22"/>
        <v>0</v>
      </c>
      <c r="CC57" s="130">
        <f t="shared" si="22"/>
        <v>0</v>
      </c>
      <c r="CD57" s="140"/>
      <c r="CE57" s="140"/>
      <c r="CF57" s="140"/>
      <c r="CG57" s="140"/>
      <c r="CH57" s="140"/>
      <c r="CI57" s="140"/>
      <c r="CJ57" s="140"/>
      <c r="CK57" s="140"/>
      <c r="CL57" s="140"/>
      <c r="CM57" s="140"/>
      <c r="CN57" s="140"/>
      <c r="CO57" s="140"/>
      <c r="CP57" s="140"/>
      <c r="CQ57" s="140"/>
      <c r="CR57" s="140"/>
      <c r="CS57" s="140"/>
      <c r="CT57" s="140"/>
      <c r="CU57" s="140"/>
      <c r="CV57" s="140"/>
      <c r="CW57" s="140"/>
      <c r="CX57" s="140"/>
      <c r="CY57" s="140"/>
      <c r="CZ57" s="140"/>
      <c r="DA57" s="140"/>
      <c r="DB57" s="140"/>
    </row>
    <row r="58" spans="1:106" s="1" customFormat="1" x14ac:dyDescent="0.3">
      <c r="A58" s="130">
        <f t="shared" si="23"/>
        <v>7</v>
      </c>
      <c r="B58" s="142">
        <f t="shared" si="25"/>
        <v>0</v>
      </c>
      <c r="C58" s="130">
        <f t="shared" si="25"/>
        <v>0</v>
      </c>
      <c r="D58" s="130">
        <f t="shared" si="25"/>
        <v>0</v>
      </c>
      <c r="E58" s="130">
        <f t="shared" si="25"/>
        <v>0</v>
      </c>
      <c r="F58" s="130">
        <f t="shared" si="25"/>
        <v>0</v>
      </c>
      <c r="G58" s="130">
        <f t="shared" si="25"/>
        <v>0</v>
      </c>
      <c r="H58" s="130">
        <f t="shared" si="25"/>
        <v>0</v>
      </c>
      <c r="I58" s="130">
        <f t="shared" si="25"/>
        <v>0</v>
      </c>
      <c r="J58" s="130">
        <f t="shared" si="25"/>
        <v>0</v>
      </c>
      <c r="K58" s="130">
        <f t="shared" si="25"/>
        <v>0</v>
      </c>
      <c r="L58" s="130">
        <f t="shared" si="25"/>
        <v>0</v>
      </c>
      <c r="M58" s="130">
        <f t="shared" si="25"/>
        <v>0</v>
      </c>
      <c r="N58" s="130">
        <f t="shared" si="25"/>
        <v>0</v>
      </c>
      <c r="O58" s="130">
        <f t="shared" si="25"/>
        <v>0</v>
      </c>
      <c r="P58" s="130">
        <f t="shared" si="25"/>
        <v>0</v>
      </c>
      <c r="Q58" s="130">
        <f t="shared" si="25"/>
        <v>0</v>
      </c>
      <c r="R58" s="130">
        <f t="shared" si="25"/>
        <v>0</v>
      </c>
      <c r="S58" s="130">
        <f t="shared" si="25"/>
        <v>0</v>
      </c>
      <c r="T58" s="130">
        <f t="shared" si="25"/>
        <v>0</v>
      </c>
      <c r="U58" s="130">
        <f t="shared" si="25"/>
        <v>0</v>
      </c>
      <c r="V58" s="130">
        <f t="shared" si="25"/>
        <v>0</v>
      </c>
      <c r="W58" s="130">
        <f t="shared" si="25"/>
        <v>0</v>
      </c>
      <c r="X58" s="130">
        <f t="shared" si="25"/>
        <v>0</v>
      </c>
      <c r="Y58" s="130">
        <f t="shared" si="25"/>
        <v>0</v>
      </c>
      <c r="Z58" s="130">
        <f t="shared" si="25"/>
        <v>0</v>
      </c>
      <c r="AA58" s="130">
        <f t="shared" si="25"/>
        <v>0</v>
      </c>
      <c r="AB58" s="130">
        <f t="shared" si="25"/>
        <v>0</v>
      </c>
      <c r="AC58" s="130">
        <f t="shared" si="25"/>
        <v>0</v>
      </c>
      <c r="AD58" s="130">
        <f t="shared" si="25"/>
        <v>0</v>
      </c>
      <c r="AE58" s="130">
        <f t="shared" si="25"/>
        <v>0</v>
      </c>
      <c r="AF58" s="130">
        <f t="shared" si="25"/>
        <v>0</v>
      </c>
      <c r="AG58" s="130">
        <f t="shared" si="25"/>
        <v>0</v>
      </c>
      <c r="AH58" s="130">
        <f t="shared" si="25"/>
        <v>0</v>
      </c>
      <c r="AI58" s="130">
        <f t="shared" si="25"/>
        <v>0</v>
      </c>
      <c r="AJ58" s="130">
        <f t="shared" si="25"/>
        <v>0</v>
      </c>
      <c r="AK58" s="130">
        <f t="shared" si="25"/>
        <v>0</v>
      </c>
      <c r="AL58" s="130">
        <f t="shared" si="25"/>
        <v>0</v>
      </c>
      <c r="AM58" s="130">
        <f t="shared" si="25"/>
        <v>0</v>
      </c>
      <c r="AN58" s="130">
        <f t="shared" si="25"/>
        <v>0</v>
      </c>
      <c r="AO58" s="130">
        <f t="shared" si="25"/>
        <v>0</v>
      </c>
      <c r="AP58" s="130">
        <f t="shared" si="25"/>
        <v>0</v>
      </c>
      <c r="AQ58" s="130">
        <f t="shared" si="25"/>
        <v>0</v>
      </c>
      <c r="AR58" s="130">
        <f t="shared" si="25"/>
        <v>0</v>
      </c>
      <c r="AS58" s="130">
        <f t="shared" si="25"/>
        <v>0</v>
      </c>
      <c r="AT58" s="130">
        <f t="shared" si="25"/>
        <v>0</v>
      </c>
      <c r="AU58" s="130">
        <f t="shared" si="25"/>
        <v>0</v>
      </c>
      <c r="AV58" s="130">
        <f t="shared" si="25"/>
        <v>0</v>
      </c>
      <c r="AW58" s="130">
        <f t="shared" si="25"/>
        <v>0</v>
      </c>
      <c r="AX58" s="130">
        <f t="shared" si="25"/>
        <v>0</v>
      </c>
      <c r="AY58" s="130">
        <f t="shared" si="25"/>
        <v>0</v>
      </c>
      <c r="AZ58" s="130">
        <f t="shared" si="25"/>
        <v>0</v>
      </c>
      <c r="BA58" s="130">
        <f t="shared" si="25"/>
        <v>0</v>
      </c>
      <c r="BB58" s="130">
        <f t="shared" si="25"/>
        <v>0</v>
      </c>
      <c r="BC58" s="130">
        <f t="shared" si="25"/>
        <v>0</v>
      </c>
      <c r="BD58" s="130">
        <f t="shared" si="25"/>
        <v>0</v>
      </c>
      <c r="BE58" s="130">
        <f t="shared" si="25"/>
        <v>0</v>
      </c>
      <c r="BF58" s="130">
        <f t="shared" si="25"/>
        <v>0</v>
      </c>
      <c r="BG58" s="130">
        <f t="shared" si="25"/>
        <v>0</v>
      </c>
      <c r="BH58" s="130">
        <f t="shared" si="25"/>
        <v>0</v>
      </c>
      <c r="BI58" s="130">
        <f t="shared" si="25"/>
        <v>0</v>
      </c>
      <c r="BJ58" s="130">
        <f t="shared" si="25"/>
        <v>0</v>
      </c>
      <c r="BK58" s="130">
        <f t="shared" si="25"/>
        <v>0</v>
      </c>
      <c r="BL58" s="130">
        <f t="shared" si="25"/>
        <v>0</v>
      </c>
      <c r="BM58" s="130">
        <f t="shared" si="25"/>
        <v>0</v>
      </c>
      <c r="BN58" s="130">
        <f t="shared" si="22"/>
        <v>0</v>
      </c>
      <c r="BO58" s="130">
        <f t="shared" si="22"/>
        <v>0</v>
      </c>
      <c r="BP58" s="130">
        <f t="shared" si="22"/>
        <v>0</v>
      </c>
      <c r="BQ58" s="130">
        <f t="shared" si="22"/>
        <v>0</v>
      </c>
      <c r="BR58" s="130">
        <f t="shared" si="22"/>
        <v>0</v>
      </c>
      <c r="BS58" s="130">
        <f t="shared" si="22"/>
        <v>0</v>
      </c>
      <c r="BT58" s="130">
        <f t="shared" si="22"/>
        <v>0</v>
      </c>
      <c r="BU58" s="130">
        <f t="shared" si="22"/>
        <v>0</v>
      </c>
      <c r="BV58" s="130">
        <f t="shared" si="22"/>
        <v>0</v>
      </c>
      <c r="BW58" s="130">
        <f t="shared" si="22"/>
        <v>0</v>
      </c>
      <c r="BX58" s="130">
        <f t="shared" si="22"/>
        <v>0</v>
      </c>
      <c r="BY58" s="130">
        <f t="shared" si="22"/>
        <v>0</v>
      </c>
      <c r="BZ58" s="130">
        <f t="shared" si="22"/>
        <v>0</v>
      </c>
      <c r="CA58" s="130">
        <f t="shared" si="22"/>
        <v>0</v>
      </c>
      <c r="CB58" s="130">
        <f t="shared" si="22"/>
        <v>0</v>
      </c>
      <c r="CC58" s="130">
        <f t="shared" si="22"/>
        <v>0</v>
      </c>
      <c r="CD58" s="140"/>
      <c r="CE58" s="140"/>
      <c r="CF58" s="140"/>
      <c r="CG58" s="140"/>
      <c r="CH58" s="140"/>
      <c r="CI58" s="140"/>
      <c r="CJ58" s="140"/>
      <c r="CK58" s="140"/>
      <c r="CL58" s="140"/>
      <c r="CM58" s="140"/>
      <c r="CN58" s="140"/>
      <c r="CO58" s="140"/>
      <c r="CP58" s="140"/>
      <c r="CQ58" s="140"/>
      <c r="CR58" s="140"/>
      <c r="CS58" s="140"/>
      <c r="CT58" s="140"/>
      <c r="CU58" s="140"/>
      <c r="CV58" s="140"/>
      <c r="CW58" s="140"/>
      <c r="CX58" s="140"/>
      <c r="CY58" s="140"/>
      <c r="CZ58" s="140"/>
      <c r="DA58" s="140"/>
      <c r="DB58" s="140"/>
    </row>
    <row r="59" spans="1:106" s="1" customFormat="1" x14ac:dyDescent="0.3">
      <c r="A59" s="130">
        <f t="shared" si="23"/>
        <v>8</v>
      </c>
      <c r="B59" s="142">
        <f t="shared" si="25"/>
        <v>0</v>
      </c>
      <c r="C59" s="130">
        <f t="shared" si="25"/>
        <v>0</v>
      </c>
      <c r="D59" s="130">
        <f t="shared" si="25"/>
        <v>0</v>
      </c>
      <c r="E59" s="130">
        <f t="shared" si="25"/>
        <v>0</v>
      </c>
      <c r="F59" s="130">
        <f t="shared" si="25"/>
        <v>0</v>
      </c>
      <c r="G59" s="130">
        <f t="shared" si="25"/>
        <v>0</v>
      </c>
      <c r="H59" s="130">
        <f t="shared" si="25"/>
        <v>0</v>
      </c>
      <c r="I59" s="130">
        <f t="shared" si="25"/>
        <v>0</v>
      </c>
      <c r="J59" s="130">
        <f t="shared" si="25"/>
        <v>0</v>
      </c>
      <c r="K59" s="130">
        <f t="shared" si="25"/>
        <v>0</v>
      </c>
      <c r="L59" s="130">
        <f t="shared" si="25"/>
        <v>0</v>
      </c>
      <c r="M59" s="130">
        <f t="shared" si="25"/>
        <v>0</v>
      </c>
      <c r="N59" s="130">
        <f t="shared" si="25"/>
        <v>0</v>
      </c>
      <c r="O59" s="130">
        <f t="shared" si="25"/>
        <v>0</v>
      </c>
      <c r="P59" s="130">
        <f t="shared" si="25"/>
        <v>0</v>
      </c>
      <c r="Q59" s="130">
        <f t="shared" si="25"/>
        <v>0</v>
      </c>
      <c r="R59" s="130">
        <f t="shared" si="25"/>
        <v>0</v>
      </c>
      <c r="S59" s="130">
        <f t="shared" si="25"/>
        <v>0</v>
      </c>
      <c r="T59" s="130">
        <f t="shared" si="25"/>
        <v>0</v>
      </c>
      <c r="U59" s="130">
        <f t="shared" si="25"/>
        <v>0</v>
      </c>
      <c r="V59" s="130">
        <f t="shared" si="25"/>
        <v>0</v>
      </c>
      <c r="W59" s="130">
        <f t="shared" si="25"/>
        <v>0</v>
      </c>
      <c r="X59" s="130">
        <f t="shared" si="25"/>
        <v>0</v>
      </c>
      <c r="Y59" s="130">
        <f t="shared" si="25"/>
        <v>0</v>
      </c>
      <c r="Z59" s="130">
        <f t="shared" si="25"/>
        <v>0</v>
      </c>
      <c r="AA59" s="130">
        <f t="shared" si="25"/>
        <v>0</v>
      </c>
      <c r="AB59" s="130">
        <f t="shared" si="25"/>
        <v>0</v>
      </c>
      <c r="AC59" s="130">
        <f t="shared" si="25"/>
        <v>0</v>
      </c>
      <c r="AD59" s="130">
        <f t="shared" si="25"/>
        <v>0</v>
      </c>
      <c r="AE59" s="130">
        <f t="shared" si="25"/>
        <v>0</v>
      </c>
      <c r="AF59" s="130">
        <f t="shared" si="25"/>
        <v>0</v>
      </c>
      <c r="AG59" s="130">
        <f t="shared" si="25"/>
        <v>0</v>
      </c>
      <c r="AH59" s="130">
        <f t="shared" si="25"/>
        <v>0</v>
      </c>
      <c r="AI59" s="130">
        <f t="shared" si="25"/>
        <v>0</v>
      </c>
      <c r="AJ59" s="130">
        <f t="shared" si="25"/>
        <v>0</v>
      </c>
      <c r="AK59" s="130">
        <f t="shared" si="25"/>
        <v>0</v>
      </c>
      <c r="AL59" s="130">
        <f t="shared" si="25"/>
        <v>0</v>
      </c>
      <c r="AM59" s="130">
        <f t="shared" si="25"/>
        <v>0</v>
      </c>
      <c r="AN59" s="130">
        <f t="shared" si="25"/>
        <v>0</v>
      </c>
      <c r="AO59" s="130">
        <f t="shared" si="25"/>
        <v>0</v>
      </c>
      <c r="AP59" s="130">
        <f t="shared" si="25"/>
        <v>0</v>
      </c>
      <c r="AQ59" s="130">
        <f t="shared" si="25"/>
        <v>0</v>
      </c>
      <c r="AR59" s="130">
        <f t="shared" si="25"/>
        <v>0</v>
      </c>
      <c r="AS59" s="130">
        <f t="shared" si="25"/>
        <v>0</v>
      </c>
      <c r="AT59" s="130">
        <f t="shared" si="25"/>
        <v>0</v>
      </c>
      <c r="AU59" s="130">
        <f t="shared" si="25"/>
        <v>0</v>
      </c>
      <c r="AV59" s="130">
        <f t="shared" si="25"/>
        <v>0</v>
      </c>
      <c r="AW59" s="130">
        <f t="shared" si="25"/>
        <v>0</v>
      </c>
      <c r="AX59" s="130">
        <f t="shared" si="25"/>
        <v>0</v>
      </c>
      <c r="AY59" s="130">
        <f t="shared" si="25"/>
        <v>0</v>
      </c>
      <c r="AZ59" s="130">
        <f t="shared" si="25"/>
        <v>0</v>
      </c>
      <c r="BA59" s="130">
        <f t="shared" si="25"/>
        <v>0</v>
      </c>
      <c r="BB59" s="130">
        <f t="shared" si="25"/>
        <v>0</v>
      </c>
      <c r="BC59" s="130">
        <f t="shared" si="25"/>
        <v>0</v>
      </c>
      <c r="BD59" s="130">
        <f t="shared" si="25"/>
        <v>0</v>
      </c>
      <c r="BE59" s="130">
        <f t="shared" si="25"/>
        <v>0</v>
      </c>
      <c r="BF59" s="130">
        <f t="shared" si="25"/>
        <v>0</v>
      </c>
      <c r="BG59" s="130">
        <f t="shared" si="25"/>
        <v>0</v>
      </c>
      <c r="BH59" s="130">
        <f t="shared" si="25"/>
        <v>0</v>
      </c>
      <c r="BI59" s="130">
        <f t="shared" si="25"/>
        <v>0</v>
      </c>
      <c r="BJ59" s="130">
        <f t="shared" si="25"/>
        <v>0</v>
      </c>
      <c r="BK59" s="130">
        <f t="shared" si="25"/>
        <v>0</v>
      </c>
      <c r="BL59" s="130">
        <f t="shared" si="25"/>
        <v>0</v>
      </c>
      <c r="BM59" s="130">
        <f t="shared" ref="BM59" si="26">BM21^2</f>
        <v>0</v>
      </c>
      <c r="BN59" s="130">
        <f t="shared" si="22"/>
        <v>0</v>
      </c>
      <c r="BO59" s="130">
        <f t="shared" si="22"/>
        <v>0</v>
      </c>
      <c r="BP59" s="130">
        <f t="shared" si="22"/>
        <v>0</v>
      </c>
      <c r="BQ59" s="130">
        <f t="shared" si="22"/>
        <v>0</v>
      </c>
      <c r="BR59" s="130">
        <f t="shared" si="22"/>
        <v>0</v>
      </c>
      <c r="BS59" s="130">
        <f t="shared" si="22"/>
        <v>0</v>
      </c>
      <c r="BT59" s="130">
        <f t="shared" si="22"/>
        <v>0</v>
      </c>
      <c r="BU59" s="130">
        <f t="shared" si="22"/>
        <v>0</v>
      </c>
      <c r="BV59" s="130">
        <f t="shared" si="22"/>
        <v>0</v>
      </c>
      <c r="BW59" s="130">
        <f t="shared" si="22"/>
        <v>0</v>
      </c>
      <c r="BX59" s="130">
        <f t="shared" si="22"/>
        <v>0</v>
      </c>
      <c r="BY59" s="130">
        <f t="shared" si="22"/>
        <v>0</v>
      </c>
      <c r="BZ59" s="130">
        <f t="shared" si="22"/>
        <v>0</v>
      </c>
      <c r="CA59" s="130">
        <f t="shared" si="22"/>
        <v>0</v>
      </c>
      <c r="CB59" s="130">
        <f t="shared" si="22"/>
        <v>0</v>
      </c>
      <c r="CC59" s="130">
        <f t="shared" si="22"/>
        <v>0</v>
      </c>
      <c r="CD59" s="140"/>
      <c r="CE59" s="140"/>
      <c r="CF59" s="140"/>
      <c r="CG59" s="140"/>
      <c r="CH59" s="140"/>
      <c r="CI59" s="140"/>
      <c r="CJ59" s="140"/>
      <c r="CK59" s="140"/>
      <c r="CL59" s="140"/>
      <c r="CM59" s="140"/>
      <c r="CN59" s="140"/>
      <c r="CO59" s="140"/>
      <c r="CP59" s="140"/>
      <c r="CQ59" s="140"/>
      <c r="CR59" s="140"/>
      <c r="CS59" s="140"/>
      <c r="CT59" s="140"/>
      <c r="CU59" s="140"/>
      <c r="CV59" s="140"/>
      <c r="CW59" s="140"/>
      <c r="CX59" s="140"/>
      <c r="CY59" s="140"/>
      <c r="CZ59" s="140"/>
      <c r="DA59" s="140"/>
      <c r="DB59" s="140"/>
    </row>
    <row r="60" spans="1:106" s="1" customFormat="1" x14ac:dyDescent="0.3">
      <c r="A60" s="130">
        <f t="shared" si="23"/>
        <v>9</v>
      </c>
      <c r="B60" s="142">
        <f t="shared" ref="B60:BM63" si="27">B22^2</f>
        <v>0</v>
      </c>
      <c r="C60" s="130">
        <f t="shared" si="27"/>
        <v>0</v>
      </c>
      <c r="D60" s="130">
        <f t="shared" si="27"/>
        <v>0</v>
      </c>
      <c r="E60" s="130">
        <f t="shared" si="27"/>
        <v>0</v>
      </c>
      <c r="F60" s="130">
        <f t="shared" si="27"/>
        <v>0</v>
      </c>
      <c r="G60" s="130">
        <f t="shared" si="27"/>
        <v>0</v>
      </c>
      <c r="H60" s="130">
        <f t="shared" si="27"/>
        <v>0</v>
      </c>
      <c r="I60" s="130">
        <f t="shared" si="27"/>
        <v>0</v>
      </c>
      <c r="J60" s="130">
        <f t="shared" si="27"/>
        <v>0</v>
      </c>
      <c r="K60" s="130">
        <f t="shared" si="27"/>
        <v>0</v>
      </c>
      <c r="L60" s="130">
        <f t="shared" si="27"/>
        <v>0</v>
      </c>
      <c r="M60" s="130">
        <f t="shared" si="27"/>
        <v>0</v>
      </c>
      <c r="N60" s="130">
        <f t="shared" si="27"/>
        <v>0</v>
      </c>
      <c r="O60" s="130">
        <f t="shared" si="27"/>
        <v>0</v>
      </c>
      <c r="P60" s="130">
        <f t="shared" si="27"/>
        <v>0</v>
      </c>
      <c r="Q60" s="130">
        <f t="shared" si="27"/>
        <v>0</v>
      </c>
      <c r="R60" s="130">
        <f t="shared" si="27"/>
        <v>0</v>
      </c>
      <c r="S60" s="130">
        <f t="shared" si="27"/>
        <v>0</v>
      </c>
      <c r="T60" s="130">
        <f t="shared" si="27"/>
        <v>0</v>
      </c>
      <c r="U60" s="130">
        <f t="shared" si="27"/>
        <v>0</v>
      </c>
      <c r="V60" s="130">
        <f t="shared" si="27"/>
        <v>0</v>
      </c>
      <c r="W60" s="130">
        <f t="shared" si="27"/>
        <v>0</v>
      </c>
      <c r="X60" s="130">
        <f t="shared" si="27"/>
        <v>0</v>
      </c>
      <c r="Y60" s="130">
        <f t="shared" si="27"/>
        <v>0</v>
      </c>
      <c r="Z60" s="130">
        <f t="shared" si="27"/>
        <v>0</v>
      </c>
      <c r="AA60" s="130">
        <f t="shared" si="27"/>
        <v>0</v>
      </c>
      <c r="AB60" s="130">
        <f t="shared" si="27"/>
        <v>0</v>
      </c>
      <c r="AC60" s="130">
        <f t="shared" si="27"/>
        <v>0</v>
      </c>
      <c r="AD60" s="130">
        <f t="shared" si="27"/>
        <v>0</v>
      </c>
      <c r="AE60" s="130">
        <f t="shared" si="27"/>
        <v>0</v>
      </c>
      <c r="AF60" s="130">
        <f t="shared" si="27"/>
        <v>0</v>
      </c>
      <c r="AG60" s="130">
        <f t="shared" si="27"/>
        <v>0</v>
      </c>
      <c r="AH60" s="130">
        <f t="shared" si="27"/>
        <v>0</v>
      </c>
      <c r="AI60" s="130">
        <f t="shared" si="27"/>
        <v>0</v>
      </c>
      <c r="AJ60" s="130">
        <f t="shared" si="27"/>
        <v>0</v>
      </c>
      <c r="AK60" s="130">
        <f t="shared" si="27"/>
        <v>0</v>
      </c>
      <c r="AL60" s="130">
        <f t="shared" si="27"/>
        <v>0</v>
      </c>
      <c r="AM60" s="130">
        <f t="shared" si="27"/>
        <v>0</v>
      </c>
      <c r="AN60" s="130">
        <f t="shared" si="27"/>
        <v>0</v>
      </c>
      <c r="AO60" s="130">
        <f t="shared" si="27"/>
        <v>0</v>
      </c>
      <c r="AP60" s="130">
        <f t="shared" si="27"/>
        <v>0</v>
      </c>
      <c r="AQ60" s="130">
        <f t="shared" si="27"/>
        <v>0</v>
      </c>
      <c r="AR60" s="130">
        <f t="shared" si="27"/>
        <v>0</v>
      </c>
      <c r="AS60" s="130">
        <f t="shared" si="27"/>
        <v>0</v>
      </c>
      <c r="AT60" s="130">
        <f t="shared" si="27"/>
        <v>0</v>
      </c>
      <c r="AU60" s="130">
        <f t="shared" si="27"/>
        <v>0</v>
      </c>
      <c r="AV60" s="130">
        <f t="shared" si="27"/>
        <v>0</v>
      </c>
      <c r="AW60" s="130">
        <f t="shared" si="27"/>
        <v>0</v>
      </c>
      <c r="AX60" s="130">
        <f t="shared" si="27"/>
        <v>0</v>
      </c>
      <c r="AY60" s="130">
        <f t="shared" si="27"/>
        <v>0</v>
      </c>
      <c r="AZ60" s="130">
        <f t="shared" si="27"/>
        <v>0</v>
      </c>
      <c r="BA60" s="130">
        <f t="shared" si="27"/>
        <v>0</v>
      </c>
      <c r="BB60" s="130">
        <f t="shared" si="27"/>
        <v>0</v>
      </c>
      <c r="BC60" s="130">
        <f t="shared" si="27"/>
        <v>0</v>
      </c>
      <c r="BD60" s="130">
        <f t="shared" si="27"/>
        <v>0</v>
      </c>
      <c r="BE60" s="130">
        <f t="shared" si="27"/>
        <v>0</v>
      </c>
      <c r="BF60" s="130">
        <f t="shared" si="27"/>
        <v>0</v>
      </c>
      <c r="BG60" s="130">
        <f t="shared" si="27"/>
        <v>0</v>
      </c>
      <c r="BH60" s="130">
        <f t="shared" si="27"/>
        <v>0</v>
      </c>
      <c r="BI60" s="130">
        <f t="shared" si="27"/>
        <v>0</v>
      </c>
      <c r="BJ60" s="130">
        <f t="shared" si="27"/>
        <v>0</v>
      </c>
      <c r="BK60" s="130">
        <f t="shared" si="27"/>
        <v>0</v>
      </c>
      <c r="BL60" s="130">
        <f t="shared" si="27"/>
        <v>0</v>
      </c>
      <c r="BM60" s="130">
        <f t="shared" si="27"/>
        <v>0</v>
      </c>
      <c r="BN60" s="130">
        <f t="shared" si="22"/>
        <v>0</v>
      </c>
      <c r="BO60" s="130">
        <f t="shared" si="22"/>
        <v>0</v>
      </c>
      <c r="BP60" s="130">
        <f t="shared" si="22"/>
        <v>0</v>
      </c>
      <c r="BQ60" s="130">
        <f t="shared" si="22"/>
        <v>0</v>
      </c>
      <c r="BR60" s="130">
        <f t="shared" si="22"/>
        <v>0</v>
      </c>
      <c r="BS60" s="130">
        <f t="shared" si="22"/>
        <v>0</v>
      </c>
      <c r="BT60" s="130">
        <f t="shared" si="22"/>
        <v>0</v>
      </c>
      <c r="BU60" s="130">
        <f t="shared" si="22"/>
        <v>0</v>
      </c>
      <c r="BV60" s="130">
        <f t="shared" si="22"/>
        <v>0</v>
      </c>
      <c r="BW60" s="130">
        <f t="shared" si="22"/>
        <v>0</v>
      </c>
      <c r="BX60" s="130">
        <f t="shared" si="22"/>
        <v>0</v>
      </c>
      <c r="BY60" s="130">
        <f t="shared" si="22"/>
        <v>0</v>
      </c>
      <c r="BZ60" s="130">
        <f t="shared" si="22"/>
        <v>0</v>
      </c>
      <c r="CA60" s="130">
        <f t="shared" si="22"/>
        <v>0</v>
      </c>
      <c r="CB60" s="130">
        <f t="shared" si="22"/>
        <v>0</v>
      </c>
      <c r="CC60" s="130">
        <f t="shared" si="22"/>
        <v>0</v>
      </c>
      <c r="CD60" s="140"/>
      <c r="CE60" s="140"/>
      <c r="CF60" s="140"/>
      <c r="CG60" s="140"/>
      <c r="CH60" s="140"/>
      <c r="CI60" s="140"/>
      <c r="CJ60" s="140"/>
      <c r="CK60" s="140"/>
      <c r="CL60" s="140"/>
      <c r="CM60" s="140"/>
      <c r="CN60" s="140"/>
      <c r="CO60" s="140"/>
      <c r="CP60" s="140"/>
      <c r="CQ60" s="140"/>
      <c r="CR60" s="140"/>
      <c r="CS60" s="140"/>
      <c r="CT60" s="140"/>
      <c r="CU60" s="140"/>
      <c r="CV60" s="140"/>
      <c r="CW60" s="140"/>
      <c r="CX60" s="140"/>
      <c r="CY60" s="140"/>
      <c r="CZ60" s="140"/>
      <c r="DA60" s="140"/>
      <c r="DB60" s="140"/>
    </row>
    <row r="61" spans="1:106" s="1" customFormat="1" x14ac:dyDescent="0.3">
      <c r="A61" s="130">
        <f t="shared" si="23"/>
        <v>10</v>
      </c>
      <c r="B61" s="142">
        <f t="shared" si="27"/>
        <v>0</v>
      </c>
      <c r="C61" s="130">
        <f t="shared" si="27"/>
        <v>0</v>
      </c>
      <c r="D61" s="130">
        <f t="shared" si="27"/>
        <v>0</v>
      </c>
      <c r="E61" s="130">
        <f t="shared" si="27"/>
        <v>0</v>
      </c>
      <c r="F61" s="130">
        <f t="shared" si="27"/>
        <v>0</v>
      </c>
      <c r="G61" s="130">
        <f t="shared" si="27"/>
        <v>0</v>
      </c>
      <c r="H61" s="130">
        <f t="shared" si="27"/>
        <v>0</v>
      </c>
      <c r="I61" s="130">
        <f t="shared" si="27"/>
        <v>0</v>
      </c>
      <c r="J61" s="130">
        <f t="shared" si="27"/>
        <v>0</v>
      </c>
      <c r="K61" s="130">
        <f t="shared" si="27"/>
        <v>0</v>
      </c>
      <c r="L61" s="130">
        <f t="shared" si="27"/>
        <v>0</v>
      </c>
      <c r="M61" s="130">
        <f t="shared" si="27"/>
        <v>0</v>
      </c>
      <c r="N61" s="130">
        <f t="shared" si="27"/>
        <v>0</v>
      </c>
      <c r="O61" s="130">
        <f t="shared" si="27"/>
        <v>0</v>
      </c>
      <c r="P61" s="130">
        <f t="shared" si="27"/>
        <v>0</v>
      </c>
      <c r="Q61" s="130">
        <f t="shared" si="27"/>
        <v>0</v>
      </c>
      <c r="R61" s="130">
        <f t="shared" si="27"/>
        <v>0</v>
      </c>
      <c r="S61" s="130">
        <f t="shared" si="27"/>
        <v>0</v>
      </c>
      <c r="T61" s="130">
        <f t="shared" si="27"/>
        <v>0</v>
      </c>
      <c r="U61" s="130">
        <f t="shared" si="27"/>
        <v>0</v>
      </c>
      <c r="V61" s="130">
        <f t="shared" si="27"/>
        <v>0</v>
      </c>
      <c r="W61" s="130">
        <f t="shared" si="27"/>
        <v>0</v>
      </c>
      <c r="X61" s="130">
        <f t="shared" si="27"/>
        <v>0</v>
      </c>
      <c r="Y61" s="130">
        <f t="shared" si="27"/>
        <v>0</v>
      </c>
      <c r="Z61" s="130">
        <f t="shared" si="27"/>
        <v>0</v>
      </c>
      <c r="AA61" s="130">
        <f t="shared" si="27"/>
        <v>0</v>
      </c>
      <c r="AB61" s="130">
        <f t="shared" si="27"/>
        <v>0</v>
      </c>
      <c r="AC61" s="130">
        <f t="shared" si="27"/>
        <v>0</v>
      </c>
      <c r="AD61" s="130">
        <f t="shared" si="27"/>
        <v>0</v>
      </c>
      <c r="AE61" s="130">
        <f t="shared" si="27"/>
        <v>0</v>
      </c>
      <c r="AF61" s="130">
        <f t="shared" si="27"/>
        <v>0</v>
      </c>
      <c r="AG61" s="130">
        <f t="shared" si="27"/>
        <v>0</v>
      </c>
      <c r="AH61" s="130">
        <f t="shared" si="27"/>
        <v>0</v>
      </c>
      <c r="AI61" s="130">
        <f t="shared" si="27"/>
        <v>0</v>
      </c>
      <c r="AJ61" s="130">
        <f t="shared" si="27"/>
        <v>0</v>
      </c>
      <c r="AK61" s="130">
        <f t="shared" si="27"/>
        <v>0</v>
      </c>
      <c r="AL61" s="130">
        <f t="shared" si="27"/>
        <v>0</v>
      </c>
      <c r="AM61" s="130">
        <f t="shared" si="27"/>
        <v>0</v>
      </c>
      <c r="AN61" s="130">
        <f t="shared" si="27"/>
        <v>0</v>
      </c>
      <c r="AO61" s="130">
        <f t="shared" si="27"/>
        <v>0</v>
      </c>
      <c r="AP61" s="130">
        <f t="shared" si="27"/>
        <v>0</v>
      </c>
      <c r="AQ61" s="130">
        <f t="shared" si="27"/>
        <v>0</v>
      </c>
      <c r="AR61" s="130">
        <f t="shared" si="27"/>
        <v>0</v>
      </c>
      <c r="AS61" s="130">
        <f t="shared" si="27"/>
        <v>0</v>
      </c>
      <c r="AT61" s="130">
        <f t="shared" si="27"/>
        <v>0</v>
      </c>
      <c r="AU61" s="130">
        <f t="shared" si="27"/>
        <v>0</v>
      </c>
      <c r="AV61" s="130">
        <f t="shared" si="27"/>
        <v>0</v>
      </c>
      <c r="AW61" s="130">
        <f t="shared" si="27"/>
        <v>0</v>
      </c>
      <c r="AX61" s="130">
        <f t="shared" si="27"/>
        <v>0</v>
      </c>
      <c r="AY61" s="130">
        <f t="shared" si="27"/>
        <v>0</v>
      </c>
      <c r="AZ61" s="130">
        <f t="shared" si="27"/>
        <v>0</v>
      </c>
      <c r="BA61" s="130">
        <f t="shared" si="27"/>
        <v>0</v>
      </c>
      <c r="BB61" s="130">
        <f t="shared" si="27"/>
        <v>0</v>
      </c>
      <c r="BC61" s="130">
        <f t="shared" si="27"/>
        <v>0</v>
      </c>
      <c r="BD61" s="130">
        <f t="shared" si="27"/>
        <v>0</v>
      </c>
      <c r="BE61" s="130">
        <f t="shared" si="27"/>
        <v>0</v>
      </c>
      <c r="BF61" s="130">
        <f t="shared" si="27"/>
        <v>0</v>
      </c>
      <c r="BG61" s="130">
        <f t="shared" si="27"/>
        <v>0</v>
      </c>
      <c r="BH61" s="130">
        <f t="shared" si="27"/>
        <v>0</v>
      </c>
      <c r="BI61" s="130">
        <f t="shared" si="27"/>
        <v>0</v>
      </c>
      <c r="BJ61" s="130">
        <f t="shared" si="27"/>
        <v>0</v>
      </c>
      <c r="BK61" s="130">
        <f t="shared" si="27"/>
        <v>0</v>
      </c>
      <c r="BL61" s="130">
        <f t="shared" si="27"/>
        <v>0</v>
      </c>
      <c r="BM61" s="130">
        <f t="shared" si="27"/>
        <v>0</v>
      </c>
      <c r="BN61" s="130">
        <f t="shared" si="22"/>
        <v>0</v>
      </c>
      <c r="BO61" s="130">
        <f t="shared" si="22"/>
        <v>0</v>
      </c>
      <c r="BP61" s="130">
        <f t="shared" si="22"/>
        <v>0</v>
      </c>
      <c r="BQ61" s="130">
        <f t="shared" si="22"/>
        <v>0</v>
      </c>
      <c r="BR61" s="130">
        <f t="shared" si="22"/>
        <v>0</v>
      </c>
      <c r="BS61" s="130">
        <f t="shared" si="22"/>
        <v>0</v>
      </c>
      <c r="BT61" s="130">
        <f t="shared" si="22"/>
        <v>0</v>
      </c>
      <c r="BU61" s="130">
        <f t="shared" si="22"/>
        <v>0</v>
      </c>
      <c r="BV61" s="130">
        <f t="shared" si="22"/>
        <v>0</v>
      </c>
      <c r="BW61" s="130">
        <f t="shared" si="22"/>
        <v>0</v>
      </c>
      <c r="BX61" s="130">
        <f t="shared" si="22"/>
        <v>0</v>
      </c>
      <c r="BY61" s="130">
        <f t="shared" si="22"/>
        <v>0</v>
      </c>
      <c r="BZ61" s="130">
        <f t="shared" si="22"/>
        <v>0</v>
      </c>
      <c r="CA61" s="130">
        <f t="shared" si="22"/>
        <v>0</v>
      </c>
      <c r="CB61" s="130">
        <f t="shared" si="22"/>
        <v>0</v>
      </c>
      <c r="CC61" s="130">
        <f t="shared" si="22"/>
        <v>0</v>
      </c>
      <c r="CD61" s="140"/>
      <c r="CE61" s="140"/>
      <c r="CF61" s="140"/>
      <c r="CG61" s="140"/>
      <c r="CH61" s="140"/>
      <c r="CI61" s="140"/>
      <c r="CJ61" s="140"/>
      <c r="CK61" s="140"/>
      <c r="CL61" s="140"/>
      <c r="CM61" s="140"/>
      <c r="CN61" s="140"/>
      <c r="CO61" s="140"/>
      <c r="CP61" s="140"/>
      <c r="CQ61" s="140"/>
      <c r="CR61" s="140"/>
      <c r="CS61" s="140"/>
      <c r="CT61" s="140"/>
      <c r="CU61" s="140"/>
      <c r="CV61" s="140"/>
      <c r="CW61" s="140"/>
      <c r="CX61" s="140"/>
      <c r="CY61" s="140"/>
      <c r="CZ61" s="140"/>
      <c r="DA61" s="140"/>
      <c r="DB61" s="140"/>
    </row>
    <row r="62" spans="1:106" s="1" customFormat="1" x14ac:dyDescent="0.3">
      <c r="A62" s="130">
        <f t="shared" si="23"/>
        <v>11</v>
      </c>
      <c r="B62" s="142">
        <f t="shared" si="27"/>
        <v>0</v>
      </c>
      <c r="C62" s="130">
        <f t="shared" si="27"/>
        <v>0</v>
      </c>
      <c r="D62" s="130">
        <f t="shared" si="27"/>
        <v>0</v>
      </c>
      <c r="E62" s="130">
        <f t="shared" si="27"/>
        <v>0</v>
      </c>
      <c r="F62" s="130">
        <f t="shared" si="27"/>
        <v>0</v>
      </c>
      <c r="G62" s="130">
        <f t="shared" si="27"/>
        <v>0</v>
      </c>
      <c r="H62" s="130">
        <f t="shared" si="27"/>
        <v>0</v>
      </c>
      <c r="I62" s="130">
        <f t="shared" si="27"/>
        <v>0</v>
      </c>
      <c r="J62" s="130">
        <f t="shared" si="27"/>
        <v>0</v>
      </c>
      <c r="K62" s="130">
        <f t="shared" si="27"/>
        <v>0</v>
      </c>
      <c r="L62" s="130">
        <f t="shared" si="27"/>
        <v>0</v>
      </c>
      <c r="M62" s="130">
        <f t="shared" si="27"/>
        <v>0</v>
      </c>
      <c r="N62" s="130">
        <f t="shared" si="27"/>
        <v>0</v>
      </c>
      <c r="O62" s="130">
        <f t="shared" si="27"/>
        <v>0</v>
      </c>
      <c r="P62" s="130">
        <f t="shared" si="27"/>
        <v>0</v>
      </c>
      <c r="Q62" s="130">
        <f t="shared" si="27"/>
        <v>0</v>
      </c>
      <c r="R62" s="130">
        <f t="shared" si="27"/>
        <v>0</v>
      </c>
      <c r="S62" s="130">
        <f t="shared" si="27"/>
        <v>0</v>
      </c>
      <c r="T62" s="130">
        <f t="shared" si="27"/>
        <v>0</v>
      </c>
      <c r="U62" s="130">
        <f t="shared" si="27"/>
        <v>0</v>
      </c>
      <c r="V62" s="130">
        <f t="shared" si="27"/>
        <v>0</v>
      </c>
      <c r="W62" s="130">
        <f t="shared" si="27"/>
        <v>0</v>
      </c>
      <c r="X62" s="130">
        <f t="shared" si="27"/>
        <v>0</v>
      </c>
      <c r="Y62" s="130">
        <f t="shared" si="27"/>
        <v>0</v>
      </c>
      <c r="Z62" s="130">
        <f t="shared" si="27"/>
        <v>0</v>
      </c>
      <c r="AA62" s="130">
        <f t="shared" si="27"/>
        <v>0</v>
      </c>
      <c r="AB62" s="130">
        <f t="shared" si="27"/>
        <v>0</v>
      </c>
      <c r="AC62" s="130">
        <f t="shared" si="27"/>
        <v>0</v>
      </c>
      <c r="AD62" s="130">
        <f t="shared" si="27"/>
        <v>0</v>
      </c>
      <c r="AE62" s="130">
        <f t="shared" si="27"/>
        <v>0</v>
      </c>
      <c r="AF62" s="130">
        <f t="shared" si="27"/>
        <v>0</v>
      </c>
      <c r="AG62" s="130">
        <f t="shared" si="27"/>
        <v>0</v>
      </c>
      <c r="AH62" s="130">
        <f t="shared" si="27"/>
        <v>0</v>
      </c>
      <c r="AI62" s="130">
        <f t="shared" si="27"/>
        <v>0</v>
      </c>
      <c r="AJ62" s="130">
        <f t="shared" si="27"/>
        <v>0</v>
      </c>
      <c r="AK62" s="130">
        <f t="shared" si="27"/>
        <v>0</v>
      </c>
      <c r="AL62" s="130">
        <f t="shared" si="27"/>
        <v>0</v>
      </c>
      <c r="AM62" s="130">
        <f t="shared" si="27"/>
        <v>0</v>
      </c>
      <c r="AN62" s="130">
        <f t="shared" si="27"/>
        <v>0</v>
      </c>
      <c r="AO62" s="130">
        <f t="shared" si="27"/>
        <v>0</v>
      </c>
      <c r="AP62" s="130">
        <f t="shared" si="27"/>
        <v>0</v>
      </c>
      <c r="AQ62" s="130">
        <f t="shared" si="27"/>
        <v>0</v>
      </c>
      <c r="AR62" s="130">
        <f t="shared" si="27"/>
        <v>0</v>
      </c>
      <c r="AS62" s="130">
        <f t="shared" si="27"/>
        <v>0</v>
      </c>
      <c r="AT62" s="130">
        <f t="shared" si="27"/>
        <v>0</v>
      </c>
      <c r="AU62" s="130">
        <f t="shared" si="27"/>
        <v>0</v>
      </c>
      <c r="AV62" s="130">
        <f t="shared" si="27"/>
        <v>0</v>
      </c>
      <c r="AW62" s="130">
        <f t="shared" si="27"/>
        <v>0</v>
      </c>
      <c r="AX62" s="130">
        <f t="shared" si="27"/>
        <v>0</v>
      </c>
      <c r="AY62" s="130">
        <f t="shared" si="27"/>
        <v>0</v>
      </c>
      <c r="AZ62" s="130">
        <f t="shared" si="27"/>
        <v>0</v>
      </c>
      <c r="BA62" s="130">
        <f t="shared" si="27"/>
        <v>0</v>
      </c>
      <c r="BB62" s="130">
        <f t="shared" si="27"/>
        <v>0</v>
      </c>
      <c r="BC62" s="130">
        <f t="shared" si="27"/>
        <v>0</v>
      </c>
      <c r="BD62" s="130">
        <f t="shared" si="27"/>
        <v>0</v>
      </c>
      <c r="BE62" s="130">
        <f t="shared" si="27"/>
        <v>0</v>
      </c>
      <c r="BF62" s="130">
        <f t="shared" si="27"/>
        <v>0</v>
      </c>
      <c r="BG62" s="130">
        <f t="shared" si="27"/>
        <v>0</v>
      </c>
      <c r="BH62" s="130">
        <f t="shared" si="27"/>
        <v>0</v>
      </c>
      <c r="BI62" s="130">
        <f t="shared" si="27"/>
        <v>0</v>
      </c>
      <c r="BJ62" s="130">
        <f t="shared" si="27"/>
        <v>0</v>
      </c>
      <c r="BK62" s="130">
        <f t="shared" si="27"/>
        <v>0</v>
      </c>
      <c r="BL62" s="130">
        <f t="shared" si="27"/>
        <v>0</v>
      </c>
      <c r="BM62" s="130">
        <f t="shared" si="27"/>
        <v>0</v>
      </c>
      <c r="BN62" s="130">
        <f t="shared" si="22"/>
        <v>0</v>
      </c>
      <c r="BO62" s="130">
        <f t="shared" si="22"/>
        <v>0</v>
      </c>
      <c r="BP62" s="130">
        <f t="shared" si="22"/>
        <v>0</v>
      </c>
      <c r="BQ62" s="130">
        <f t="shared" si="22"/>
        <v>0</v>
      </c>
      <c r="BR62" s="130">
        <f t="shared" si="22"/>
        <v>0</v>
      </c>
      <c r="BS62" s="130">
        <f t="shared" si="22"/>
        <v>0</v>
      </c>
      <c r="BT62" s="130">
        <f t="shared" si="22"/>
        <v>0</v>
      </c>
      <c r="BU62" s="130">
        <f t="shared" si="22"/>
        <v>0</v>
      </c>
      <c r="BV62" s="130">
        <f t="shared" si="22"/>
        <v>0</v>
      </c>
      <c r="BW62" s="130">
        <f t="shared" si="22"/>
        <v>0</v>
      </c>
      <c r="BX62" s="130">
        <f t="shared" si="22"/>
        <v>0</v>
      </c>
      <c r="BY62" s="130">
        <f t="shared" si="22"/>
        <v>0</v>
      </c>
      <c r="BZ62" s="130">
        <f t="shared" si="22"/>
        <v>0</v>
      </c>
      <c r="CA62" s="130">
        <f t="shared" si="22"/>
        <v>0</v>
      </c>
      <c r="CB62" s="130">
        <f t="shared" si="22"/>
        <v>0</v>
      </c>
      <c r="CC62" s="130">
        <f t="shared" si="22"/>
        <v>0</v>
      </c>
      <c r="CD62" s="140"/>
      <c r="CE62" s="140"/>
      <c r="CF62" s="140"/>
      <c r="CG62" s="140"/>
      <c r="CH62" s="140"/>
      <c r="CI62" s="140"/>
      <c r="CJ62" s="140"/>
      <c r="CK62" s="140"/>
      <c r="CL62" s="140"/>
      <c r="CM62" s="140"/>
      <c r="CN62" s="140"/>
      <c r="CO62" s="140"/>
      <c r="CP62" s="140"/>
      <c r="CQ62" s="140"/>
      <c r="CR62" s="140"/>
      <c r="CS62" s="140"/>
      <c r="CT62" s="140"/>
      <c r="CU62" s="140"/>
      <c r="CV62" s="140"/>
      <c r="CW62" s="140"/>
      <c r="CX62" s="140"/>
      <c r="CY62" s="140"/>
      <c r="CZ62" s="140"/>
      <c r="DA62" s="140"/>
      <c r="DB62" s="140"/>
    </row>
    <row r="63" spans="1:106" s="1" customFormat="1" x14ac:dyDescent="0.3">
      <c r="A63" s="130">
        <f t="shared" si="23"/>
        <v>12</v>
      </c>
      <c r="B63" s="142">
        <f t="shared" si="27"/>
        <v>0</v>
      </c>
      <c r="C63" s="130">
        <f t="shared" si="27"/>
        <v>0</v>
      </c>
      <c r="D63" s="130">
        <f t="shared" si="27"/>
        <v>0</v>
      </c>
      <c r="E63" s="130">
        <f t="shared" si="27"/>
        <v>0</v>
      </c>
      <c r="F63" s="130">
        <f t="shared" si="27"/>
        <v>0</v>
      </c>
      <c r="G63" s="130">
        <f t="shared" si="27"/>
        <v>0</v>
      </c>
      <c r="H63" s="130">
        <f t="shared" si="27"/>
        <v>0</v>
      </c>
      <c r="I63" s="130">
        <f t="shared" si="27"/>
        <v>0</v>
      </c>
      <c r="J63" s="130">
        <f t="shared" si="27"/>
        <v>0</v>
      </c>
      <c r="K63" s="130">
        <f t="shared" si="27"/>
        <v>0</v>
      </c>
      <c r="L63" s="130">
        <f t="shared" si="27"/>
        <v>0</v>
      </c>
      <c r="M63" s="130">
        <f t="shared" si="27"/>
        <v>0</v>
      </c>
      <c r="N63" s="130">
        <f t="shared" si="27"/>
        <v>0</v>
      </c>
      <c r="O63" s="130">
        <f t="shared" si="27"/>
        <v>0</v>
      </c>
      <c r="P63" s="130">
        <f t="shared" si="27"/>
        <v>0</v>
      </c>
      <c r="Q63" s="130">
        <f t="shared" si="27"/>
        <v>0</v>
      </c>
      <c r="R63" s="130">
        <f t="shared" si="27"/>
        <v>0</v>
      </c>
      <c r="S63" s="130">
        <f t="shared" si="27"/>
        <v>0</v>
      </c>
      <c r="T63" s="130">
        <f t="shared" si="27"/>
        <v>0</v>
      </c>
      <c r="U63" s="130">
        <f t="shared" si="27"/>
        <v>0</v>
      </c>
      <c r="V63" s="130">
        <f t="shared" si="27"/>
        <v>0</v>
      </c>
      <c r="W63" s="130">
        <f t="shared" si="27"/>
        <v>0</v>
      </c>
      <c r="X63" s="130">
        <f t="shared" si="27"/>
        <v>0</v>
      </c>
      <c r="Y63" s="130">
        <f t="shared" si="27"/>
        <v>0</v>
      </c>
      <c r="Z63" s="130">
        <f t="shared" si="27"/>
        <v>0</v>
      </c>
      <c r="AA63" s="130">
        <f t="shared" si="27"/>
        <v>0</v>
      </c>
      <c r="AB63" s="130">
        <f t="shared" si="27"/>
        <v>0</v>
      </c>
      <c r="AC63" s="130">
        <f t="shared" si="27"/>
        <v>0</v>
      </c>
      <c r="AD63" s="130">
        <f t="shared" si="27"/>
        <v>0</v>
      </c>
      <c r="AE63" s="130">
        <f t="shared" si="27"/>
        <v>0</v>
      </c>
      <c r="AF63" s="130">
        <f t="shared" si="27"/>
        <v>0</v>
      </c>
      <c r="AG63" s="130">
        <f t="shared" si="27"/>
        <v>0</v>
      </c>
      <c r="AH63" s="130">
        <f t="shared" si="27"/>
        <v>0</v>
      </c>
      <c r="AI63" s="130">
        <f t="shared" si="27"/>
        <v>0</v>
      </c>
      <c r="AJ63" s="130">
        <f t="shared" si="27"/>
        <v>0</v>
      </c>
      <c r="AK63" s="130">
        <f t="shared" si="27"/>
        <v>0</v>
      </c>
      <c r="AL63" s="130">
        <f t="shared" si="27"/>
        <v>0</v>
      </c>
      <c r="AM63" s="130">
        <f t="shared" si="27"/>
        <v>0</v>
      </c>
      <c r="AN63" s="130">
        <f t="shared" si="27"/>
        <v>0</v>
      </c>
      <c r="AO63" s="130">
        <f t="shared" si="27"/>
        <v>0</v>
      </c>
      <c r="AP63" s="130">
        <f t="shared" si="27"/>
        <v>0</v>
      </c>
      <c r="AQ63" s="130">
        <f t="shared" si="27"/>
        <v>0</v>
      </c>
      <c r="AR63" s="130">
        <f t="shared" si="27"/>
        <v>0</v>
      </c>
      <c r="AS63" s="130">
        <f t="shared" si="27"/>
        <v>0</v>
      </c>
      <c r="AT63" s="130">
        <f t="shared" si="27"/>
        <v>0</v>
      </c>
      <c r="AU63" s="130">
        <f t="shared" si="27"/>
        <v>0</v>
      </c>
      <c r="AV63" s="130">
        <f t="shared" si="27"/>
        <v>0</v>
      </c>
      <c r="AW63" s="130">
        <f t="shared" si="27"/>
        <v>0</v>
      </c>
      <c r="AX63" s="130">
        <f t="shared" si="27"/>
        <v>0</v>
      </c>
      <c r="AY63" s="130">
        <f t="shared" si="27"/>
        <v>0</v>
      </c>
      <c r="AZ63" s="130">
        <f t="shared" si="27"/>
        <v>0</v>
      </c>
      <c r="BA63" s="130">
        <f t="shared" si="27"/>
        <v>0</v>
      </c>
      <c r="BB63" s="130">
        <f t="shared" si="27"/>
        <v>0</v>
      </c>
      <c r="BC63" s="130">
        <f t="shared" si="27"/>
        <v>0</v>
      </c>
      <c r="BD63" s="130">
        <f t="shared" si="27"/>
        <v>0</v>
      </c>
      <c r="BE63" s="130">
        <f t="shared" si="27"/>
        <v>0</v>
      </c>
      <c r="BF63" s="130">
        <f t="shared" si="27"/>
        <v>0</v>
      </c>
      <c r="BG63" s="130">
        <f t="shared" si="27"/>
        <v>0</v>
      </c>
      <c r="BH63" s="130">
        <f t="shared" si="27"/>
        <v>0</v>
      </c>
      <c r="BI63" s="130">
        <f t="shared" si="27"/>
        <v>0</v>
      </c>
      <c r="BJ63" s="130">
        <f t="shared" si="27"/>
        <v>0</v>
      </c>
      <c r="BK63" s="130">
        <f t="shared" si="27"/>
        <v>0</v>
      </c>
      <c r="BL63" s="130">
        <f t="shared" si="27"/>
        <v>0</v>
      </c>
      <c r="BM63" s="130">
        <f t="shared" ref="BM63" si="28">BM25^2</f>
        <v>0</v>
      </c>
      <c r="BN63" s="130">
        <f t="shared" si="22"/>
        <v>0</v>
      </c>
      <c r="BO63" s="130">
        <f t="shared" si="22"/>
        <v>0</v>
      </c>
      <c r="BP63" s="130">
        <f t="shared" si="22"/>
        <v>0</v>
      </c>
      <c r="BQ63" s="130">
        <f t="shared" si="22"/>
        <v>0</v>
      </c>
      <c r="BR63" s="130">
        <f t="shared" si="22"/>
        <v>0</v>
      </c>
      <c r="BS63" s="130">
        <f t="shared" si="22"/>
        <v>0</v>
      </c>
      <c r="BT63" s="130">
        <f t="shared" si="22"/>
        <v>0</v>
      </c>
      <c r="BU63" s="130">
        <f t="shared" si="22"/>
        <v>0</v>
      </c>
      <c r="BV63" s="130">
        <f t="shared" si="22"/>
        <v>0</v>
      </c>
      <c r="BW63" s="130">
        <f t="shared" si="22"/>
        <v>0</v>
      </c>
      <c r="BX63" s="130">
        <f t="shared" si="22"/>
        <v>0</v>
      </c>
      <c r="BY63" s="130">
        <f t="shared" si="22"/>
        <v>0</v>
      </c>
      <c r="BZ63" s="130">
        <f t="shared" si="22"/>
        <v>0</v>
      </c>
      <c r="CA63" s="130">
        <f t="shared" si="22"/>
        <v>0</v>
      </c>
      <c r="CB63" s="130">
        <f t="shared" si="22"/>
        <v>0</v>
      </c>
      <c r="CC63" s="130">
        <f t="shared" si="22"/>
        <v>0</v>
      </c>
      <c r="CD63" s="140"/>
      <c r="CE63" s="140"/>
      <c r="CF63" s="140"/>
      <c r="CG63" s="140"/>
      <c r="CH63" s="140"/>
      <c r="CI63" s="140"/>
      <c r="CJ63" s="140"/>
      <c r="CK63" s="140"/>
      <c r="CL63" s="140"/>
      <c r="CM63" s="140"/>
      <c r="CN63" s="140"/>
      <c r="CO63" s="140"/>
      <c r="CP63" s="140"/>
      <c r="CQ63" s="140"/>
      <c r="CR63" s="140"/>
      <c r="CS63" s="140"/>
      <c r="CT63" s="140"/>
      <c r="CU63" s="140"/>
      <c r="CV63" s="140"/>
      <c r="CW63" s="140"/>
      <c r="CX63" s="140"/>
      <c r="CY63" s="140"/>
      <c r="CZ63" s="140"/>
      <c r="DA63" s="140"/>
      <c r="DB63" s="140"/>
    </row>
    <row r="64" spans="1:106" s="1" customFormat="1" x14ac:dyDescent="0.3">
      <c r="A64" s="130">
        <f t="shared" si="23"/>
        <v>13</v>
      </c>
      <c r="B64" s="142">
        <f t="shared" ref="B64:BM67" si="29">B26^2</f>
        <v>0</v>
      </c>
      <c r="C64" s="130">
        <f t="shared" si="29"/>
        <v>0</v>
      </c>
      <c r="D64" s="130">
        <f t="shared" si="29"/>
        <v>0</v>
      </c>
      <c r="E64" s="130">
        <f t="shared" si="29"/>
        <v>0</v>
      </c>
      <c r="F64" s="130">
        <f t="shared" si="29"/>
        <v>0</v>
      </c>
      <c r="G64" s="130">
        <f t="shared" si="29"/>
        <v>0</v>
      </c>
      <c r="H64" s="130">
        <f t="shared" si="29"/>
        <v>0</v>
      </c>
      <c r="I64" s="130">
        <f t="shared" si="29"/>
        <v>0</v>
      </c>
      <c r="J64" s="130">
        <f t="shared" si="29"/>
        <v>0</v>
      </c>
      <c r="K64" s="130">
        <f t="shared" si="29"/>
        <v>0</v>
      </c>
      <c r="L64" s="130">
        <f t="shared" si="29"/>
        <v>0</v>
      </c>
      <c r="M64" s="130">
        <f t="shared" si="29"/>
        <v>0</v>
      </c>
      <c r="N64" s="130">
        <f t="shared" si="29"/>
        <v>0</v>
      </c>
      <c r="O64" s="130">
        <f t="shared" si="29"/>
        <v>0</v>
      </c>
      <c r="P64" s="130">
        <f t="shared" si="29"/>
        <v>0</v>
      </c>
      <c r="Q64" s="130">
        <f t="shared" si="29"/>
        <v>0</v>
      </c>
      <c r="R64" s="130">
        <f t="shared" si="29"/>
        <v>0</v>
      </c>
      <c r="S64" s="130">
        <f t="shared" si="29"/>
        <v>0</v>
      </c>
      <c r="T64" s="130">
        <f t="shared" si="29"/>
        <v>0</v>
      </c>
      <c r="U64" s="130">
        <f t="shared" si="29"/>
        <v>0</v>
      </c>
      <c r="V64" s="130">
        <f t="shared" si="29"/>
        <v>0</v>
      </c>
      <c r="W64" s="130">
        <f t="shared" si="29"/>
        <v>0</v>
      </c>
      <c r="X64" s="130">
        <f t="shared" si="29"/>
        <v>0</v>
      </c>
      <c r="Y64" s="130">
        <f t="shared" si="29"/>
        <v>0</v>
      </c>
      <c r="Z64" s="130">
        <f t="shared" si="29"/>
        <v>0</v>
      </c>
      <c r="AA64" s="130">
        <f t="shared" si="29"/>
        <v>0</v>
      </c>
      <c r="AB64" s="130">
        <f t="shared" si="29"/>
        <v>0</v>
      </c>
      <c r="AC64" s="130">
        <f t="shared" si="29"/>
        <v>0</v>
      </c>
      <c r="AD64" s="130">
        <f t="shared" si="29"/>
        <v>0</v>
      </c>
      <c r="AE64" s="130">
        <f t="shared" si="29"/>
        <v>0</v>
      </c>
      <c r="AF64" s="130">
        <f t="shared" si="29"/>
        <v>0</v>
      </c>
      <c r="AG64" s="130">
        <f t="shared" si="29"/>
        <v>0</v>
      </c>
      <c r="AH64" s="130">
        <f t="shared" si="29"/>
        <v>0</v>
      </c>
      <c r="AI64" s="130">
        <f t="shared" si="29"/>
        <v>0</v>
      </c>
      <c r="AJ64" s="130">
        <f t="shared" si="29"/>
        <v>0</v>
      </c>
      <c r="AK64" s="130">
        <f t="shared" si="29"/>
        <v>0</v>
      </c>
      <c r="AL64" s="130">
        <f t="shared" si="29"/>
        <v>0</v>
      </c>
      <c r="AM64" s="130">
        <f t="shared" si="29"/>
        <v>0</v>
      </c>
      <c r="AN64" s="130">
        <f t="shared" si="29"/>
        <v>0</v>
      </c>
      <c r="AO64" s="130">
        <f t="shared" si="29"/>
        <v>0</v>
      </c>
      <c r="AP64" s="130">
        <f t="shared" si="29"/>
        <v>0</v>
      </c>
      <c r="AQ64" s="130">
        <f t="shared" si="29"/>
        <v>0</v>
      </c>
      <c r="AR64" s="130">
        <f t="shared" si="29"/>
        <v>0</v>
      </c>
      <c r="AS64" s="130">
        <f t="shared" si="29"/>
        <v>0</v>
      </c>
      <c r="AT64" s="130">
        <f t="shared" si="29"/>
        <v>0</v>
      </c>
      <c r="AU64" s="130">
        <f t="shared" si="29"/>
        <v>0</v>
      </c>
      <c r="AV64" s="130">
        <f t="shared" si="29"/>
        <v>0</v>
      </c>
      <c r="AW64" s="130">
        <f t="shared" si="29"/>
        <v>0</v>
      </c>
      <c r="AX64" s="130">
        <f t="shared" si="29"/>
        <v>0</v>
      </c>
      <c r="AY64" s="130">
        <f t="shared" si="29"/>
        <v>0</v>
      </c>
      <c r="AZ64" s="130">
        <f t="shared" si="29"/>
        <v>0</v>
      </c>
      <c r="BA64" s="130">
        <f t="shared" si="29"/>
        <v>0</v>
      </c>
      <c r="BB64" s="130">
        <f t="shared" si="29"/>
        <v>0</v>
      </c>
      <c r="BC64" s="130">
        <f t="shared" si="29"/>
        <v>0</v>
      </c>
      <c r="BD64" s="130">
        <f t="shared" si="29"/>
        <v>0</v>
      </c>
      <c r="BE64" s="130">
        <f t="shared" si="29"/>
        <v>0</v>
      </c>
      <c r="BF64" s="130">
        <f t="shared" si="29"/>
        <v>0</v>
      </c>
      <c r="BG64" s="130">
        <f t="shared" si="29"/>
        <v>0</v>
      </c>
      <c r="BH64" s="130">
        <f t="shared" si="29"/>
        <v>0</v>
      </c>
      <c r="BI64" s="130">
        <f t="shared" si="29"/>
        <v>0</v>
      </c>
      <c r="BJ64" s="130">
        <f t="shared" si="29"/>
        <v>0</v>
      </c>
      <c r="BK64" s="130">
        <f t="shared" si="29"/>
        <v>0</v>
      </c>
      <c r="BL64" s="130">
        <f t="shared" si="29"/>
        <v>0</v>
      </c>
      <c r="BM64" s="130">
        <f t="shared" si="29"/>
        <v>0</v>
      </c>
      <c r="BN64" s="130">
        <f t="shared" si="22"/>
        <v>0</v>
      </c>
      <c r="BO64" s="130">
        <f t="shared" si="22"/>
        <v>0</v>
      </c>
      <c r="BP64" s="130">
        <f t="shared" si="22"/>
        <v>0</v>
      </c>
      <c r="BQ64" s="130">
        <f t="shared" si="22"/>
        <v>0</v>
      </c>
      <c r="BR64" s="130">
        <f t="shared" si="22"/>
        <v>0</v>
      </c>
      <c r="BS64" s="130">
        <f t="shared" si="22"/>
        <v>0</v>
      </c>
      <c r="BT64" s="130">
        <f t="shared" si="22"/>
        <v>0</v>
      </c>
      <c r="BU64" s="130">
        <f t="shared" si="22"/>
        <v>0</v>
      </c>
      <c r="BV64" s="130">
        <f t="shared" si="22"/>
        <v>0</v>
      </c>
      <c r="BW64" s="130">
        <f t="shared" si="22"/>
        <v>0</v>
      </c>
      <c r="BX64" s="130">
        <f t="shared" si="22"/>
        <v>0</v>
      </c>
      <c r="BY64" s="130">
        <f t="shared" si="22"/>
        <v>0</v>
      </c>
      <c r="BZ64" s="130">
        <f t="shared" si="22"/>
        <v>0</v>
      </c>
      <c r="CA64" s="130">
        <f t="shared" si="22"/>
        <v>0</v>
      </c>
      <c r="CB64" s="130">
        <f t="shared" si="22"/>
        <v>0</v>
      </c>
      <c r="CC64" s="130">
        <f t="shared" si="22"/>
        <v>0</v>
      </c>
      <c r="CD64" s="140"/>
      <c r="CE64" s="140"/>
      <c r="CF64" s="140"/>
      <c r="CG64" s="140"/>
      <c r="CH64" s="140"/>
      <c r="CI64" s="140"/>
      <c r="CJ64" s="140"/>
      <c r="CK64" s="140"/>
      <c r="CL64" s="140"/>
      <c r="CM64" s="140"/>
      <c r="CN64" s="140"/>
      <c r="CO64" s="140"/>
      <c r="CP64" s="140"/>
      <c r="CQ64" s="140"/>
      <c r="CR64" s="140"/>
      <c r="CS64" s="140"/>
      <c r="CT64" s="140"/>
      <c r="CU64" s="140"/>
      <c r="CV64" s="140"/>
      <c r="CW64" s="140"/>
      <c r="CX64" s="140"/>
      <c r="CY64" s="140"/>
      <c r="CZ64" s="140"/>
      <c r="DA64" s="140"/>
      <c r="DB64" s="140"/>
    </row>
    <row r="65" spans="1:106" s="1" customFormat="1" x14ac:dyDescent="0.3">
      <c r="A65" s="130">
        <f t="shared" si="23"/>
        <v>14</v>
      </c>
      <c r="B65" s="142">
        <f t="shared" si="29"/>
        <v>0</v>
      </c>
      <c r="C65" s="130">
        <f t="shared" si="29"/>
        <v>0</v>
      </c>
      <c r="D65" s="130">
        <f t="shared" si="29"/>
        <v>0</v>
      </c>
      <c r="E65" s="130">
        <f t="shared" si="29"/>
        <v>0</v>
      </c>
      <c r="F65" s="130">
        <f t="shared" si="29"/>
        <v>0</v>
      </c>
      <c r="G65" s="130">
        <f t="shared" si="29"/>
        <v>0</v>
      </c>
      <c r="H65" s="130">
        <f t="shared" si="29"/>
        <v>0</v>
      </c>
      <c r="I65" s="130">
        <f t="shared" si="29"/>
        <v>0</v>
      </c>
      <c r="J65" s="130">
        <f t="shared" si="29"/>
        <v>0</v>
      </c>
      <c r="K65" s="130">
        <f t="shared" si="29"/>
        <v>0</v>
      </c>
      <c r="L65" s="130">
        <f t="shared" si="29"/>
        <v>0</v>
      </c>
      <c r="M65" s="130">
        <f t="shared" si="29"/>
        <v>0</v>
      </c>
      <c r="N65" s="130">
        <f t="shared" si="29"/>
        <v>0</v>
      </c>
      <c r="O65" s="130">
        <f t="shared" si="29"/>
        <v>0</v>
      </c>
      <c r="P65" s="130">
        <f t="shared" si="29"/>
        <v>0</v>
      </c>
      <c r="Q65" s="130">
        <f t="shared" si="29"/>
        <v>0</v>
      </c>
      <c r="R65" s="130">
        <f t="shared" si="29"/>
        <v>0</v>
      </c>
      <c r="S65" s="130">
        <f t="shared" si="29"/>
        <v>0</v>
      </c>
      <c r="T65" s="130">
        <f t="shared" si="29"/>
        <v>0</v>
      </c>
      <c r="U65" s="130">
        <f t="shared" si="29"/>
        <v>0</v>
      </c>
      <c r="V65" s="130">
        <f t="shared" si="29"/>
        <v>0</v>
      </c>
      <c r="W65" s="130">
        <f t="shared" si="29"/>
        <v>0</v>
      </c>
      <c r="X65" s="130">
        <f t="shared" si="29"/>
        <v>0</v>
      </c>
      <c r="Y65" s="130">
        <f t="shared" si="29"/>
        <v>0</v>
      </c>
      <c r="Z65" s="130">
        <f t="shared" si="29"/>
        <v>0</v>
      </c>
      <c r="AA65" s="130">
        <f t="shared" si="29"/>
        <v>0</v>
      </c>
      <c r="AB65" s="130">
        <f t="shared" si="29"/>
        <v>0</v>
      </c>
      <c r="AC65" s="130">
        <f t="shared" si="29"/>
        <v>0</v>
      </c>
      <c r="AD65" s="130">
        <f t="shared" si="29"/>
        <v>0</v>
      </c>
      <c r="AE65" s="130">
        <f t="shared" si="29"/>
        <v>0</v>
      </c>
      <c r="AF65" s="130">
        <f t="shared" si="29"/>
        <v>0</v>
      </c>
      <c r="AG65" s="130">
        <f t="shared" si="29"/>
        <v>0</v>
      </c>
      <c r="AH65" s="130">
        <f t="shared" si="29"/>
        <v>0</v>
      </c>
      <c r="AI65" s="130">
        <f t="shared" si="29"/>
        <v>0</v>
      </c>
      <c r="AJ65" s="130">
        <f t="shared" si="29"/>
        <v>0</v>
      </c>
      <c r="AK65" s="130">
        <f t="shared" si="29"/>
        <v>0</v>
      </c>
      <c r="AL65" s="130">
        <f t="shared" si="29"/>
        <v>0</v>
      </c>
      <c r="AM65" s="130">
        <f t="shared" si="29"/>
        <v>0</v>
      </c>
      <c r="AN65" s="130">
        <f t="shared" si="29"/>
        <v>0</v>
      </c>
      <c r="AO65" s="130">
        <f t="shared" si="29"/>
        <v>0</v>
      </c>
      <c r="AP65" s="130">
        <f t="shared" si="29"/>
        <v>0</v>
      </c>
      <c r="AQ65" s="130">
        <f t="shared" si="29"/>
        <v>0</v>
      </c>
      <c r="AR65" s="130">
        <f t="shared" si="29"/>
        <v>0</v>
      </c>
      <c r="AS65" s="130">
        <f t="shared" si="29"/>
        <v>0</v>
      </c>
      <c r="AT65" s="130">
        <f t="shared" si="29"/>
        <v>0</v>
      </c>
      <c r="AU65" s="130">
        <f t="shared" si="29"/>
        <v>0</v>
      </c>
      <c r="AV65" s="130">
        <f t="shared" si="29"/>
        <v>0</v>
      </c>
      <c r="AW65" s="130">
        <f t="shared" si="29"/>
        <v>0</v>
      </c>
      <c r="AX65" s="130">
        <f t="shared" si="29"/>
        <v>0</v>
      </c>
      <c r="AY65" s="130">
        <f t="shared" si="29"/>
        <v>0</v>
      </c>
      <c r="AZ65" s="130">
        <f t="shared" si="29"/>
        <v>0</v>
      </c>
      <c r="BA65" s="130">
        <f t="shared" si="29"/>
        <v>0</v>
      </c>
      <c r="BB65" s="130">
        <f t="shared" si="29"/>
        <v>0</v>
      </c>
      <c r="BC65" s="130">
        <f t="shared" si="29"/>
        <v>0</v>
      </c>
      <c r="BD65" s="130">
        <f t="shared" si="29"/>
        <v>0</v>
      </c>
      <c r="BE65" s="130">
        <f t="shared" si="29"/>
        <v>0</v>
      </c>
      <c r="BF65" s="130">
        <f t="shared" si="29"/>
        <v>0</v>
      </c>
      <c r="BG65" s="130">
        <f t="shared" si="29"/>
        <v>0</v>
      </c>
      <c r="BH65" s="130">
        <f t="shared" si="29"/>
        <v>0</v>
      </c>
      <c r="BI65" s="130">
        <f t="shared" si="29"/>
        <v>0</v>
      </c>
      <c r="BJ65" s="130">
        <f t="shared" si="29"/>
        <v>0</v>
      </c>
      <c r="BK65" s="130">
        <f t="shared" si="29"/>
        <v>0</v>
      </c>
      <c r="BL65" s="130">
        <f t="shared" si="29"/>
        <v>0</v>
      </c>
      <c r="BM65" s="130">
        <f t="shared" si="29"/>
        <v>0</v>
      </c>
      <c r="BN65" s="130">
        <f t="shared" si="22"/>
        <v>0</v>
      </c>
      <c r="BO65" s="130">
        <f t="shared" si="22"/>
        <v>0</v>
      </c>
      <c r="BP65" s="130">
        <f t="shared" si="22"/>
        <v>0</v>
      </c>
      <c r="BQ65" s="130">
        <f t="shared" si="22"/>
        <v>0</v>
      </c>
      <c r="BR65" s="130">
        <f t="shared" si="22"/>
        <v>0</v>
      </c>
      <c r="BS65" s="130">
        <f t="shared" si="22"/>
        <v>0</v>
      </c>
      <c r="BT65" s="130">
        <f t="shared" si="22"/>
        <v>0</v>
      </c>
      <c r="BU65" s="130">
        <f t="shared" si="22"/>
        <v>0</v>
      </c>
      <c r="BV65" s="130">
        <f t="shared" si="22"/>
        <v>0</v>
      </c>
      <c r="BW65" s="130">
        <f t="shared" si="22"/>
        <v>0</v>
      </c>
      <c r="BX65" s="130">
        <f t="shared" si="22"/>
        <v>0</v>
      </c>
      <c r="BY65" s="130">
        <f t="shared" si="22"/>
        <v>0</v>
      </c>
      <c r="BZ65" s="130">
        <f t="shared" si="22"/>
        <v>0</v>
      </c>
      <c r="CA65" s="130">
        <f t="shared" si="22"/>
        <v>0</v>
      </c>
      <c r="CB65" s="130">
        <f t="shared" si="22"/>
        <v>0</v>
      </c>
      <c r="CC65" s="130">
        <f t="shared" si="22"/>
        <v>0</v>
      </c>
      <c r="CD65" s="140"/>
      <c r="CE65" s="140"/>
      <c r="CF65" s="140"/>
      <c r="CG65" s="140"/>
      <c r="CH65" s="140"/>
      <c r="CI65" s="140"/>
      <c r="CJ65" s="140"/>
      <c r="CK65" s="140"/>
      <c r="CL65" s="140"/>
      <c r="CM65" s="140"/>
      <c r="CN65" s="140"/>
      <c r="CO65" s="140"/>
      <c r="CP65" s="140"/>
      <c r="CQ65" s="140"/>
      <c r="CR65" s="140"/>
      <c r="CS65" s="140"/>
      <c r="CT65" s="140"/>
      <c r="CU65" s="140"/>
      <c r="CV65" s="140"/>
      <c r="CW65" s="140"/>
      <c r="CX65" s="140"/>
      <c r="CY65" s="140"/>
      <c r="CZ65" s="140"/>
      <c r="DA65" s="140"/>
      <c r="DB65" s="140"/>
    </row>
    <row r="66" spans="1:106" s="1" customFormat="1" x14ac:dyDescent="0.3">
      <c r="A66" s="130">
        <f t="shared" si="23"/>
        <v>15</v>
      </c>
      <c r="B66" s="142">
        <f t="shared" si="29"/>
        <v>0</v>
      </c>
      <c r="C66" s="130">
        <f t="shared" si="29"/>
        <v>0</v>
      </c>
      <c r="D66" s="130">
        <f t="shared" si="29"/>
        <v>0</v>
      </c>
      <c r="E66" s="130">
        <f t="shared" si="29"/>
        <v>0</v>
      </c>
      <c r="F66" s="130">
        <f t="shared" si="29"/>
        <v>0</v>
      </c>
      <c r="G66" s="130">
        <f t="shared" si="29"/>
        <v>0</v>
      </c>
      <c r="H66" s="130">
        <f t="shared" si="29"/>
        <v>0</v>
      </c>
      <c r="I66" s="130">
        <f t="shared" si="29"/>
        <v>0</v>
      </c>
      <c r="J66" s="130">
        <f t="shared" si="29"/>
        <v>0</v>
      </c>
      <c r="K66" s="130">
        <f t="shared" si="29"/>
        <v>0</v>
      </c>
      <c r="L66" s="130">
        <f t="shared" si="29"/>
        <v>0</v>
      </c>
      <c r="M66" s="130">
        <f t="shared" si="29"/>
        <v>0</v>
      </c>
      <c r="N66" s="130">
        <f t="shared" si="29"/>
        <v>0</v>
      </c>
      <c r="O66" s="130">
        <f t="shared" si="29"/>
        <v>0</v>
      </c>
      <c r="P66" s="130">
        <f t="shared" si="29"/>
        <v>0</v>
      </c>
      <c r="Q66" s="130">
        <f t="shared" si="29"/>
        <v>0</v>
      </c>
      <c r="R66" s="130">
        <f t="shared" si="29"/>
        <v>0</v>
      </c>
      <c r="S66" s="130">
        <f t="shared" si="29"/>
        <v>0</v>
      </c>
      <c r="T66" s="130">
        <f t="shared" si="29"/>
        <v>0</v>
      </c>
      <c r="U66" s="130">
        <f t="shared" si="29"/>
        <v>0</v>
      </c>
      <c r="V66" s="130">
        <f t="shared" si="29"/>
        <v>0</v>
      </c>
      <c r="W66" s="130">
        <f t="shared" si="29"/>
        <v>0</v>
      </c>
      <c r="X66" s="130">
        <f t="shared" si="29"/>
        <v>0</v>
      </c>
      <c r="Y66" s="130">
        <f t="shared" si="29"/>
        <v>0</v>
      </c>
      <c r="Z66" s="130">
        <f t="shared" si="29"/>
        <v>0</v>
      </c>
      <c r="AA66" s="130">
        <f t="shared" si="29"/>
        <v>0</v>
      </c>
      <c r="AB66" s="130">
        <f t="shared" si="29"/>
        <v>0</v>
      </c>
      <c r="AC66" s="130">
        <f t="shared" si="29"/>
        <v>0</v>
      </c>
      <c r="AD66" s="130">
        <f t="shared" si="29"/>
        <v>0</v>
      </c>
      <c r="AE66" s="130">
        <f t="shared" si="29"/>
        <v>0</v>
      </c>
      <c r="AF66" s="130">
        <f t="shared" si="29"/>
        <v>0</v>
      </c>
      <c r="AG66" s="130">
        <f t="shared" si="29"/>
        <v>0</v>
      </c>
      <c r="AH66" s="130">
        <f t="shared" si="29"/>
        <v>0</v>
      </c>
      <c r="AI66" s="130">
        <f t="shared" si="29"/>
        <v>0</v>
      </c>
      <c r="AJ66" s="130">
        <f t="shared" si="29"/>
        <v>0</v>
      </c>
      <c r="AK66" s="130">
        <f t="shared" si="29"/>
        <v>0</v>
      </c>
      <c r="AL66" s="130">
        <f t="shared" si="29"/>
        <v>0</v>
      </c>
      <c r="AM66" s="130">
        <f t="shared" si="29"/>
        <v>0</v>
      </c>
      <c r="AN66" s="130">
        <f t="shared" si="29"/>
        <v>0</v>
      </c>
      <c r="AO66" s="130">
        <f t="shared" si="29"/>
        <v>0</v>
      </c>
      <c r="AP66" s="130">
        <f t="shared" si="29"/>
        <v>0</v>
      </c>
      <c r="AQ66" s="130">
        <f t="shared" si="29"/>
        <v>0</v>
      </c>
      <c r="AR66" s="130">
        <f t="shared" si="29"/>
        <v>0</v>
      </c>
      <c r="AS66" s="130">
        <f t="shared" si="29"/>
        <v>0</v>
      </c>
      <c r="AT66" s="130">
        <f t="shared" si="29"/>
        <v>0</v>
      </c>
      <c r="AU66" s="130">
        <f t="shared" si="29"/>
        <v>0</v>
      </c>
      <c r="AV66" s="130">
        <f t="shared" si="29"/>
        <v>0</v>
      </c>
      <c r="AW66" s="130">
        <f t="shared" si="29"/>
        <v>0</v>
      </c>
      <c r="AX66" s="130">
        <f t="shared" si="29"/>
        <v>0</v>
      </c>
      <c r="AY66" s="130">
        <f t="shared" si="29"/>
        <v>0</v>
      </c>
      <c r="AZ66" s="130">
        <f t="shared" si="29"/>
        <v>0</v>
      </c>
      <c r="BA66" s="130">
        <f t="shared" si="29"/>
        <v>0</v>
      </c>
      <c r="BB66" s="130">
        <f t="shared" si="29"/>
        <v>0</v>
      </c>
      <c r="BC66" s="130">
        <f t="shared" si="29"/>
        <v>0</v>
      </c>
      <c r="BD66" s="130">
        <f t="shared" si="29"/>
        <v>0</v>
      </c>
      <c r="BE66" s="130">
        <f t="shared" si="29"/>
        <v>0</v>
      </c>
      <c r="BF66" s="130">
        <f t="shared" si="29"/>
        <v>0</v>
      </c>
      <c r="BG66" s="130">
        <f t="shared" si="29"/>
        <v>0</v>
      </c>
      <c r="BH66" s="130">
        <f t="shared" si="29"/>
        <v>0</v>
      </c>
      <c r="BI66" s="130">
        <f t="shared" si="29"/>
        <v>0</v>
      </c>
      <c r="BJ66" s="130">
        <f t="shared" si="29"/>
        <v>0</v>
      </c>
      <c r="BK66" s="130">
        <f t="shared" si="29"/>
        <v>0</v>
      </c>
      <c r="BL66" s="130">
        <f t="shared" si="29"/>
        <v>0</v>
      </c>
      <c r="BM66" s="130">
        <f t="shared" si="29"/>
        <v>0</v>
      </c>
      <c r="BN66" s="130">
        <f t="shared" si="22"/>
        <v>0</v>
      </c>
      <c r="BO66" s="130">
        <f t="shared" si="22"/>
        <v>0</v>
      </c>
      <c r="BP66" s="130">
        <f t="shared" si="22"/>
        <v>0</v>
      </c>
      <c r="BQ66" s="130">
        <f t="shared" si="22"/>
        <v>0</v>
      </c>
      <c r="BR66" s="130">
        <f t="shared" si="22"/>
        <v>0</v>
      </c>
      <c r="BS66" s="130">
        <f t="shared" si="22"/>
        <v>0</v>
      </c>
      <c r="BT66" s="130">
        <f t="shared" si="22"/>
        <v>0</v>
      </c>
      <c r="BU66" s="130">
        <f t="shared" si="22"/>
        <v>0</v>
      </c>
      <c r="BV66" s="130">
        <f t="shared" si="22"/>
        <v>0</v>
      </c>
      <c r="BW66" s="130">
        <f t="shared" si="22"/>
        <v>0</v>
      </c>
      <c r="BX66" s="130">
        <f t="shared" si="22"/>
        <v>0</v>
      </c>
      <c r="BY66" s="130">
        <f t="shared" si="22"/>
        <v>0</v>
      </c>
      <c r="BZ66" s="130">
        <f t="shared" si="22"/>
        <v>0</v>
      </c>
      <c r="CA66" s="130">
        <f t="shared" si="22"/>
        <v>0</v>
      </c>
      <c r="CB66" s="130">
        <f t="shared" si="22"/>
        <v>0</v>
      </c>
      <c r="CC66" s="130">
        <f t="shared" si="22"/>
        <v>0</v>
      </c>
      <c r="CD66" s="140"/>
      <c r="CE66" s="140"/>
      <c r="CF66" s="140"/>
      <c r="CG66" s="140"/>
      <c r="CH66" s="140"/>
      <c r="CI66" s="140"/>
      <c r="CJ66" s="140"/>
      <c r="CK66" s="140"/>
      <c r="CL66" s="140"/>
      <c r="CM66" s="140"/>
      <c r="CN66" s="140"/>
      <c r="CO66" s="140"/>
      <c r="CP66" s="140"/>
      <c r="CQ66" s="140"/>
      <c r="CR66" s="140"/>
      <c r="CS66" s="140"/>
      <c r="CT66" s="140"/>
      <c r="CU66" s="140"/>
      <c r="CV66" s="140"/>
      <c r="CW66" s="140"/>
      <c r="CX66" s="140"/>
      <c r="CY66" s="140"/>
      <c r="CZ66" s="140"/>
      <c r="DA66" s="140"/>
      <c r="DB66" s="140"/>
    </row>
    <row r="67" spans="1:106" s="1" customFormat="1" x14ac:dyDescent="0.3">
      <c r="A67" s="130">
        <f t="shared" si="23"/>
        <v>16</v>
      </c>
      <c r="B67" s="142">
        <f t="shared" si="29"/>
        <v>0</v>
      </c>
      <c r="C67" s="130">
        <f t="shared" si="29"/>
        <v>0</v>
      </c>
      <c r="D67" s="130">
        <f t="shared" si="29"/>
        <v>0</v>
      </c>
      <c r="E67" s="130">
        <f t="shared" si="29"/>
        <v>0</v>
      </c>
      <c r="F67" s="130">
        <f t="shared" si="29"/>
        <v>0</v>
      </c>
      <c r="G67" s="130">
        <f t="shared" si="29"/>
        <v>0</v>
      </c>
      <c r="H67" s="130">
        <f t="shared" si="29"/>
        <v>0</v>
      </c>
      <c r="I67" s="130">
        <f t="shared" si="29"/>
        <v>0</v>
      </c>
      <c r="J67" s="130">
        <f t="shared" si="29"/>
        <v>0</v>
      </c>
      <c r="K67" s="130">
        <f t="shared" si="29"/>
        <v>0</v>
      </c>
      <c r="L67" s="130">
        <f t="shared" si="29"/>
        <v>0</v>
      </c>
      <c r="M67" s="130">
        <f t="shared" si="29"/>
        <v>0</v>
      </c>
      <c r="N67" s="130">
        <f t="shared" si="29"/>
        <v>0</v>
      </c>
      <c r="O67" s="130">
        <f t="shared" si="29"/>
        <v>0</v>
      </c>
      <c r="P67" s="130">
        <f t="shared" si="29"/>
        <v>0</v>
      </c>
      <c r="Q67" s="130">
        <f t="shared" si="29"/>
        <v>0</v>
      </c>
      <c r="R67" s="130">
        <f t="shared" si="29"/>
        <v>0</v>
      </c>
      <c r="S67" s="130">
        <f t="shared" si="29"/>
        <v>0</v>
      </c>
      <c r="T67" s="130">
        <f t="shared" si="29"/>
        <v>0</v>
      </c>
      <c r="U67" s="130">
        <f t="shared" si="29"/>
        <v>0</v>
      </c>
      <c r="V67" s="130">
        <f t="shared" si="29"/>
        <v>0</v>
      </c>
      <c r="W67" s="130">
        <f t="shared" si="29"/>
        <v>0</v>
      </c>
      <c r="X67" s="130">
        <f t="shared" si="29"/>
        <v>0</v>
      </c>
      <c r="Y67" s="130">
        <f t="shared" si="29"/>
        <v>0</v>
      </c>
      <c r="Z67" s="130">
        <f t="shared" si="29"/>
        <v>0</v>
      </c>
      <c r="AA67" s="130">
        <f t="shared" si="29"/>
        <v>0</v>
      </c>
      <c r="AB67" s="130">
        <f t="shared" si="29"/>
        <v>0</v>
      </c>
      <c r="AC67" s="130">
        <f t="shared" si="29"/>
        <v>0</v>
      </c>
      <c r="AD67" s="130">
        <f t="shared" si="29"/>
        <v>0</v>
      </c>
      <c r="AE67" s="130">
        <f t="shared" si="29"/>
        <v>0</v>
      </c>
      <c r="AF67" s="130">
        <f t="shared" si="29"/>
        <v>0</v>
      </c>
      <c r="AG67" s="130">
        <f t="shared" si="29"/>
        <v>0</v>
      </c>
      <c r="AH67" s="130">
        <f t="shared" si="29"/>
        <v>0</v>
      </c>
      <c r="AI67" s="130">
        <f t="shared" si="29"/>
        <v>0</v>
      </c>
      <c r="AJ67" s="130">
        <f t="shared" si="29"/>
        <v>0</v>
      </c>
      <c r="AK67" s="130">
        <f t="shared" si="29"/>
        <v>0</v>
      </c>
      <c r="AL67" s="130">
        <f t="shared" si="29"/>
        <v>0</v>
      </c>
      <c r="AM67" s="130">
        <f t="shared" si="29"/>
        <v>0</v>
      </c>
      <c r="AN67" s="130">
        <f t="shared" si="29"/>
        <v>0</v>
      </c>
      <c r="AO67" s="130">
        <f t="shared" si="29"/>
        <v>0</v>
      </c>
      <c r="AP67" s="130">
        <f t="shared" si="29"/>
        <v>0</v>
      </c>
      <c r="AQ67" s="130">
        <f t="shared" si="29"/>
        <v>0</v>
      </c>
      <c r="AR67" s="130">
        <f t="shared" si="29"/>
        <v>0</v>
      </c>
      <c r="AS67" s="130">
        <f t="shared" si="29"/>
        <v>0</v>
      </c>
      <c r="AT67" s="130">
        <f t="shared" si="29"/>
        <v>0</v>
      </c>
      <c r="AU67" s="130">
        <f t="shared" si="29"/>
        <v>0</v>
      </c>
      <c r="AV67" s="130">
        <f t="shared" si="29"/>
        <v>0</v>
      </c>
      <c r="AW67" s="130">
        <f t="shared" si="29"/>
        <v>0</v>
      </c>
      <c r="AX67" s="130">
        <f t="shared" si="29"/>
        <v>0</v>
      </c>
      <c r="AY67" s="130">
        <f t="shared" si="29"/>
        <v>0</v>
      </c>
      <c r="AZ67" s="130">
        <f t="shared" si="29"/>
        <v>0</v>
      </c>
      <c r="BA67" s="130">
        <f t="shared" si="29"/>
        <v>0</v>
      </c>
      <c r="BB67" s="130">
        <f t="shared" si="29"/>
        <v>0</v>
      </c>
      <c r="BC67" s="130">
        <f t="shared" si="29"/>
        <v>0</v>
      </c>
      <c r="BD67" s="130">
        <f t="shared" si="29"/>
        <v>0</v>
      </c>
      <c r="BE67" s="130">
        <f t="shared" si="29"/>
        <v>0</v>
      </c>
      <c r="BF67" s="130">
        <f t="shared" si="29"/>
        <v>0</v>
      </c>
      <c r="BG67" s="130">
        <f t="shared" si="29"/>
        <v>0</v>
      </c>
      <c r="BH67" s="130">
        <f t="shared" si="29"/>
        <v>0</v>
      </c>
      <c r="BI67" s="130">
        <f t="shared" si="29"/>
        <v>0</v>
      </c>
      <c r="BJ67" s="130">
        <f t="shared" si="29"/>
        <v>0</v>
      </c>
      <c r="BK67" s="130">
        <f t="shared" si="29"/>
        <v>0</v>
      </c>
      <c r="BL67" s="130">
        <f t="shared" si="29"/>
        <v>0</v>
      </c>
      <c r="BM67" s="130">
        <f t="shared" ref="BM67" si="30">BM29^2</f>
        <v>0</v>
      </c>
      <c r="BN67" s="130">
        <f t="shared" si="22"/>
        <v>0</v>
      </c>
      <c r="BO67" s="130">
        <f t="shared" si="22"/>
        <v>0</v>
      </c>
      <c r="BP67" s="130">
        <f t="shared" si="22"/>
        <v>0</v>
      </c>
      <c r="BQ67" s="130">
        <f t="shared" si="22"/>
        <v>0</v>
      </c>
      <c r="BR67" s="130">
        <f t="shared" si="22"/>
        <v>0</v>
      </c>
      <c r="BS67" s="130">
        <f t="shared" si="22"/>
        <v>0</v>
      </c>
      <c r="BT67" s="130">
        <f t="shared" si="22"/>
        <v>0</v>
      </c>
      <c r="BU67" s="130">
        <f t="shared" si="22"/>
        <v>0</v>
      </c>
      <c r="BV67" s="130">
        <f t="shared" si="22"/>
        <v>0</v>
      </c>
      <c r="BW67" s="130">
        <f t="shared" si="22"/>
        <v>0</v>
      </c>
      <c r="BX67" s="130">
        <f t="shared" si="22"/>
        <v>0</v>
      </c>
      <c r="BY67" s="130">
        <f t="shared" si="22"/>
        <v>0</v>
      </c>
      <c r="BZ67" s="130">
        <f t="shared" si="22"/>
        <v>0</v>
      </c>
      <c r="CA67" s="130">
        <f t="shared" si="22"/>
        <v>0</v>
      </c>
      <c r="CB67" s="130">
        <f t="shared" si="22"/>
        <v>0</v>
      </c>
      <c r="CC67" s="130">
        <f t="shared" ref="CC67" si="31">CC29^2</f>
        <v>0</v>
      </c>
      <c r="CD67" s="140"/>
      <c r="CE67" s="140"/>
      <c r="CF67" s="140"/>
      <c r="CG67" s="140"/>
      <c r="CH67" s="140"/>
      <c r="CI67" s="140"/>
      <c r="CJ67" s="140"/>
      <c r="CK67" s="140"/>
      <c r="CL67" s="140"/>
      <c r="CM67" s="140"/>
      <c r="CN67" s="140"/>
      <c r="CO67" s="140"/>
      <c r="CP67" s="140"/>
      <c r="CQ67" s="140"/>
      <c r="CR67" s="140"/>
      <c r="CS67" s="140"/>
      <c r="CT67" s="140"/>
      <c r="CU67" s="140"/>
      <c r="CV67" s="140"/>
      <c r="CW67" s="140"/>
      <c r="CX67" s="140"/>
      <c r="CY67" s="140"/>
      <c r="CZ67" s="140"/>
      <c r="DA67" s="140"/>
      <c r="DB67" s="140"/>
    </row>
    <row r="68" spans="1:106" s="1" customFormat="1" x14ac:dyDescent="0.3">
      <c r="A68" s="130">
        <f t="shared" si="23"/>
        <v>17</v>
      </c>
      <c r="B68" s="142">
        <f t="shared" ref="B68:BM71" si="32">B30^2</f>
        <v>0</v>
      </c>
      <c r="C68" s="130">
        <f t="shared" si="32"/>
        <v>0</v>
      </c>
      <c r="D68" s="130">
        <f t="shared" si="32"/>
        <v>0</v>
      </c>
      <c r="E68" s="130">
        <f t="shared" si="32"/>
        <v>0</v>
      </c>
      <c r="F68" s="130">
        <f t="shared" si="32"/>
        <v>0</v>
      </c>
      <c r="G68" s="130">
        <f t="shared" si="32"/>
        <v>0</v>
      </c>
      <c r="H68" s="130">
        <f t="shared" si="32"/>
        <v>0</v>
      </c>
      <c r="I68" s="130">
        <f t="shared" si="32"/>
        <v>0</v>
      </c>
      <c r="J68" s="130">
        <f t="shared" si="32"/>
        <v>0</v>
      </c>
      <c r="K68" s="130">
        <f t="shared" si="32"/>
        <v>0</v>
      </c>
      <c r="L68" s="130">
        <f t="shared" si="32"/>
        <v>0</v>
      </c>
      <c r="M68" s="130">
        <f t="shared" si="32"/>
        <v>0</v>
      </c>
      <c r="N68" s="130">
        <f t="shared" si="32"/>
        <v>0</v>
      </c>
      <c r="O68" s="130">
        <f t="shared" si="32"/>
        <v>0</v>
      </c>
      <c r="P68" s="130">
        <f t="shared" si="32"/>
        <v>0</v>
      </c>
      <c r="Q68" s="130">
        <f t="shared" si="32"/>
        <v>0</v>
      </c>
      <c r="R68" s="130">
        <f t="shared" si="32"/>
        <v>0</v>
      </c>
      <c r="S68" s="130">
        <f t="shared" si="32"/>
        <v>0</v>
      </c>
      <c r="T68" s="130">
        <f t="shared" si="32"/>
        <v>0</v>
      </c>
      <c r="U68" s="130">
        <f t="shared" si="32"/>
        <v>0</v>
      </c>
      <c r="V68" s="130">
        <f t="shared" si="32"/>
        <v>0</v>
      </c>
      <c r="W68" s="130">
        <f t="shared" si="32"/>
        <v>0</v>
      </c>
      <c r="X68" s="130">
        <f t="shared" si="32"/>
        <v>0</v>
      </c>
      <c r="Y68" s="130">
        <f t="shared" si="32"/>
        <v>0</v>
      </c>
      <c r="Z68" s="130">
        <f t="shared" si="32"/>
        <v>0</v>
      </c>
      <c r="AA68" s="130">
        <f t="shared" si="32"/>
        <v>0</v>
      </c>
      <c r="AB68" s="130">
        <f t="shared" si="32"/>
        <v>0</v>
      </c>
      <c r="AC68" s="130">
        <f t="shared" si="32"/>
        <v>0</v>
      </c>
      <c r="AD68" s="130">
        <f t="shared" si="32"/>
        <v>0</v>
      </c>
      <c r="AE68" s="130">
        <f t="shared" si="32"/>
        <v>0</v>
      </c>
      <c r="AF68" s="130">
        <f t="shared" si="32"/>
        <v>0</v>
      </c>
      <c r="AG68" s="130">
        <f t="shared" si="32"/>
        <v>0</v>
      </c>
      <c r="AH68" s="130">
        <f t="shared" si="32"/>
        <v>0</v>
      </c>
      <c r="AI68" s="130">
        <f t="shared" si="32"/>
        <v>0</v>
      </c>
      <c r="AJ68" s="130">
        <f t="shared" si="32"/>
        <v>0</v>
      </c>
      <c r="AK68" s="130">
        <f t="shared" si="32"/>
        <v>0</v>
      </c>
      <c r="AL68" s="130">
        <f t="shared" si="32"/>
        <v>0</v>
      </c>
      <c r="AM68" s="130">
        <f t="shared" si="32"/>
        <v>0</v>
      </c>
      <c r="AN68" s="130">
        <f t="shared" si="32"/>
        <v>0</v>
      </c>
      <c r="AO68" s="130">
        <f t="shared" si="32"/>
        <v>0</v>
      </c>
      <c r="AP68" s="130">
        <f t="shared" si="32"/>
        <v>0</v>
      </c>
      <c r="AQ68" s="130">
        <f t="shared" si="32"/>
        <v>0</v>
      </c>
      <c r="AR68" s="130">
        <f t="shared" si="32"/>
        <v>0</v>
      </c>
      <c r="AS68" s="130">
        <f t="shared" si="32"/>
        <v>0</v>
      </c>
      <c r="AT68" s="130">
        <f t="shared" si="32"/>
        <v>0</v>
      </c>
      <c r="AU68" s="130">
        <f t="shared" si="32"/>
        <v>0</v>
      </c>
      <c r="AV68" s="130">
        <f t="shared" si="32"/>
        <v>0</v>
      </c>
      <c r="AW68" s="130">
        <f t="shared" si="32"/>
        <v>0</v>
      </c>
      <c r="AX68" s="130">
        <f t="shared" si="32"/>
        <v>0</v>
      </c>
      <c r="AY68" s="130">
        <f t="shared" si="32"/>
        <v>0</v>
      </c>
      <c r="AZ68" s="130">
        <f t="shared" si="32"/>
        <v>0</v>
      </c>
      <c r="BA68" s="130">
        <f t="shared" si="32"/>
        <v>0</v>
      </c>
      <c r="BB68" s="130">
        <f t="shared" si="32"/>
        <v>0</v>
      </c>
      <c r="BC68" s="130">
        <f t="shared" si="32"/>
        <v>0</v>
      </c>
      <c r="BD68" s="130">
        <f t="shared" si="32"/>
        <v>0</v>
      </c>
      <c r="BE68" s="130">
        <f t="shared" si="32"/>
        <v>0</v>
      </c>
      <c r="BF68" s="130">
        <f t="shared" si="32"/>
        <v>0</v>
      </c>
      <c r="BG68" s="130">
        <f t="shared" si="32"/>
        <v>0</v>
      </c>
      <c r="BH68" s="130">
        <f t="shared" si="32"/>
        <v>0</v>
      </c>
      <c r="BI68" s="130">
        <f t="shared" si="32"/>
        <v>0</v>
      </c>
      <c r="BJ68" s="130">
        <f t="shared" si="32"/>
        <v>0</v>
      </c>
      <c r="BK68" s="130">
        <f t="shared" si="32"/>
        <v>0</v>
      </c>
      <c r="BL68" s="130">
        <f t="shared" si="32"/>
        <v>0</v>
      </c>
      <c r="BM68" s="130">
        <f t="shared" si="32"/>
        <v>0</v>
      </c>
      <c r="BN68" s="130">
        <f t="shared" ref="BN68:CC76" si="33">BN30^2</f>
        <v>0</v>
      </c>
      <c r="BO68" s="130">
        <f t="shared" si="33"/>
        <v>0</v>
      </c>
      <c r="BP68" s="130">
        <f t="shared" si="33"/>
        <v>0</v>
      </c>
      <c r="BQ68" s="130">
        <f t="shared" si="33"/>
        <v>0</v>
      </c>
      <c r="BR68" s="130">
        <f t="shared" si="33"/>
        <v>0</v>
      </c>
      <c r="BS68" s="130">
        <f t="shared" si="33"/>
        <v>0</v>
      </c>
      <c r="BT68" s="130">
        <f t="shared" si="33"/>
        <v>0</v>
      </c>
      <c r="BU68" s="130">
        <f t="shared" si="33"/>
        <v>0</v>
      </c>
      <c r="BV68" s="130">
        <f t="shared" si="33"/>
        <v>0</v>
      </c>
      <c r="BW68" s="130">
        <f t="shared" si="33"/>
        <v>0</v>
      </c>
      <c r="BX68" s="130">
        <f t="shared" si="33"/>
        <v>0</v>
      </c>
      <c r="BY68" s="130">
        <f t="shared" si="33"/>
        <v>0</v>
      </c>
      <c r="BZ68" s="130">
        <f t="shared" si="33"/>
        <v>0</v>
      </c>
      <c r="CA68" s="130">
        <f t="shared" si="33"/>
        <v>0</v>
      </c>
      <c r="CB68" s="130">
        <f t="shared" si="33"/>
        <v>0</v>
      </c>
      <c r="CC68" s="130">
        <f t="shared" si="33"/>
        <v>0</v>
      </c>
      <c r="CD68" s="140"/>
      <c r="CE68" s="140"/>
      <c r="CF68" s="140"/>
      <c r="CG68" s="140"/>
      <c r="CH68" s="140"/>
      <c r="CI68" s="140"/>
      <c r="CJ68" s="140"/>
      <c r="CK68" s="140"/>
      <c r="CL68" s="140"/>
      <c r="CM68" s="140"/>
      <c r="CN68" s="140"/>
      <c r="CO68" s="140"/>
      <c r="CP68" s="140"/>
      <c r="CQ68" s="140"/>
      <c r="CR68" s="140"/>
      <c r="CS68" s="140"/>
      <c r="CT68" s="140"/>
      <c r="CU68" s="140"/>
      <c r="CV68" s="140"/>
      <c r="CW68" s="140"/>
      <c r="CX68" s="140"/>
      <c r="CY68" s="140"/>
      <c r="CZ68" s="140"/>
      <c r="DA68" s="140"/>
      <c r="DB68" s="140"/>
    </row>
    <row r="69" spans="1:106" s="1" customFormat="1" x14ac:dyDescent="0.3">
      <c r="A69" s="130">
        <f t="shared" si="23"/>
        <v>18</v>
      </c>
      <c r="B69" s="142">
        <f t="shared" si="32"/>
        <v>0</v>
      </c>
      <c r="C69" s="130">
        <f t="shared" si="32"/>
        <v>0</v>
      </c>
      <c r="D69" s="130">
        <f t="shared" si="32"/>
        <v>0</v>
      </c>
      <c r="E69" s="130">
        <f t="shared" si="32"/>
        <v>0</v>
      </c>
      <c r="F69" s="130">
        <f t="shared" si="32"/>
        <v>0</v>
      </c>
      <c r="G69" s="130">
        <f t="shared" si="32"/>
        <v>0</v>
      </c>
      <c r="H69" s="130">
        <f t="shared" si="32"/>
        <v>0</v>
      </c>
      <c r="I69" s="130">
        <f t="shared" si="32"/>
        <v>0</v>
      </c>
      <c r="J69" s="130">
        <f t="shared" si="32"/>
        <v>0</v>
      </c>
      <c r="K69" s="130">
        <f t="shared" si="32"/>
        <v>0</v>
      </c>
      <c r="L69" s="130">
        <f t="shared" si="32"/>
        <v>0</v>
      </c>
      <c r="M69" s="130">
        <f t="shared" si="32"/>
        <v>0</v>
      </c>
      <c r="N69" s="130">
        <f t="shared" si="32"/>
        <v>0</v>
      </c>
      <c r="O69" s="130">
        <f t="shared" si="32"/>
        <v>0</v>
      </c>
      <c r="P69" s="130">
        <f t="shared" si="32"/>
        <v>0</v>
      </c>
      <c r="Q69" s="130">
        <f t="shared" si="32"/>
        <v>0</v>
      </c>
      <c r="R69" s="130">
        <f t="shared" si="32"/>
        <v>0</v>
      </c>
      <c r="S69" s="130">
        <f t="shared" si="32"/>
        <v>0</v>
      </c>
      <c r="T69" s="130">
        <f t="shared" si="32"/>
        <v>0</v>
      </c>
      <c r="U69" s="130">
        <f t="shared" si="32"/>
        <v>0</v>
      </c>
      <c r="V69" s="130">
        <f t="shared" si="32"/>
        <v>0</v>
      </c>
      <c r="W69" s="130">
        <f t="shared" si="32"/>
        <v>0</v>
      </c>
      <c r="X69" s="130">
        <f t="shared" si="32"/>
        <v>0</v>
      </c>
      <c r="Y69" s="130">
        <f t="shared" si="32"/>
        <v>0</v>
      </c>
      <c r="Z69" s="130">
        <f t="shared" si="32"/>
        <v>0</v>
      </c>
      <c r="AA69" s="130">
        <f t="shared" si="32"/>
        <v>0</v>
      </c>
      <c r="AB69" s="130">
        <f t="shared" si="32"/>
        <v>0</v>
      </c>
      <c r="AC69" s="130">
        <f t="shared" si="32"/>
        <v>0</v>
      </c>
      <c r="AD69" s="130">
        <f t="shared" si="32"/>
        <v>0</v>
      </c>
      <c r="AE69" s="130">
        <f t="shared" si="32"/>
        <v>0</v>
      </c>
      <c r="AF69" s="130">
        <f t="shared" si="32"/>
        <v>0</v>
      </c>
      <c r="AG69" s="130">
        <f t="shared" si="32"/>
        <v>0</v>
      </c>
      <c r="AH69" s="130">
        <f t="shared" si="32"/>
        <v>0</v>
      </c>
      <c r="AI69" s="130">
        <f t="shared" si="32"/>
        <v>0</v>
      </c>
      <c r="AJ69" s="130">
        <f t="shared" si="32"/>
        <v>0</v>
      </c>
      <c r="AK69" s="130">
        <f t="shared" si="32"/>
        <v>0</v>
      </c>
      <c r="AL69" s="130">
        <f t="shared" si="32"/>
        <v>0</v>
      </c>
      <c r="AM69" s="130">
        <f t="shared" si="32"/>
        <v>0</v>
      </c>
      <c r="AN69" s="130">
        <f t="shared" si="32"/>
        <v>0</v>
      </c>
      <c r="AO69" s="130">
        <f t="shared" si="32"/>
        <v>0</v>
      </c>
      <c r="AP69" s="130">
        <f t="shared" si="32"/>
        <v>0</v>
      </c>
      <c r="AQ69" s="130">
        <f t="shared" si="32"/>
        <v>0</v>
      </c>
      <c r="AR69" s="130">
        <f t="shared" si="32"/>
        <v>0</v>
      </c>
      <c r="AS69" s="130">
        <f t="shared" si="32"/>
        <v>0</v>
      </c>
      <c r="AT69" s="130">
        <f t="shared" si="32"/>
        <v>0</v>
      </c>
      <c r="AU69" s="130">
        <f t="shared" si="32"/>
        <v>0</v>
      </c>
      <c r="AV69" s="130">
        <f t="shared" si="32"/>
        <v>0</v>
      </c>
      <c r="AW69" s="130">
        <f t="shared" si="32"/>
        <v>0</v>
      </c>
      <c r="AX69" s="130">
        <f t="shared" si="32"/>
        <v>0</v>
      </c>
      <c r="AY69" s="130">
        <f t="shared" si="32"/>
        <v>0</v>
      </c>
      <c r="AZ69" s="130">
        <f t="shared" si="32"/>
        <v>0</v>
      </c>
      <c r="BA69" s="130">
        <f t="shared" si="32"/>
        <v>0</v>
      </c>
      <c r="BB69" s="130">
        <f t="shared" si="32"/>
        <v>0</v>
      </c>
      <c r="BC69" s="130">
        <f t="shared" si="32"/>
        <v>0</v>
      </c>
      <c r="BD69" s="130">
        <f t="shared" si="32"/>
        <v>0</v>
      </c>
      <c r="BE69" s="130">
        <f t="shared" si="32"/>
        <v>0</v>
      </c>
      <c r="BF69" s="130">
        <f t="shared" si="32"/>
        <v>0</v>
      </c>
      <c r="BG69" s="130">
        <f t="shared" si="32"/>
        <v>0</v>
      </c>
      <c r="BH69" s="130">
        <f t="shared" si="32"/>
        <v>0</v>
      </c>
      <c r="BI69" s="130">
        <f t="shared" si="32"/>
        <v>0</v>
      </c>
      <c r="BJ69" s="130">
        <f t="shared" si="32"/>
        <v>0</v>
      </c>
      <c r="BK69" s="130">
        <f t="shared" si="32"/>
        <v>0</v>
      </c>
      <c r="BL69" s="130">
        <f t="shared" si="32"/>
        <v>0</v>
      </c>
      <c r="BM69" s="130">
        <f t="shared" si="32"/>
        <v>0</v>
      </c>
      <c r="BN69" s="130">
        <f t="shared" si="33"/>
        <v>0</v>
      </c>
      <c r="BO69" s="130">
        <f t="shared" si="33"/>
        <v>0</v>
      </c>
      <c r="BP69" s="130">
        <f t="shared" si="33"/>
        <v>0</v>
      </c>
      <c r="BQ69" s="130">
        <f t="shared" si="33"/>
        <v>0</v>
      </c>
      <c r="BR69" s="130">
        <f t="shared" si="33"/>
        <v>0</v>
      </c>
      <c r="BS69" s="130">
        <f t="shared" si="33"/>
        <v>0</v>
      </c>
      <c r="BT69" s="130">
        <f t="shared" si="33"/>
        <v>0</v>
      </c>
      <c r="BU69" s="130">
        <f t="shared" si="33"/>
        <v>0</v>
      </c>
      <c r="BV69" s="130">
        <f t="shared" si="33"/>
        <v>0</v>
      </c>
      <c r="BW69" s="130">
        <f t="shared" si="33"/>
        <v>0</v>
      </c>
      <c r="BX69" s="130">
        <f t="shared" si="33"/>
        <v>0</v>
      </c>
      <c r="BY69" s="130">
        <f t="shared" si="33"/>
        <v>0</v>
      </c>
      <c r="BZ69" s="130">
        <f t="shared" si="33"/>
        <v>0</v>
      </c>
      <c r="CA69" s="130">
        <f t="shared" si="33"/>
        <v>0</v>
      </c>
      <c r="CB69" s="130">
        <f t="shared" si="33"/>
        <v>0</v>
      </c>
      <c r="CC69" s="130">
        <f t="shared" si="33"/>
        <v>0</v>
      </c>
      <c r="CD69" s="140"/>
      <c r="CE69" s="140"/>
      <c r="CF69" s="140"/>
      <c r="CG69" s="140"/>
      <c r="CH69" s="140"/>
      <c r="CI69" s="140"/>
      <c r="CJ69" s="140"/>
      <c r="CK69" s="140"/>
      <c r="CL69" s="140"/>
      <c r="CM69" s="140"/>
      <c r="CN69" s="140"/>
      <c r="CO69" s="140"/>
      <c r="CP69" s="140"/>
      <c r="CQ69" s="140"/>
      <c r="CR69" s="140"/>
      <c r="CS69" s="140"/>
      <c r="CT69" s="140"/>
      <c r="CU69" s="140"/>
      <c r="CV69" s="140"/>
      <c r="CW69" s="140"/>
      <c r="CX69" s="140"/>
      <c r="CY69" s="140"/>
      <c r="CZ69" s="140"/>
      <c r="DA69" s="140"/>
      <c r="DB69" s="140"/>
    </row>
    <row r="70" spans="1:106" s="1" customFormat="1" x14ac:dyDescent="0.3">
      <c r="A70" s="130">
        <f t="shared" si="23"/>
        <v>19</v>
      </c>
      <c r="B70" s="142">
        <f t="shared" si="32"/>
        <v>0</v>
      </c>
      <c r="C70" s="130">
        <f t="shared" si="32"/>
        <v>0</v>
      </c>
      <c r="D70" s="130">
        <f t="shared" si="32"/>
        <v>0</v>
      </c>
      <c r="E70" s="130">
        <f t="shared" si="32"/>
        <v>0</v>
      </c>
      <c r="F70" s="130">
        <f t="shared" si="32"/>
        <v>0</v>
      </c>
      <c r="G70" s="130">
        <f t="shared" si="32"/>
        <v>0</v>
      </c>
      <c r="H70" s="130">
        <f t="shared" si="32"/>
        <v>0</v>
      </c>
      <c r="I70" s="130">
        <f t="shared" si="32"/>
        <v>0</v>
      </c>
      <c r="J70" s="130">
        <f t="shared" si="32"/>
        <v>0</v>
      </c>
      <c r="K70" s="130">
        <f t="shared" si="32"/>
        <v>0</v>
      </c>
      <c r="L70" s="130">
        <f t="shared" si="32"/>
        <v>0</v>
      </c>
      <c r="M70" s="130">
        <f t="shared" si="32"/>
        <v>0</v>
      </c>
      <c r="N70" s="130">
        <f t="shared" si="32"/>
        <v>0</v>
      </c>
      <c r="O70" s="130">
        <f t="shared" si="32"/>
        <v>0</v>
      </c>
      <c r="P70" s="130">
        <f t="shared" si="32"/>
        <v>0</v>
      </c>
      <c r="Q70" s="130">
        <f t="shared" si="32"/>
        <v>0</v>
      </c>
      <c r="R70" s="130">
        <f t="shared" si="32"/>
        <v>0</v>
      </c>
      <c r="S70" s="130">
        <f t="shared" si="32"/>
        <v>0</v>
      </c>
      <c r="T70" s="130">
        <f t="shared" si="32"/>
        <v>0</v>
      </c>
      <c r="U70" s="130">
        <f t="shared" si="32"/>
        <v>0</v>
      </c>
      <c r="V70" s="130">
        <f t="shared" si="32"/>
        <v>0</v>
      </c>
      <c r="W70" s="130">
        <f t="shared" si="32"/>
        <v>0</v>
      </c>
      <c r="X70" s="130">
        <f t="shared" si="32"/>
        <v>0</v>
      </c>
      <c r="Y70" s="130">
        <f t="shared" si="32"/>
        <v>0</v>
      </c>
      <c r="Z70" s="130">
        <f t="shared" si="32"/>
        <v>0</v>
      </c>
      <c r="AA70" s="130">
        <f t="shared" si="32"/>
        <v>0</v>
      </c>
      <c r="AB70" s="130">
        <f t="shared" si="32"/>
        <v>0</v>
      </c>
      <c r="AC70" s="130">
        <f t="shared" si="32"/>
        <v>0</v>
      </c>
      <c r="AD70" s="130">
        <f t="shared" si="32"/>
        <v>0</v>
      </c>
      <c r="AE70" s="130">
        <f t="shared" si="32"/>
        <v>0</v>
      </c>
      <c r="AF70" s="130">
        <f t="shared" si="32"/>
        <v>0</v>
      </c>
      <c r="AG70" s="130">
        <f t="shared" si="32"/>
        <v>0</v>
      </c>
      <c r="AH70" s="130">
        <f t="shared" si="32"/>
        <v>0</v>
      </c>
      <c r="AI70" s="130">
        <f t="shared" si="32"/>
        <v>0</v>
      </c>
      <c r="AJ70" s="130">
        <f t="shared" si="32"/>
        <v>0</v>
      </c>
      <c r="AK70" s="130">
        <f t="shared" si="32"/>
        <v>0</v>
      </c>
      <c r="AL70" s="130">
        <f t="shared" si="32"/>
        <v>0</v>
      </c>
      <c r="AM70" s="130">
        <f t="shared" si="32"/>
        <v>0</v>
      </c>
      <c r="AN70" s="130">
        <f t="shared" si="32"/>
        <v>0</v>
      </c>
      <c r="AO70" s="130">
        <f t="shared" si="32"/>
        <v>0</v>
      </c>
      <c r="AP70" s="130">
        <f t="shared" si="32"/>
        <v>0</v>
      </c>
      <c r="AQ70" s="130">
        <f t="shared" si="32"/>
        <v>0</v>
      </c>
      <c r="AR70" s="130">
        <f t="shared" si="32"/>
        <v>0</v>
      </c>
      <c r="AS70" s="130">
        <f t="shared" si="32"/>
        <v>0</v>
      </c>
      <c r="AT70" s="130">
        <f t="shared" si="32"/>
        <v>0</v>
      </c>
      <c r="AU70" s="130">
        <f t="shared" si="32"/>
        <v>0</v>
      </c>
      <c r="AV70" s="130">
        <f t="shared" si="32"/>
        <v>0</v>
      </c>
      <c r="AW70" s="130">
        <f t="shared" si="32"/>
        <v>0</v>
      </c>
      <c r="AX70" s="130">
        <f t="shared" si="32"/>
        <v>0</v>
      </c>
      <c r="AY70" s="130">
        <f t="shared" si="32"/>
        <v>0</v>
      </c>
      <c r="AZ70" s="130">
        <f t="shared" si="32"/>
        <v>0</v>
      </c>
      <c r="BA70" s="130">
        <f t="shared" si="32"/>
        <v>0</v>
      </c>
      <c r="BB70" s="130">
        <f t="shared" si="32"/>
        <v>0</v>
      </c>
      <c r="BC70" s="130">
        <f t="shared" si="32"/>
        <v>0</v>
      </c>
      <c r="BD70" s="130">
        <f t="shared" si="32"/>
        <v>0</v>
      </c>
      <c r="BE70" s="130">
        <f t="shared" si="32"/>
        <v>0</v>
      </c>
      <c r="BF70" s="130">
        <f t="shared" si="32"/>
        <v>0</v>
      </c>
      <c r="BG70" s="130">
        <f t="shared" si="32"/>
        <v>0</v>
      </c>
      <c r="BH70" s="130">
        <f t="shared" si="32"/>
        <v>0</v>
      </c>
      <c r="BI70" s="130">
        <f t="shared" si="32"/>
        <v>0</v>
      </c>
      <c r="BJ70" s="130">
        <f t="shared" si="32"/>
        <v>0</v>
      </c>
      <c r="BK70" s="130">
        <f t="shared" si="32"/>
        <v>0</v>
      </c>
      <c r="BL70" s="130">
        <f t="shared" si="32"/>
        <v>0</v>
      </c>
      <c r="BM70" s="130">
        <f t="shared" si="32"/>
        <v>0</v>
      </c>
      <c r="BN70" s="130">
        <f t="shared" si="33"/>
        <v>0</v>
      </c>
      <c r="BO70" s="130">
        <f t="shared" si="33"/>
        <v>0</v>
      </c>
      <c r="BP70" s="130">
        <f t="shared" si="33"/>
        <v>0</v>
      </c>
      <c r="BQ70" s="130">
        <f t="shared" si="33"/>
        <v>0</v>
      </c>
      <c r="BR70" s="130">
        <f t="shared" si="33"/>
        <v>0</v>
      </c>
      <c r="BS70" s="130">
        <f t="shared" si="33"/>
        <v>0</v>
      </c>
      <c r="BT70" s="130">
        <f t="shared" si="33"/>
        <v>0</v>
      </c>
      <c r="BU70" s="130">
        <f t="shared" si="33"/>
        <v>0</v>
      </c>
      <c r="BV70" s="130">
        <f t="shared" si="33"/>
        <v>0</v>
      </c>
      <c r="BW70" s="130">
        <f t="shared" si="33"/>
        <v>0</v>
      </c>
      <c r="BX70" s="130">
        <f t="shared" si="33"/>
        <v>0</v>
      </c>
      <c r="BY70" s="130">
        <f t="shared" si="33"/>
        <v>0</v>
      </c>
      <c r="BZ70" s="130">
        <f t="shared" si="33"/>
        <v>0</v>
      </c>
      <c r="CA70" s="130">
        <f t="shared" si="33"/>
        <v>0</v>
      </c>
      <c r="CB70" s="130">
        <f t="shared" si="33"/>
        <v>0</v>
      </c>
      <c r="CC70" s="130">
        <f t="shared" si="33"/>
        <v>0</v>
      </c>
      <c r="CD70" s="140"/>
      <c r="CE70" s="140"/>
      <c r="CF70" s="140"/>
      <c r="CG70" s="140"/>
      <c r="CH70" s="140"/>
      <c r="CI70" s="140"/>
      <c r="CJ70" s="140"/>
      <c r="CK70" s="140"/>
      <c r="CL70" s="140"/>
      <c r="CM70" s="140"/>
      <c r="CN70" s="140"/>
      <c r="CO70" s="140"/>
      <c r="CP70" s="140"/>
      <c r="CQ70" s="140"/>
      <c r="CR70" s="140"/>
      <c r="CS70" s="140"/>
      <c r="CT70" s="140"/>
      <c r="CU70" s="140"/>
      <c r="CV70" s="140"/>
      <c r="CW70" s="140"/>
      <c r="CX70" s="140"/>
      <c r="CY70" s="140"/>
      <c r="CZ70" s="140"/>
      <c r="DA70" s="140"/>
      <c r="DB70" s="140"/>
    </row>
    <row r="71" spans="1:106" s="1" customFormat="1" x14ac:dyDescent="0.3">
      <c r="A71" s="130">
        <f t="shared" si="23"/>
        <v>20</v>
      </c>
      <c r="B71" s="142">
        <f t="shared" si="32"/>
        <v>0</v>
      </c>
      <c r="C71" s="130">
        <f t="shared" si="32"/>
        <v>0</v>
      </c>
      <c r="D71" s="130">
        <f t="shared" si="32"/>
        <v>0</v>
      </c>
      <c r="E71" s="130">
        <f t="shared" si="32"/>
        <v>0</v>
      </c>
      <c r="F71" s="130">
        <f t="shared" si="32"/>
        <v>0</v>
      </c>
      <c r="G71" s="130">
        <f t="shared" si="32"/>
        <v>0</v>
      </c>
      <c r="H71" s="130">
        <f t="shared" si="32"/>
        <v>0</v>
      </c>
      <c r="I71" s="130">
        <f t="shared" si="32"/>
        <v>0</v>
      </c>
      <c r="J71" s="130">
        <f t="shared" si="32"/>
        <v>0</v>
      </c>
      <c r="K71" s="130">
        <f t="shared" si="32"/>
        <v>0</v>
      </c>
      <c r="L71" s="130">
        <f t="shared" si="32"/>
        <v>0</v>
      </c>
      <c r="M71" s="130">
        <f t="shared" si="32"/>
        <v>0</v>
      </c>
      <c r="N71" s="130">
        <f t="shared" si="32"/>
        <v>0</v>
      </c>
      <c r="O71" s="130">
        <f t="shared" si="32"/>
        <v>0</v>
      </c>
      <c r="P71" s="130">
        <f t="shared" si="32"/>
        <v>0</v>
      </c>
      <c r="Q71" s="130">
        <f t="shared" si="32"/>
        <v>0</v>
      </c>
      <c r="R71" s="130">
        <f t="shared" si="32"/>
        <v>0</v>
      </c>
      <c r="S71" s="130">
        <f t="shared" si="32"/>
        <v>0</v>
      </c>
      <c r="T71" s="130">
        <f t="shared" si="32"/>
        <v>0</v>
      </c>
      <c r="U71" s="130">
        <f t="shared" si="32"/>
        <v>0</v>
      </c>
      <c r="V71" s="130">
        <f t="shared" si="32"/>
        <v>0</v>
      </c>
      <c r="W71" s="130">
        <f t="shared" si="32"/>
        <v>0</v>
      </c>
      <c r="X71" s="130">
        <f t="shared" si="32"/>
        <v>0</v>
      </c>
      <c r="Y71" s="130">
        <f t="shared" si="32"/>
        <v>0</v>
      </c>
      <c r="Z71" s="130">
        <f t="shared" si="32"/>
        <v>0</v>
      </c>
      <c r="AA71" s="130">
        <f t="shared" si="32"/>
        <v>0</v>
      </c>
      <c r="AB71" s="130">
        <f t="shared" si="32"/>
        <v>0</v>
      </c>
      <c r="AC71" s="130">
        <f t="shared" si="32"/>
        <v>0</v>
      </c>
      <c r="AD71" s="130">
        <f t="shared" si="32"/>
        <v>0</v>
      </c>
      <c r="AE71" s="130">
        <f t="shared" si="32"/>
        <v>0</v>
      </c>
      <c r="AF71" s="130">
        <f t="shared" si="32"/>
        <v>0</v>
      </c>
      <c r="AG71" s="130">
        <f t="shared" si="32"/>
        <v>0</v>
      </c>
      <c r="AH71" s="130">
        <f t="shared" si="32"/>
        <v>0</v>
      </c>
      <c r="AI71" s="130">
        <f t="shared" si="32"/>
        <v>0</v>
      </c>
      <c r="AJ71" s="130">
        <f t="shared" si="32"/>
        <v>0</v>
      </c>
      <c r="AK71" s="130">
        <f t="shared" si="32"/>
        <v>0</v>
      </c>
      <c r="AL71" s="130">
        <f t="shared" si="32"/>
        <v>0</v>
      </c>
      <c r="AM71" s="130">
        <f t="shared" si="32"/>
        <v>0</v>
      </c>
      <c r="AN71" s="130">
        <f t="shared" si="32"/>
        <v>0</v>
      </c>
      <c r="AO71" s="130">
        <f t="shared" si="32"/>
        <v>0</v>
      </c>
      <c r="AP71" s="130">
        <f t="shared" si="32"/>
        <v>0</v>
      </c>
      <c r="AQ71" s="130">
        <f t="shared" si="32"/>
        <v>0</v>
      </c>
      <c r="AR71" s="130">
        <f t="shared" si="32"/>
        <v>0</v>
      </c>
      <c r="AS71" s="130">
        <f t="shared" si="32"/>
        <v>0</v>
      </c>
      <c r="AT71" s="130">
        <f t="shared" si="32"/>
        <v>0</v>
      </c>
      <c r="AU71" s="130">
        <f t="shared" si="32"/>
        <v>0</v>
      </c>
      <c r="AV71" s="130">
        <f t="shared" si="32"/>
        <v>0</v>
      </c>
      <c r="AW71" s="130">
        <f t="shared" si="32"/>
        <v>0</v>
      </c>
      <c r="AX71" s="130">
        <f t="shared" si="32"/>
        <v>0</v>
      </c>
      <c r="AY71" s="130">
        <f t="shared" si="32"/>
        <v>0</v>
      </c>
      <c r="AZ71" s="130">
        <f t="shared" si="32"/>
        <v>0</v>
      </c>
      <c r="BA71" s="130">
        <f t="shared" si="32"/>
        <v>0</v>
      </c>
      <c r="BB71" s="130">
        <f t="shared" si="32"/>
        <v>0</v>
      </c>
      <c r="BC71" s="130">
        <f t="shared" si="32"/>
        <v>0</v>
      </c>
      <c r="BD71" s="130">
        <f t="shared" si="32"/>
        <v>0</v>
      </c>
      <c r="BE71" s="130">
        <f t="shared" si="32"/>
        <v>0</v>
      </c>
      <c r="BF71" s="130">
        <f t="shared" si="32"/>
        <v>0</v>
      </c>
      <c r="BG71" s="130">
        <f t="shared" si="32"/>
        <v>0</v>
      </c>
      <c r="BH71" s="130">
        <f t="shared" si="32"/>
        <v>0</v>
      </c>
      <c r="BI71" s="130">
        <f t="shared" si="32"/>
        <v>0</v>
      </c>
      <c r="BJ71" s="130">
        <f t="shared" si="32"/>
        <v>0</v>
      </c>
      <c r="BK71" s="130">
        <f t="shared" si="32"/>
        <v>0</v>
      </c>
      <c r="BL71" s="130">
        <f t="shared" si="32"/>
        <v>0</v>
      </c>
      <c r="BM71" s="130">
        <f t="shared" ref="BM71" si="34">BM33^2</f>
        <v>0</v>
      </c>
      <c r="BN71" s="130">
        <f t="shared" si="33"/>
        <v>0</v>
      </c>
      <c r="BO71" s="130">
        <f t="shared" si="33"/>
        <v>0</v>
      </c>
      <c r="BP71" s="130">
        <f t="shared" si="33"/>
        <v>0</v>
      </c>
      <c r="BQ71" s="130">
        <f t="shared" si="33"/>
        <v>0</v>
      </c>
      <c r="BR71" s="130">
        <f t="shared" si="33"/>
        <v>0</v>
      </c>
      <c r="BS71" s="130">
        <f t="shared" si="33"/>
        <v>0</v>
      </c>
      <c r="BT71" s="130">
        <f t="shared" si="33"/>
        <v>0</v>
      </c>
      <c r="BU71" s="130">
        <f t="shared" si="33"/>
        <v>0</v>
      </c>
      <c r="BV71" s="130">
        <f t="shared" si="33"/>
        <v>0</v>
      </c>
      <c r="BW71" s="130">
        <f t="shared" si="33"/>
        <v>0</v>
      </c>
      <c r="BX71" s="130">
        <f t="shared" si="33"/>
        <v>0</v>
      </c>
      <c r="BY71" s="130">
        <f t="shared" si="33"/>
        <v>0</v>
      </c>
      <c r="BZ71" s="130">
        <f t="shared" si="33"/>
        <v>0</v>
      </c>
      <c r="CA71" s="130">
        <f t="shared" si="33"/>
        <v>0</v>
      </c>
      <c r="CB71" s="130">
        <f t="shared" si="33"/>
        <v>0</v>
      </c>
      <c r="CC71" s="130">
        <f t="shared" si="33"/>
        <v>0</v>
      </c>
      <c r="CD71" s="140"/>
      <c r="CE71" s="140"/>
      <c r="CF71" s="140"/>
      <c r="CG71" s="140"/>
      <c r="CH71" s="140"/>
      <c r="CI71" s="140"/>
      <c r="CJ71" s="140"/>
      <c r="CK71" s="140"/>
      <c r="CL71" s="140"/>
      <c r="CM71" s="140"/>
      <c r="CN71" s="140"/>
      <c r="CO71" s="140"/>
      <c r="CP71" s="140"/>
      <c r="CQ71" s="140"/>
      <c r="CR71" s="140"/>
      <c r="CS71" s="140"/>
      <c r="CT71" s="140"/>
      <c r="CU71" s="140"/>
      <c r="CV71" s="140"/>
      <c r="CW71" s="140"/>
      <c r="CX71" s="140"/>
      <c r="CY71" s="140"/>
      <c r="CZ71" s="140"/>
      <c r="DA71" s="140"/>
      <c r="DB71" s="140"/>
    </row>
    <row r="72" spans="1:106" s="1" customFormat="1" x14ac:dyDescent="0.3">
      <c r="A72" s="130">
        <f t="shared" si="23"/>
        <v>21</v>
      </c>
      <c r="B72" s="142">
        <f t="shared" ref="B72:BM75" si="35">B34^2</f>
        <v>0</v>
      </c>
      <c r="C72" s="130">
        <f t="shared" si="35"/>
        <v>0</v>
      </c>
      <c r="D72" s="130">
        <f t="shared" si="35"/>
        <v>0</v>
      </c>
      <c r="E72" s="130">
        <f t="shared" si="35"/>
        <v>0</v>
      </c>
      <c r="F72" s="130">
        <f t="shared" si="35"/>
        <v>0</v>
      </c>
      <c r="G72" s="130">
        <f t="shared" si="35"/>
        <v>0</v>
      </c>
      <c r="H72" s="130">
        <f t="shared" si="35"/>
        <v>0</v>
      </c>
      <c r="I72" s="130">
        <f t="shared" si="35"/>
        <v>0</v>
      </c>
      <c r="J72" s="130">
        <f t="shared" si="35"/>
        <v>0</v>
      </c>
      <c r="K72" s="130">
        <f t="shared" si="35"/>
        <v>0</v>
      </c>
      <c r="L72" s="130">
        <f t="shared" si="35"/>
        <v>0</v>
      </c>
      <c r="M72" s="130">
        <f t="shared" si="35"/>
        <v>0</v>
      </c>
      <c r="N72" s="130">
        <f t="shared" si="35"/>
        <v>0</v>
      </c>
      <c r="O72" s="130">
        <f t="shared" si="35"/>
        <v>0</v>
      </c>
      <c r="P72" s="130">
        <f t="shared" si="35"/>
        <v>0</v>
      </c>
      <c r="Q72" s="130">
        <f t="shared" si="35"/>
        <v>0</v>
      </c>
      <c r="R72" s="130">
        <f t="shared" si="35"/>
        <v>0</v>
      </c>
      <c r="S72" s="130">
        <f t="shared" si="35"/>
        <v>0</v>
      </c>
      <c r="T72" s="130">
        <f t="shared" si="35"/>
        <v>0</v>
      </c>
      <c r="U72" s="130">
        <f t="shared" si="35"/>
        <v>0</v>
      </c>
      <c r="V72" s="130">
        <f t="shared" si="35"/>
        <v>0</v>
      </c>
      <c r="W72" s="130">
        <f t="shared" si="35"/>
        <v>0</v>
      </c>
      <c r="X72" s="130">
        <f t="shared" si="35"/>
        <v>0</v>
      </c>
      <c r="Y72" s="130">
        <f t="shared" si="35"/>
        <v>0</v>
      </c>
      <c r="Z72" s="130">
        <f t="shared" si="35"/>
        <v>0</v>
      </c>
      <c r="AA72" s="130">
        <f t="shared" si="35"/>
        <v>0</v>
      </c>
      <c r="AB72" s="130">
        <f t="shared" si="35"/>
        <v>0</v>
      </c>
      <c r="AC72" s="130">
        <f t="shared" si="35"/>
        <v>0</v>
      </c>
      <c r="AD72" s="130">
        <f t="shared" si="35"/>
        <v>0</v>
      </c>
      <c r="AE72" s="130">
        <f t="shared" si="35"/>
        <v>0</v>
      </c>
      <c r="AF72" s="130">
        <f t="shared" si="35"/>
        <v>0</v>
      </c>
      <c r="AG72" s="130">
        <f t="shared" si="35"/>
        <v>0</v>
      </c>
      <c r="AH72" s="130">
        <f t="shared" si="35"/>
        <v>0</v>
      </c>
      <c r="AI72" s="130">
        <f t="shared" si="35"/>
        <v>0</v>
      </c>
      <c r="AJ72" s="130">
        <f t="shared" si="35"/>
        <v>0</v>
      </c>
      <c r="AK72" s="130">
        <f t="shared" si="35"/>
        <v>0</v>
      </c>
      <c r="AL72" s="130">
        <f t="shared" si="35"/>
        <v>0</v>
      </c>
      <c r="AM72" s="130">
        <f t="shared" si="35"/>
        <v>0</v>
      </c>
      <c r="AN72" s="130">
        <f t="shared" si="35"/>
        <v>0</v>
      </c>
      <c r="AO72" s="130">
        <f t="shared" si="35"/>
        <v>0</v>
      </c>
      <c r="AP72" s="130">
        <f t="shared" si="35"/>
        <v>0</v>
      </c>
      <c r="AQ72" s="130">
        <f t="shared" si="35"/>
        <v>0</v>
      </c>
      <c r="AR72" s="130">
        <f t="shared" si="35"/>
        <v>0</v>
      </c>
      <c r="AS72" s="130">
        <f t="shared" si="35"/>
        <v>0</v>
      </c>
      <c r="AT72" s="130">
        <f t="shared" si="35"/>
        <v>0</v>
      </c>
      <c r="AU72" s="130">
        <f t="shared" si="35"/>
        <v>0</v>
      </c>
      <c r="AV72" s="130">
        <f t="shared" si="35"/>
        <v>0</v>
      </c>
      <c r="AW72" s="130">
        <f t="shared" si="35"/>
        <v>0</v>
      </c>
      <c r="AX72" s="130">
        <f t="shared" si="35"/>
        <v>0</v>
      </c>
      <c r="AY72" s="130">
        <f t="shared" si="35"/>
        <v>0</v>
      </c>
      <c r="AZ72" s="130">
        <f t="shared" si="35"/>
        <v>0</v>
      </c>
      <c r="BA72" s="130">
        <f t="shared" si="35"/>
        <v>0</v>
      </c>
      <c r="BB72" s="130">
        <f t="shared" si="35"/>
        <v>0</v>
      </c>
      <c r="BC72" s="130">
        <f t="shared" si="35"/>
        <v>0</v>
      </c>
      <c r="BD72" s="130">
        <f t="shared" si="35"/>
        <v>0</v>
      </c>
      <c r="BE72" s="130">
        <f t="shared" si="35"/>
        <v>0</v>
      </c>
      <c r="BF72" s="130">
        <f t="shared" si="35"/>
        <v>0</v>
      </c>
      <c r="BG72" s="130">
        <f t="shared" si="35"/>
        <v>0</v>
      </c>
      <c r="BH72" s="130">
        <f t="shared" si="35"/>
        <v>0</v>
      </c>
      <c r="BI72" s="130">
        <f t="shared" si="35"/>
        <v>0</v>
      </c>
      <c r="BJ72" s="130">
        <f t="shared" si="35"/>
        <v>0</v>
      </c>
      <c r="BK72" s="130">
        <f t="shared" si="35"/>
        <v>0</v>
      </c>
      <c r="BL72" s="130">
        <f t="shared" si="35"/>
        <v>0</v>
      </c>
      <c r="BM72" s="130">
        <f t="shared" si="35"/>
        <v>0</v>
      </c>
      <c r="BN72" s="130">
        <f t="shared" si="33"/>
        <v>0</v>
      </c>
      <c r="BO72" s="130">
        <f t="shared" si="33"/>
        <v>0</v>
      </c>
      <c r="BP72" s="130">
        <f t="shared" si="33"/>
        <v>0</v>
      </c>
      <c r="BQ72" s="130">
        <f t="shared" si="33"/>
        <v>0</v>
      </c>
      <c r="BR72" s="130">
        <f t="shared" si="33"/>
        <v>0</v>
      </c>
      <c r="BS72" s="130">
        <f t="shared" si="33"/>
        <v>0</v>
      </c>
      <c r="BT72" s="130">
        <f t="shared" si="33"/>
        <v>0</v>
      </c>
      <c r="BU72" s="130">
        <f t="shared" si="33"/>
        <v>0</v>
      </c>
      <c r="BV72" s="130">
        <f t="shared" si="33"/>
        <v>0</v>
      </c>
      <c r="BW72" s="130">
        <f t="shared" si="33"/>
        <v>0</v>
      </c>
      <c r="BX72" s="130">
        <f t="shared" si="33"/>
        <v>0</v>
      </c>
      <c r="BY72" s="130">
        <f t="shared" si="33"/>
        <v>0</v>
      </c>
      <c r="BZ72" s="130">
        <f t="shared" si="33"/>
        <v>0</v>
      </c>
      <c r="CA72" s="130">
        <f t="shared" si="33"/>
        <v>0</v>
      </c>
      <c r="CB72" s="130">
        <f t="shared" si="33"/>
        <v>0</v>
      </c>
      <c r="CC72" s="130">
        <f t="shared" si="33"/>
        <v>0</v>
      </c>
      <c r="CD72" s="140"/>
      <c r="CE72" s="140"/>
      <c r="CF72" s="140"/>
      <c r="CG72" s="140"/>
      <c r="CH72" s="140"/>
      <c r="CI72" s="140"/>
      <c r="CJ72" s="140"/>
      <c r="CK72" s="140"/>
      <c r="CL72" s="140"/>
      <c r="CM72" s="140"/>
      <c r="CN72" s="140"/>
      <c r="CO72" s="140"/>
      <c r="CP72" s="140"/>
      <c r="CQ72" s="140"/>
      <c r="CR72" s="140"/>
      <c r="CS72" s="140"/>
      <c r="CT72" s="140"/>
      <c r="CU72" s="140"/>
      <c r="CV72" s="140"/>
      <c r="CW72" s="140"/>
      <c r="CX72" s="140"/>
      <c r="CY72" s="140"/>
      <c r="CZ72" s="140"/>
      <c r="DA72" s="140"/>
      <c r="DB72" s="140"/>
    </row>
    <row r="73" spans="1:106" s="1" customFormat="1" x14ac:dyDescent="0.3">
      <c r="A73" s="130">
        <f t="shared" si="23"/>
        <v>22</v>
      </c>
      <c r="B73" s="142">
        <f t="shared" si="35"/>
        <v>0</v>
      </c>
      <c r="C73" s="130">
        <f t="shared" si="35"/>
        <v>0</v>
      </c>
      <c r="D73" s="130">
        <f t="shared" si="35"/>
        <v>0</v>
      </c>
      <c r="E73" s="130">
        <f t="shared" si="35"/>
        <v>0</v>
      </c>
      <c r="F73" s="130">
        <f t="shared" si="35"/>
        <v>0</v>
      </c>
      <c r="G73" s="130">
        <f t="shared" si="35"/>
        <v>0</v>
      </c>
      <c r="H73" s="130">
        <f t="shared" si="35"/>
        <v>0</v>
      </c>
      <c r="I73" s="130">
        <f t="shared" si="35"/>
        <v>0</v>
      </c>
      <c r="J73" s="130">
        <f t="shared" si="35"/>
        <v>0</v>
      </c>
      <c r="K73" s="130">
        <f t="shared" si="35"/>
        <v>0</v>
      </c>
      <c r="L73" s="130">
        <f t="shared" si="35"/>
        <v>0</v>
      </c>
      <c r="M73" s="130">
        <f t="shared" si="35"/>
        <v>0</v>
      </c>
      <c r="N73" s="130">
        <f t="shared" si="35"/>
        <v>0</v>
      </c>
      <c r="O73" s="130">
        <f t="shared" si="35"/>
        <v>0</v>
      </c>
      <c r="P73" s="130">
        <f t="shared" si="35"/>
        <v>0</v>
      </c>
      <c r="Q73" s="130">
        <f t="shared" si="35"/>
        <v>0</v>
      </c>
      <c r="R73" s="130">
        <f t="shared" si="35"/>
        <v>0</v>
      </c>
      <c r="S73" s="130">
        <f t="shared" si="35"/>
        <v>0</v>
      </c>
      <c r="T73" s="130">
        <f t="shared" si="35"/>
        <v>0</v>
      </c>
      <c r="U73" s="130">
        <f t="shared" si="35"/>
        <v>0</v>
      </c>
      <c r="V73" s="130">
        <f t="shared" si="35"/>
        <v>0</v>
      </c>
      <c r="W73" s="130">
        <f t="shared" si="35"/>
        <v>0</v>
      </c>
      <c r="X73" s="130">
        <f t="shared" si="35"/>
        <v>0</v>
      </c>
      <c r="Y73" s="130">
        <f t="shared" si="35"/>
        <v>0</v>
      </c>
      <c r="Z73" s="130">
        <f t="shared" si="35"/>
        <v>0</v>
      </c>
      <c r="AA73" s="130">
        <f t="shared" si="35"/>
        <v>0</v>
      </c>
      <c r="AB73" s="130">
        <f t="shared" si="35"/>
        <v>0</v>
      </c>
      <c r="AC73" s="130">
        <f t="shared" si="35"/>
        <v>0</v>
      </c>
      <c r="AD73" s="130">
        <f t="shared" si="35"/>
        <v>0</v>
      </c>
      <c r="AE73" s="130">
        <f t="shared" si="35"/>
        <v>0</v>
      </c>
      <c r="AF73" s="130">
        <f t="shared" si="35"/>
        <v>0</v>
      </c>
      <c r="AG73" s="130">
        <f t="shared" si="35"/>
        <v>0</v>
      </c>
      <c r="AH73" s="130">
        <f t="shared" si="35"/>
        <v>0</v>
      </c>
      <c r="AI73" s="130">
        <f t="shared" si="35"/>
        <v>0</v>
      </c>
      <c r="AJ73" s="130">
        <f t="shared" si="35"/>
        <v>0</v>
      </c>
      <c r="AK73" s="130">
        <f t="shared" si="35"/>
        <v>0</v>
      </c>
      <c r="AL73" s="130">
        <f t="shared" si="35"/>
        <v>0</v>
      </c>
      <c r="AM73" s="130">
        <f t="shared" si="35"/>
        <v>0</v>
      </c>
      <c r="AN73" s="130">
        <f t="shared" si="35"/>
        <v>0</v>
      </c>
      <c r="AO73" s="130">
        <f t="shared" si="35"/>
        <v>0</v>
      </c>
      <c r="AP73" s="130">
        <f t="shared" si="35"/>
        <v>0</v>
      </c>
      <c r="AQ73" s="130">
        <f t="shared" si="35"/>
        <v>0</v>
      </c>
      <c r="AR73" s="130">
        <f t="shared" si="35"/>
        <v>0</v>
      </c>
      <c r="AS73" s="130">
        <f t="shared" si="35"/>
        <v>0</v>
      </c>
      <c r="AT73" s="130">
        <f t="shared" si="35"/>
        <v>0</v>
      </c>
      <c r="AU73" s="130">
        <f t="shared" si="35"/>
        <v>0</v>
      </c>
      <c r="AV73" s="130">
        <f t="shared" si="35"/>
        <v>0</v>
      </c>
      <c r="AW73" s="130">
        <f t="shared" si="35"/>
        <v>0</v>
      </c>
      <c r="AX73" s="130">
        <f t="shared" si="35"/>
        <v>0</v>
      </c>
      <c r="AY73" s="130">
        <f t="shared" si="35"/>
        <v>0</v>
      </c>
      <c r="AZ73" s="130">
        <f t="shared" si="35"/>
        <v>0</v>
      </c>
      <c r="BA73" s="130">
        <f t="shared" si="35"/>
        <v>0</v>
      </c>
      <c r="BB73" s="130">
        <f t="shared" si="35"/>
        <v>0</v>
      </c>
      <c r="BC73" s="130">
        <f t="shared" si="35"/>
        <v>0</v>
      </c>
      <c r="BD73" s="130">
        <f t="shared" si="35"/>
        <v>0</v>
      </c>
      <c r="BE73" s="130">
        <f t="shared" si="35"/>
        <v>0</v>
      </c>
      <c r="BF73" s="130">
        <f t="shared" si="35"/>
        <v>0</v>
      </c>
      <c r="BG73" s="130">
        <f t="shared" si="35"/>
        <v>0</v>
      </c>
      <c r="BH73" s="130">
        <f t="shared" si="35"/>
        <v>0</v>
      </c>
      <c r="BI73" s="130">
        <f t="shared" si="35"/>
        <v>0</v>
      </c>
      <c r="BJ73" s="130">
        <f t="shared" si="35"/>
        <v>0</v>
      </c>
      <c r="BK73" s="130">
        <f t="shared" si="35"/>
        <v>0</v>
      </c>
      <c r="BL73" s="130">
        <f t="shared" si="35"/>
        <v>0</v>
      </c>
      <c r="BM73" s="130">
        <f t="shared" si="35"/>
        <v>0</v>
      </c>
      <c r="BN73" s="130">
        <f t="shared" si="33"/>
        <v>0</v>
      </c>
      <c r="BO73" s="130">
        <f t="shared" si="33"/>
        <v>0</v>
      </c>
      <c r="BP73" s="130">
        <f t="shared" si="33"/>
        <v>0</v>
      </c>
      <c r="BQ73" s="130">
        <f t="shared" si="33"/>
        <v>0</v>
      </c>
      <c r="BR73" s="130">
        <f t="shared" si="33"/>
        <v>0</v>
      </c>
      <c r="BS73" s="130">
        <f t="shared" si="33"/>
        <v>0</v>
      </c>
      <c r="BT73" s="130">
        <f t="shared" si="33"/>
        <v>0</v>
      </c>
      <c r="BU73" s="130">
        <f t="shared" si="33"/>
        <v>0</v>
      </c>
      <c r="BV73" s="130">
        <f t="shared" si="33"/>
        <v>0</v>
      </c>
      <c r="BW73" s="130">
        <f t="shared" si="33"/>
        <v>0</v>
      </c>
      <c r="BX73" s="130">
        <f t="shared" si="33"/>
        <v>0</v>
      </c>
      <c r="BY73" s="130">
        <f t="shared" si="33"/>
        <v>0</v>
      </c>
      <c r="BZ73" s="130">
        <f t="shared" si="33"/>
        <v>0</v>
      </c>
      <c r="CA73" s="130">
        <f t="shared" si="33"/>
        <v>0</v>
      </c>
      <c r="CB73" s="130">
        <f t="shared" si="33"/>
        <v>0</v>
      </c>
      <c r="CC73" s="130">
        <f t="shared" si="33"/>
        <v>0</v>
      </c>
      <c r="CD73" s="140"/>
      <c r="CE73" s="140"/>
      <c r="CF73" s="140"/>
      <c r="CG73" s="140"/>
      <c r="CH73" s="140"/>
      <c r="CI73" s="140"/>
      <c r="CJ73" s="140"/>
      <c r="CK73" s="140"/>
      <c r="CL73" s="140"/>
      <c r="CM73" s="140"/>
      <c r="CN73" s="140"/>
      <c r="CO73" s="140"/>
      <c r="CP73" s="140"/>
      <c r="CQ73" s="140"/>
      <c r="CR73" s="140"/>
      <c r="CS73" s="140"/>
      <c r="CT73" s="140"/>
      <c r="CU73" s="140"/>
      <c r="CV73" s="140"/>
      <c r="CW73" s="140"/>
      <c r="CX73" s="140"/>
      <c r="CY73" s="140"/>
      <c r="CZ73" s="140"/>
      <c r="DA73" s="140"/>
      <c r="DB73" s="140"/>
    </row>
    <row r="74" spans="1:106" s="1" customFormat="1" x14ac:dyDescent="0.3">
      <c r="A74" s="130">
        <f t="shared" si="23"/>
        <v>23</v>
      </c>
      <c r="B74" s="142">
        <f t="shared" si="35"/>
        <v>0</v>
      </c>
      <c r="C74" s="130">
        <f t="shared" si="35"/>
        <v>0</v>
      </c>
      <c r="D74" s="130">
        <f t="shared" si="35"/>
        <v>0</v>
      </c>
      <c r="E74" s="130">
        <f t="shared" si="35"/>
        <v>0</v>
      </c>
      <c r="F74" s="130">
        <f t="shared" si="35"/>
        <v>0</v>
      </c>
      <c r="G74" s="130">
        <f t="shared" si="35"/>
        <v>0</v>
      </c>
      <c r="H74" s="130">
        <f t="shared" si="35"/>
        <v>0</v>
      </c>
      <c r="I74" s="130">
        <f t="shared" si="35"/>
        <v>0</v>
      </c>
      <c r="J74" s="130">
        <f t="shared" si="35"/>
        <v>0</v>
      </c>
      <c r="K74" s="130">
        <f t="shared" si="35"/>
        <v>0</v>
      </c>
      <c r="L74" s="130">
        <f t="shared" si="35"/>
        <v>0</v>
      </c>
      <c r="M74" s="130">
        <f t="shared" si="35"/>
        <v>0</v>
      </c>
      <c r="N74" s="130">
        <f t="shared" si="35"/>
        <v>0</v>
      </c>
      <c r="O74" s="130">
        <f t="shared" si="35"/>
        <v>0</v>
      </c>
      <c r="P74" s="130">
        <f t="shared" si="35"/>
        <v>0</v>
      </c>
      <c r="Q74" s="130">
        <f t="shared" si="35"/>
        <v>0</v>
      </c>
      <c r="R74" s="130">
        <f t="shared" si="35"/>
        <v>0</v>
      </c>
      <c r="S74" s="130">
        <f t="shared" si="35"/>
        <v>0</v>
      </c>
      <c r="T74" s="130">
        <f t="shared" si="35"/>
        <v>0</v>
      </c>
      <c r="U74" s="130">
        <f t="shared" si="35"/>
        <v>0</v>
      </c>
      <c r="V74" s="130">
        <f t="shared" si="35"/>
        <v>0</v>
      </c>
      <c r="W74" s="130">
        <f t="shared" si="35"/>
        <v>0</v>
      </c>
      <c r="X74" s="130">
        <f t="shared" si="35"/>
        <v>0</v>
      </c>
      <c r="Y74" s="130">
        <f t="shared" si="35"/>
        <v>0</v>
      </c>
      <c r="Z74" s="130">
        <f t="shared" si="35"/>
        <v>0</v>
      </c>
      <c r="AA74" s="130">
        <f t="shared" si="35"/>
        <v>0</v>
      </c>
      <c r="AB74" s="130">
        <f t="shared" si="35"/>
        <v>0</v>
      </c>
      <c r="AC74" s="130">
        <f t="shared" si="35"/>
        <v>0</v>
      </c>
      <c r="AD74" s="130">
        <f t="shared" si="35"/>
        <v>0</v>
      </c>
      <c r="AE74" s="130">
        <f t="shared" si="35"/>
        <v>0</v>
      </c>
      <c r="AF74" s="130">
        <f t="shared" si="35"/>
        <v>0</v>
      </c>
      <c r="AG74" s="130">
        <f t="shared" si="35"/>
        <v>0</v>
      </c>
      <c r="AH74" s="130">
        <f t="shared" si="35"/>
        <v>0</v>
      </c>
      <c r="AI74" s="130">
        <f t="shared" si="35"/>
        <v>0</v>
      </c>
      <c r="AJ74" s="130">
        <f t="shared" si="35"/>
        <v>0</v>
      </c>
      <c r="AK74" s="130">
        <f t="shared" si="35"/>
        <v>0</v>
      </c>
      <c r="AL74" s="130">
        <f t="shared" si="35"/>
        <v>0</v>
      </c>
      <c r="AM74" s="130">
        <f t="shared" si="35"/>
        <v>0</v>
      </c>
      <c r="AN74" s="130">
        <f t="shared" si="35"/>
        <v>0</v>
      </c>
      <c r="AO74" s="130">
        <f t="shared" si="35"/>
        <v>0</v>
      </c>
      <c r="AP74" s="130">
        <f t="shared" si="35"/>
        <v>0</v>
      </c>
      <c r="AQ74" s="130">
        <f t="shared" si="35"/>
        <v>0</v>
      </c>
      <c r="AR74" s="130">
        <f t="shared" si="35"/>
        <v>0</v>
      </c>
      <c r="AS74" s="130">
        <f t="shared" si="35"/>
        <v>0</v>
      </c>
      <c r="AT74" s="130">
        <f t="shared" si="35"/>
        <v>0</v>
      </c>
      <c r="AU74" s="130">
        <f t="shared" si="35"/>
        <v>0</v>
      </c>
      <c r="AV74" s="130">
        <f t="shared" si="35"/>
        <v>0</v>
      </c>
      <c r="AW74" s="130">
        <f t="shared" si="35"/>
        <v>0</v>
      </c>
      <c r="AX74" s="130">
        <f t="shared" si="35"/>
        <v>0</v>
      </c>
      <c r="AY74" s="130">
        <f t="shared" si="35"/>
        <v>0</v>
      </c>
      <c r="AZ74" s="130">
        <f t="shared" si="35"/>
        <v>0</v>
      </c>
      <c r="BA74" s="130">
        <f t="shared" si="35"/>
        <v>0</v>
      </c>
      <c r="BB74" s="130">
        <f t="shared" si="35"/>
        <v>0</v>
      </c>
      <c r="BC74" s="130">
        <f t="shared" si="35"/>
        <v>0</v>
      </c>
      <c r="BD74" s="130">
        <f t="shared" si="35"/>
        <v>0</v>
      </c>
      <c r="BE74" s="130">
        <f t="shared" si="35"/>
        <v>0</v>
      </c>
      <c r="BF74" s="130">
        <f t="shared" si="35"/>
        <v>0</v>
      </c>
      <c r="BG74" s="130">
        <f t="shared" si="35"/>
        <v>0</v>
      </c>
      <c r="BH74" s="130">
        <f t="shared" si="35"/>
        <v>0</v>
      </c>
      <c r="BI74" s="130">
        <f t="shared" si="35"/>
        <v>0</v>
      </c>
      <c r="BJ74" s="130">
        <f t="shared" si="35"/>
        <v>0</v>
      </c>
      <c r="BK74" s="130">
        <f t="shared" si="35"/>
        <v>0</v>
      </c>
      <c r="BL74" s="130">
        <f t="shared" si="35"/>
        <v>0</v>
      </c>
      <c r="BM74" s="130">
        <f t="shared" si="35"/>
        <v>0</v>
      </c>
      <c r="BN74" s="130">
        <f t="shared" si="33"/>
        <v>0</v>
      </c>
      <c r="BO74" s="130">
        <f t="shared" si="33"/>
        <v>0</v>
      </c>
      <c r="BP74" s="130">
        <f t="shared" si="33"/>
        <v>0</v>
      </c>
      <c r="BQ74" s="130">
        <f t="shared" si="33"/>
        <v>0</v>
      </c>
      <c r="BR74" s="130">
        <f t="shared" si="33"/>
        <v>0</v>
      </c>
      <c r="BS74" s="130">
        <f t="shared" si="33"/>
        <v>0</v>
      </c>
      <c r="BT74" s="130">
        <f t="shared" si="33"/>
        <v>0</v>
      </c>
      <c r="BU74" s="130">
        <f t="shared" si="33"/>
        <v>0</v>
      </c>
      <c r="BV74" s="130">
        <f t="shared" si="33"/>
        <v>0</v>
      </c>
      <c r="BW74" s="130">
        <f t="shared" si="33"/>
        <v>0</v>
      </c>
      <c r="BX74" s="130">
        <f t="shared" si="33"/>
        <v>0</v>
      </c>
      <c r="BY74" s="130">
        <f t="shared" si="33"/>
        <v>0</v>
      </c>
      <c r="BZ74" s="130">
        <f t="shared" si="33"/>
        <v>0</v>
      </c>
      <c r="CA74" s="130">
        <f t="shared" si="33"/>
        <v>0</v>
      </c>
      <c r="CB74" s="130">
        <f t="shared" si="33"/>
        <v>0</v>
      </c>
      <c r="CC74" s="130">
        <f t="shared" si="33"/>
        <v>0</v>
      </c>
      <c r="CD74" s="140"/>
      <c r="CE74" s="140"/>
      <c r="CF74" s="140"/>
      <c r="CG74" s="140"/>
      <c r="CH74" s="140"/>
      <c r="CI74" s="140"/>
      <c r="CJ74" s="140"/>
      <c r="CK74" s="140"/>
      <c r="CL74" s="140"/>
      <c r="CM74" s="140"/>
      <c r="CN74" s="140"/>
      <c r="CO74" s="140"/>
      <c r="CP74" s="140"/>
      <c r="CQ74" s="140"/>
      <c r="CR74" s="140"/>
      <c r="CS74" s="140"/>
      <c r="CT74" s="140"/>
      <c r="CU74" s="140"/>
      <c r="CV74" s="140"/>
      <c r="CW74" s="140"/>
      <c r="CX74" s="140"/>
      <c r="CY74" s="140"/>
      <c r="CZ74" s="140"/>
      <c r="DA74" s="140"/>
      <c r="DB74" s="140"/>
    </row>
    <row r="75" spans="1:106" s="1" customFormat="1" x14ac:dyDescent="0.3">
      <c r="A75" s="130">
        <f t="shared" si="23"/>
        <v>24</v>
      </c>
      <c r="B75" s="142">
        <f t="shared" si="35"/>
        <v>0</v>
      </c>
      <c r="C75" s="130">
        <f t="shared" si="35"/>
        <v>0</v>
      </c>
      <c r="D75" s="130">
        <f t="shared" si="35"/>
        <v>0</v>
      </c>
      <c r="E75" s="130">
        <f t="shared" si="35"/>
        <v>0</v>
      </c>
      <c r="F75" s="130">
        <f t="shared" si="35"/>
        <v>0</v>
      </c>
      <c r="G75" s="130">
        <f t="shared" si="35"/>
        <v>0</v>
      </c>
      <c r="H75" s="130">
        <f t="shared" si="35"/>
        <v>0</v>
      </c>
      <c r="I75" s="130">
        <f t="shared" si="35"/>
        <v>0</v>
      </c>
      <c r="J75" s="130">
        <f t="shared" si="35"/>
        <v>0</v>
      </c>
      <c r="K75" s="130">
        <f t="shared" si="35"/>
        <v>0</v>
      </c>
      <c r="L75" s="130">
        <f t="shared" si="35"/>
        <v>0</v>
      </c>
      <c r="M75" s="130">
        <f t="shared" si="35"/>
        <v>0</v>
      </c>
      <c r="N75" s="130">
        <f t="shared" si="35"/>
        <v>0</v>
      </c>
      <c r="O75" s="130">
        <f t="shared" si="35"/>
        <v>0</v>
      </c>
      <c r="P75" s="130">
        <f t="shared" si="35"/>
        <v>0</v>
      </c>
      <c r="Q75" s="130">
        <f t="shared" si="35"/>
        <v>0</v>
      </c>
      <c r="R75" s="130">
        <f t="shared" si="35"/>
        <v>0</v>
      </c>
      <c r="S75" s="130">
        <f t="shared" si="35"/>
        <v>0</v>
      </c>
      <c r="T75" s="130">
        <f t="shared" si="35"/>
        <v>0</v>
      </c>
      <c r="U75" s="130">
        <f t="shared" si="35"/>
        <v>0</v>
      </c>
      <c r="V75" s="130">
        <f t="shared" si="35"/>
        <v>0</v>
      </c>
      <c r="W75" s="130">
        <f t="shared" si="35"/>
        <v>0</v>
      </c>
      <c r="X75" s="130">
        <f t="shared" si="35"/>
        <v>0</v>
      </c>
      <c r="Y75" s="130">
        <f t="shared" si="35"/>
        <v>0</v>
      </c>
      <c r="Z75" s="130">
        <f t="shared" si="35"/>
        <v>0</v>
      </c>
      <c r="AA75" s="130">
        <f t="shared" si="35"/>
        <v>0</v>
      </c>
      <c r="AB75" s="130">
        <f t="shared" si="35"/>
        <v>0</v>
      </c>
      <c r="AC75" s="130">
        <f t="shared" si="35"/>
        <v>0</v>
      </c>
      <c r="AD75" s="130">
        <f t="shared" si="35"/>
        <v>0</v>
      </c>
      <c r="AE75" s="130">
        <f t="shared" si="35"/>
        <v>0</v>
      </c>
      <c r="AF75" s="130">
        <f t="shared" si="35"/>
        <v>0</v>
      </c>
      <c r="AG75" s="130">
        <f t="shared" si="35"/>
        <v>0</v>
      </c>
      <c r="AH75" s="130">
        <f t="shared" si="35"/>
        <v>0</v>
      </c>
      <c r="AI75" s="130">
        <f t="shared" si="35"/>
        <v>0</v>
      </c>
      <c r="AJ75" s="130">
        <f t="shared" si="35"/>
        <v>0</v>
      </c>
      <c r="AK75" s="130">
        <f t="shared" si="35"/>
        <v>0</v>
      </c>
      <c r="AL75" s="130">
        <f t="shared" si="35"/>
        <v>0</v>
      </c>
      <c r="AM75" s="130">
        <f t="shared" si="35"/>
        <v>0</v>
      </c>
      <c r="AN75" s="130">
        <f t="shared" si="35"/>
        <v>0</v>
      </c>
      <c r="AO75" s="130">
        <f t="shared" si="35"/>
        <v>0</v>
      </c>
      <c r="AP75" s="130">
        <f t="shared" si="35"/>
        <v>0</v>
      </c>
      <c r="AQ75" s="130">
        <f t="shared" si="35"/>
        <v>0</v>
      </c>
      <c r="AR75" s="130">
        <f t="shared" si="35"/>
        <v>0</v>
      </c>
      <c r="AS75" s="130">
        <f t="shared" si="35"/>
        <v>0</v>
      </c>
      <c r="AT75" s="130">
        <f t="shared" si="35"/>
        <v>0</v>
      </c>
      <c r="AU75" s="130">
        <f t="shared" si="35"/>
        <v>0</v>
      </c>
      <c r="AV75" s="130">
        <f t="shared" si="35"/>
        <v>0</v>
      </c>
      <c r="AW75" s="130">
        <f t="shared" si="35"/>
        <v>0</v>
      </c>
      <c r="AX75" s="130">
        <f t="shared" si="35"/>
        <v>0</v>
      </c>
      <c r="AY75" s="130">
        <f t="shared" si="35"/>
        <v>0</v>
      </c>
      <c r="AZ75" s="130">
        <f t="shared" si="35"/>
        <v>0</v>
      </c>
      <c r="BA75" s="130">
        <f t="shared" si="35"/>
        <v>0</v>
      </c>
      <c r="BB75" s="130">
        <f t="shared" si="35"/>
        <v>0</v>
      </c>
      <c r="BC75" s="130">
        <f t="shared" si="35"/>
        <v>0</v>
      </c>
      <c r="BD75" s="130">
        <f t="shared" si="35"/>
        <v>0</v>
      </c>
      <c r="BE75" s="130">
        <f t="shared" si="35"/>
        <v>0</v>
      </c>
      <c r="BF75" s="130">
        <f t="shared" si="35"/>
        <v>0</v>
      </c>
      <c r="BG75" s="130">
        <f t="shared" si="35"/>
        <v>0</v>
      </c>
      <c r="BH75" s="130">
        <f t="shared" si="35"/>
        <v>0</v>
      </c>
      <c r="BI75" s="130">
        <f t="shared" si="35"/>
        <v>0</v>
      </c>
      <c r="BJ75" s="130">
        <f t="shared" si="35"/>
        <v>0</v>
      </c>
      <c r="BK75" s="130">
        <f t="shared" si="35"/>
        <v>0</v>
      </c>
      <c r="BL75" s="130">
        <f t="shared" si="35"/>
        <v>0</v>
      </c>
      <c r="BM75" s="130">
        <f t="shared" ref="BM75" si="36">BM37^2</f>
        <v>0</v>
      </c>
      <c r="BN75" s="130">
        <f t="shared" si="33"/>
        <v>0</v>
      </c>
      <c r="BO75" s="130">
        <f t="shared" si="33"/>
        <v>0</v>
      </c>
      <c r="BP75" s="130">
        <f t="shared" si="33"/>
        <v>0</v>
      </c>
      <c r="BQ75" s="130">
        <f t="shared" si="33"/>
        <v>0</v>
      </c>
      <c r="BR75" s="130">
        <f t="shared" si="33"/>
        <v>0</v>
      </c>
      <c r="BS75" s="130">
        <f t="shared" si="33"/>
        <v>0</v>
      </c>
      <c r="BT75" s="130">
        <f t="shared" si="33"/>
        <v>0</v>
      </c>
      <c r="BU75" s="130">
        <f t="shared" si="33"/>
        <v>0</v>
      </c>
      <c r="BV75" s="130">
        <f t="shared" si="33"/>
        <v>0</v>
      </c>
      <c r="BW75" s="130">
        <f t="shared" si="33"/>
        <v>0</v>
      </c>
      <c r="BX75" s="130">
        <f t="shared" si="33"/>
        <v>0</v>
      </c>
      <c r="BY75" s="130">
        <f t="shared" si="33"/>
        <v>0</v>
      </c>
      <c r="BZ75" s="130">
        <f t="shared" si="33"/>
        <v>0</v>
      </c>
      <c r="CA75" s="130">
        <f t="shared" si="33"/>
        <v>0</v>
      </c>
      <c r="CB75" s="130">
        <f t="shared" si="33"/>
        <v>0</v>
      </c>
      <c r="CC75" s="130">
        <f t="shared" si="33"/>
        <v>0</v>
      </c>
      <c r="CD75" s="140"/>
      <c r="CE75" s="140"/>
      <c r="CF75" s="140"/>
      <c r="CG75" s="140"/>
      <c r="CH75" s="140"/>
      <c r="CI75" s="140"/>
      <c r="CJ75" s="140"/>
      <c r="CK75" s="140"/>
      <c r="CL75" s="140"/>
      <c r="CM75" s="140"/>
      <c r="CN75" s="140"/>
      <c r="CO75" s="140"/>
      <c r="CP75" s="140"/>
      <c r="CQ75" s="140"/>
      <c r="CR75" s="140"/>
      <c r="CS75" s="140"/>
      <c r="CT75" s="140"/>
      <c r="CU75" s="140"/>
      <c r="CV75" s="140"/>
      <c r="CW75" s="140"/>
      <c r="CX75" s="140"/>
      <c r="CY75" s="140"/>
      <c r="CZ75" s="140"/>
      <c r="DA75" s="140"/>
      <c r="DB75" s="140"/>
    </row>
    <row r="76" spans="1:106" s="1" customFormat="1" x14ac:dyDescent="0.3">
      <c r="A76" s="130">
        <f>A75+1</f>
        <v>25</v>
      </c>
      <c r="B76" s="142">
        <f t="shared" ref="B76:BM76" si="37">B38^2</f>
        <v>0</v>
      </c>
      <c r="C76" s="130">
        <f t="shared" si="37"/>
        <v>0</v>
      </c>
      <c r="D76" s="130">
        <f t="shared" si="37"/>
        <v>0</v>
      </c>
      <c r="E76" s="130">
        <f t="shared" si="37"/>
        <v>0</v>
      </c>
      <c r="F76" s="130">
        <f t="shared" si="37"/>
        <v>0</v>
      </c>
      <c r="G76" s="130">
        <f t="shared" si="37"/>
        <v>0</v>
      </c>
      <c r="H76" s="130">
        <f t="shared" si="37"/>
        <v>0</v>
      </c>
      <c r="I76" s="130">
        <f t="shared" si="37"/>
        <v>0</v>
      </c>
      <c r="J76" s="130">
        <f t="shared" si="37"/>
        <v>0</v>
      </c>
      <c r="K76" s="130">
        <f t="shared" si="37"/>
        <v>0</v>
      </c>
      <c r="L76" s="130">
        <f t="shared" si="37"/>
        <v>0</v>
      </c>
      <c r="M76" s="130">
        <f t="shared" si="37"/>
        <v>0</v>
      </c>
      <c r="N76" s="130">
        <f t="shared" si="37"/>
        <v>0</v>
      </c>
      <c r="O76" s="130">
        <f t="shared" si="37"/>
        <v>0</v>
      </c>
      <c r="P76" s="130">
        <f t="shared" si="37"/>
        <v>0</v>
      </c>
      <c r="Q76" s="130">
        <f t="shared" si="37"/>
        <v>0</v>
      </c>
      <c r="R76" s="130">
        <f t="shared" si="37"/>
        <v>0</v>
      </c>
      <c r="S76" s="130">
        <f t="shared" si="37"/>
        <v>0</v>
      </c>
      <c r="T76" s="130">
        <f t="shared" si="37"/>
        <v>0</v>
      </c>
      <c r="U76" s="130">
        <f t="shared" si="37"/>
        <v>0</v>
      </c>
      <c r="V76" s="130">
        <f t="shared" si="37"/>
        <v>0</v>
      </c>
      <c r="W76" s="130">
        <f t="shared" si="37"/>
        <v>0</v>
      </c>
      <c r="X76" s="130">
        <f t="shared" si="37"/>
        <v>0</v>
      </c>
      <c r="Y76" s="130">
        <f t="shared" si="37"/>
        <v>0</v>
      </c>
      <c r="Z76" s="130">
        <f t="shared" si="37"/>
        <v>0</v>
      </c>
      <c r="AA76" s="130">
        <f t="shared" si="37"/>
        <v>0</v>
      </c>
      <c r="AB76" s="130">
        <f t="shared" si="37"/>
        <v>0</v>
      </c>
      <c r="AC76" s="130">
        <f t="shared" si="37"/>
        <v>0</v>
      </c>
      <c r="AD76" s="130">
        <f t="shared" si="37"/>
        <v>0</v>
      </c>
      <c r="AE76" s="130">
        <f t="shared" si="37"/>
        <v>0</v>
      </c>
      <c r="AF76" s="130">
        <f t="shared" si="37"/>
        <v>0</v>
      </c>
      <c r="AG76" s="130">
        <f t="shared" si="37"/>
        <v>0</v>
      </c>
      <c r="AH76" s="130">
        <f t="shared" si="37"/>
        <v>0</v>
      </c>
      <c r="AI76" s="130">
        <f t="shared" si="37"/>
        <v>0</v>
      </c>
      <c r="AJ76" s="130">
        <f t="shared" si="37"/>
        <v>0</v>
      </c>
      <c r="AK76" s="130">
        <f t="shared" si="37"/>
        <v>0</v>
      </c>
      <c r="AL76" s="130">
        <f t="shared" si="37"/>
        <v>0</v>
      </c>
      <c r="AM76" s="130">
        <f t="shared" si="37"/>
        <v>0</v>
      </c>
      <c r="AN76" s="130">
        <f t="shared" si="37"/>
        <v>0</v>
      </c>
      <c r="AO76" s="130">
        <f t="shared" si="37"/>
        <v>0</v>
      </c>
      <c r="AP76" s="130">
        <f t="shared" si="37"/>
        <v>0</v>
      </c>
      <c r="AQ76" s="130">
        <f t="shared" si="37"/>
        <v>0</v>
      </c>
      <c r="AR76" s="130">
        <f t="shared" si="37"/>
        <v>0</v>
      </c>
      <c r="AS76" s="130">
        <f t="shared" si="37"/>
        <v>0</v>
      </c>
      <c r="AT76" s="130">
        <f t="shared" si="37"/>
        <v>0</v>
      </c>
      <c r="AU76" s="130">
        <f t="shared" si="37"/>
        <v>0</v>
      </c>
      <c r="AV76" s="130">
        <f t="shared" si="37"/>
        <v>0</v>
      </c>
      <c r="AW76" s="130">
        <f t="shared" si="37"/>
        <v>0</v>
      </c>
      <c r="AX76" s="130">
        <f t="shared" si="37"/>
        <v>0</v>
      </c>
      <c r="AY76" s="130">
        <f t="shared" si="37"/>
        <v>0</v>
      </c>
      <c r="AZ76" s="130">
        <f t="shared" si="37"/>
        <v>0</v>
      </c>
      <c r="BA76" s="130">
        <f t="shared" si="37"/>
        <v>0</v>
      </c>
      <c r="BB76" s="130">
        <f t="shared" si="37"/>
        <v>0</v>
      </c>
      <c r="BC76" s="130">
        <f t="shared" si="37"/>
        <v>0</v>
      </c>
      <c r="BD76" s="130">
        <f t="shared" si="37"/>
        <v>0</v>
      </c>
      <c r="BE76" s="130">
        <f t="shared" si="37"/>
        <v>0</v>
      </c>
      <c r="BF76" s="130">
        <f t="shared" si="37"/>
        <v>0</v>
      </c>
      <c r="BG76" s="130">
        <f t="shared" si="37"/>
        <v>0</v>
      </c>
      <c r="BH76" s="130">
        <f t="shared" si="37"/>
        <v>0</v>
      </c>
      <c r="BI76" s="130">
        <f t="shared" si="37"/>
        <v>0</v>
      </c>
      <c r="BJ76" s="130">
        <f t="shared" si="37"/>
        <v>0</v>
      </c>
      <c r="BK76" s="130">
        <f t="shared" si="37"/>
        <v>0</v>
      </c>
      <c r="BL76" s="130">
        <f t="shared" si="37"/>
        <v>0</v>
      </c>
      <c r="BM76" s="130">
        <f t="shared" si="37"/>
        <v>0</v>
      </c>
      <c r="BN76" s="130">
        <f t="shared" si="33"/>
        <v>0</v>
      </c>
      <c r="BO76" s="130">
        <f t="shared" si="33"/>
        <v>0</v>
      </c>
      <c r="BP76" s="130">
        <f t="shared" si="33"/>
        <v>0</v>
      </c>
      <c r="BQ76" s="130">
        <f t="shared" si="33"/>
        <v>0</v>
      </c>
      <c r="BR76" s="130">
        <f t="shared" si="33"/>
        <v>0</v>
      </c>
      <c r="BS76" s="130">
        <f t="shared" si="33"/>
        <v>0</v>
      </c>
      <c r="BT76" s="130">
        <f t="shared" si="33"/>
        <v>0</v>
      </c>
      <c r="BU76" s="130">
        <f t="shared" si="33"/>
        <v>0</v>
      </c>
      <c r="BV76" s="130">
        <f t="shared" si="33"/>
        <v>0</v>
      </c>
      <c r="BW76" s="130">
        <f t="shared" si="33"/>
        <v>0</v>
      </c>
      <c r="BX76" s="130">
        <f t="shared" si="33"/>
        <v>0</v>
      </c>
      <c r="BY76" s="130">
        <f t="shared" si="33"/>
        <v>0</v>
      </c>
      <c r="BZ76" s="130">
        <f t="shared" si="33"/>
        <v>0</v>
      </c>
      <c r="CA76" s="130">
        <f t="shared" si="33"/>
        <v>0</v>
      </c>
      <c r="CB76" s="130">
        <f t="shared" si="33"/>
        <v>0</v>
      </c>
      <c r="CC76" s="130">
        <f t="shared" si="33"/>
        <v>0</v>
      </c>
      <c r="CD76" s="140"/>
      <c r="CE76" s="140"/>
      <c r="CF76" s="140"/>
      <c r="CG76" s="140"/>
      <c r="CH76" s="140"/>
      <c r="CI76" s="140"/>
      <c r="CJ76" s="140"/>
      <c r="CK76" s="140"/>
      <c r="CL76" s="140"/>
      <c r="CM76" s="140"/>
      <c r="CN76" s="140"/>
      <c r="CO76" s="140"/>
      <c r="CP76" s="140"/>
      <c r="CQ76" s="140"/>
      <c r="CR76" s="140"/>
      <c r="CS76" s="140"/>
      <c r="CT76" s="140"/>
      <c r="CU76" s="140"/>
      <c r="CV76" s="140"/>
      <c r="CW76" s="140"/>
      <c r="CX76" s="140"/>
      <c r="CY76" s="140"/>
      <c r="CZ76" s="140"/>
      <c r="DA76" s="140"/>
      <c r="DB76" s="140"/>
    </row>
    <row r="77" spans="1:106" s="1" customFormat="1" ht="30" x14ac:dyDescent="0.3">
      <c r="A77" s="130" t="s">
        <v>123</v>
      </c>
      <c r="B77" s="142">
        <f>B40^2</f>
        <v>171086400</v>
      </c>
      <c r="C77" s="130">
        <f t="shared" ref="C77:BN77" si="38">C40^2</f>
        <v>139594225</v>
      </c>
      <c r="D77" s="130">
        <f t="shared" si="38"/>
        <v>142922025</v>
      </c>
      <c r="E77" s="130">
        <f t="shared" si="38"/>
        <v>148718025</v>
      </c>
      <c r="F77" s="130">
        <f t="shared" si="38"/>
        <v>151782400</v>
      </c>
      <c r="G77" s="130">
        <f t="shared" si="38"/>
        <v>128595600</v>
      </c>
      <c r="H77" s="130">
        <f t="shared" si="38"/>
        <v>155500900</v>
      </c>
      <c r="I77" s="130">
        <f t="shared" si="38"/>
        <v>0</v>
      </c>
      <c r="J77" s="130">
        <f t="shared" si="38"/>
        <v>0</v>
      </c>
      <c r="K77" s="130">
        <f t="shared" si="38"/>
        <v>0</v>
      </c>
      <c r="L77" s="130">
        <f t="shared" si="38"/>
        <v>145323025</v>
      </c>
      <c r="M77" s="130">
        <f t="shared" si="38"/>
        <v>151536100</v>
      </c>
      <c r="N77" s="130">
        <f t="shared" si="38"/>
        <v>161417025</v>
      </c>
      <c r="O77" s="130">
        <f t="shared" si="38"/>
        <v>149572900</v>
      </c>
      <c r="P77" s="130">
        <f t="shared" si="38"/>
        <v>143760100</v>
      </c>
      <c r="Q77" s="130">
        <f t="shared" si="38"/>
        <v>154380625</v>
      </c>
      <c r="R77" s="130">
        <f t="shared" si="38"/>
        <v>144120025</v>
      </c>
      <c r="S77" s="130">
        <f t="shared" si="38"/>
        <v>0</v>
      </c>
      <c r="T77" s="130">
        <f t="shared" si="38"/>
        <v>0</v>
      </c>
      <c r="U77" s="130">
        <f t="shared" si="38"/>
        <v>0</v>
      </c>
      <c r="V77" s="130">
        <f t="shared" si="38"/>
        <v>129960000</v>
      </c>
      <c r="W77" s="130">
        <f t="shared" si="38"/>
        <v>126337600</v>
      </c>
      <c r="X77" s="130">
        <f t="shared" si="38"/>
        <v>138886225</v>
      </c>
      <c r="Y77" s="130">
        <f t="shared" si="38"/>
        <v>123988225</v>
      </c>
      <c r="Z77" s="130">
        <f t="shared" si="38"/>
        <v>114811225</v>
      </c>
      <c r="AA77" s="130">
        <f t="shared" si="38"/>
        <v>149450625</v>
      </c>
      <c r="AB77" s="130">
        <f t="shared" si="38"/>
        <v>110250000</v>
      </c>
      <c r="AC77" s="130">
        <f t="shared" si="38"/>
        <v>0</v>
      </c>
      <c r="AD77" s="130">
        <f t="shared" si="38"/>
        <v>0</v>
      </c>
      <c r="AE77" s="130">
        <f t="shared" si="38"/>
        <v>0</v>
      </c>
      <c r="AF77" s="130">
        <f t="shared" si="38"/>
        <v>0</v>
      </c>
      <c r="AG77" s="130">
        <f t="shared" si="38"/>
        <v>0</v>
      </c>
      <c r="AH77" s="130">
        <f t="shared" si="38"/>
        <v>0</v>
      </c>
      <c r="AI77" s="130">
        <f t="shared" si="38"/>
        <v>0</v>
      </c>
      <c r="AJ77" s="130">
        <f t="shared" si="38"/>
        <v>0</v>
      </c>
      <c r="AK77" s="130">
        <f t="shared" si="38"/>
        <v>0</v>
      </c>
      <c r="AL77" s="130">
        <f t="shared" si="38"/>
        <v>0</v>
      </c>
      <c r="AM77" s="130">
        <f t="shared" si="38"/>
        <v>0</v>
      </c>
      <c r="AN77" s="130">
        <f t="shared" si="38"/>
        <v>0</v>
      </c>
      <c r="AO77" s="130">
        <f t="shared" si="38"/>
        <v>0</v>
      </c>
      <c r="AP77" s="130">
        <f t="shared" si="38"/>
        <v>0</v>
      </c>
      <c r="AQ77" s="130">
        <f t="shared" si="38"/>
        <v>0</v>
      </c>
      <c r="AR77" s="130">
        <f t="shared" si="38"/>
        <v>0</v>
      </c>
      <c r="AS77" s="130">
        <f t="shared" si="38"/>
        <v>0</v>
      </c>
      <c r="AT77" s="130">
        <f t="shared" si="38"/>
        <v>0</v>
      </c>
      <c r="AU77" s="130">
        <f t="shared" si="38"/>
        <v>0</v>
      </c>
      <c r="AV77" s="130">
        <f t="shared" si="38"/>
        <v>0</v>
      </c>
      <c r="AW77" s="130">
        <f t="shared" si="38"/>
        <v>0</v>
      </c>
      <c r="AX77" s="130">
        <f t="shared" si="38"/>
        <v>0</v>
      </c>
      <c r="AY77" s="130">
        <f t="shared" si="38"/>
        <v>0</v>
      </c>
      <c r="AZ77" s="130">
        <f t="shared" si="38"/>
        <v>0</v>
      </c>
      <c r="BA77" s="130">
        <f t="shared" si="38"/>
        <v>0</v>
      </c>
      <c r="BB77" s="130">
        <f t="shared" si="38"/>
        <v>0</v>
      </c>
      <c r="BC77" s="130">
        <f t="shared" si="38"/>
        <v>0</v>
      </c>
      <c r="BD77" s="130">
        <f t="shared" si="38"/>
        <v>0</v>
      </c>
      <c r="BE77" s="130">
        <f t="shared" si="38"/>
        <v>0</v>
      </c>
      <c r="BF77" s="130">
        <f t="shared" si="38"/>
        <v>0</v>
      </c>
      <c r="BG77" s="130">
        <f t="shared" si="38"/>
        <v>0</v>
      </c>
      <c r="BH77" s="130">
        <f t="shared" si="38"/>
        <v>0</v>
      </c>
      <c r="BI77" s="130">
        <f t="shared" si="38"/>
        <v>0</v>
      </c>
      <c r="BJ77" s="130">
        <f t="shared" si="38"/>
        <v>0</v>
      </c>
      <c r="BK77" s="130">
        <f t="shared" si="38"/>
        <v>0</v>
      </c>
      <c r="BL77" s="130">
        <f t="shared" si="38"/>
        <v>0</v>
      </c>
      <c r="BM77" s="130">
        <f t="shared" si="38"/>
        <v>0</v>
      </c>
      <c r="BN77" s="130">
        <f t="shared" si="38"/>
        <v>0</v>
      </c>
      <c r="BO77" s="130">
        <f t="shared" ref="BO77:CC77" si="39">BO40^2</f>
        <v>0</v>
      </c>
      <c r="BP77" s="130">
        <f t="shared" si="39"/>
        <v>0</v>
      </c>
      <c r="BQ77" s="130">
        <f t="shared" si="39"/>
        <v>0</v>
      </c>
      <c r="BR77" s="130">
        <f t="shared" si="39"/>
        <v>0</v>
      </c>
      <c r="BS77" s="130">
        <f t="shared" si="39"/>
        <v>0</v>
      </c>
      <c r="BT77" s="130">
        <f t="shared" si="39"/>
        <v>0</v>
      </c>
      <c r="BU77" s="130">
        <f t="shared" si="39"/>
        <v>0</v>
      </c>
      <c r="BV77" s="130">
        <f t="shared" si="39"/>
        <v>0</v>
      </c>
      <c r="BW77" s="130">
        <f t="shared" si="39"/>
        <v>0</v>
      </c>
      <c r="BX77" s="130">
        <f t="shared" si="39"/>
        <v>0</v>
      </c>
      <c r="BY77" s="130">
        <f t="shared" si="39"/>
        <v>0</v>
      </c>
      <c r="BZ77" s="130">
        <f t="shared" si="39"/>
        <v>0</v>
      </c>
      <c r="CA77" s="130">
        <f t="shared" si="39"/>
        <v>0</v>
      </c>
      <c r="CB77" s="130">
        <f t="shared" si="39"/>
        <v>0</v>
      </c>
      <c r="CC77" s="130">
        <f t="shared" si="39"/>
        <v>0</v>
      </c>
      <c r="CD77" s="140"/>
      <c r="CE77" s="140"/>
      <c r="CF77" s="140"/>
      <c r="CG77" s="140"/>
      <c r="CH77" s="140"/>
      <c r="CI77" s="140"/>
      <c r="CJ77" s="140"/>
      <c r="CK77" s="140"/>
      <c r="CL77" s="140"/>
      <c r="CM77" s="140"/>
      <c r="CN77" s="140"/>
      <c r="CO77" s="140"/>
      <c r="CP77" s="140"/>
      <c r="CQ77" s="140"/>
      <c r="CR77" s="140"/>
      <c r="CS77" s="140"/>
      <c r="CT77" s="140"/>
      <c r="CU77" s="140"/>
      <c r="CV77" s="140"/>
      <c r="CW77" s="140"/>
      <c r="CX77" s="140"/>
      <c r="CY77" s="140"/>
      <c r="CZ77" s="140"/>
      <c r="DA77" s="140"/>
      <c r="DB77" s="140"/>
    </row>
    <row r="78" spans="1:106" s="1" customFormat="1" ht="30" x14ac:dyDescent="0.3">
      <c r="A78" s="130" t="s">
        <v>121</v>
      </c>
      <c r="B78" s="142">
        <f>B40^2</f>
        <v>171086400</v>
      </c>
      <c r="C78" s="130">
        <f>C40^2</f>
        <v>139594225</v>
      </c>
      <c r="D78" s="130"/>
      <c r="E78" s="130"/>
      <c r="F78" s="130"/>
      <c r="G78" s="130"/>
      <c r="H78" s="130"/>
      <c r="I78" s="130"/>
      <c r="J78" s="130"/>
      <c r="K78" s="130">
        <f>K40^2</f>
        <v>0</v>
      </c>
      <c r="L78" s="130">
        <f>L40^2</f>
        <v>145323025</v>
      </c>
      <c r="M78" s="130">
        <f>M40^2</f>
        <v>151536100</v>
      </c>
      <c r="N78" s="130"/>
      <c r="O78" s="130"/>
      <c r="P78" s="130"/>
      <c r="Q78" s="130"/>
      <c r="R78" s="130"/>
      <c r="S78" s="130"/>
      <c r="T78" s="130"/>
      <c r="U78" s="130">
        <f>U40^2</f>
        <v>0</v>
      </c>
      <c r="V78" s="130">
        <f>V40^2</f>
        <v>129960000</v>
      </c>
      <c r="W78" s="130">
        <f>W40^2</f>
        <v>126337600</v>
      </c>
      <c r="X78" s="130"/>
      <c r="Y78" s="130"/>
      <c r="Z78" s="130"/>
      <c r="AA78" s="130"/>
      <c r="AB78" s="130"/>
      <c r="AC78" s="130"/>
      <c r="AD78" s="130"/>
      <c r="AE78" s="130">
        <f>AE40^2</f>
        <v>0</v>
      </c>
      <c r="AF78" s="130">
        <f>AF40^2</f>
        <v>0</v>
      </c>
      <c r="AG78" s="130">
        <f>AG40^2</f>
        <v>0</v>
      </c>
      <c r="AH78" s="130"/>
      <c r="AI78" s="130"/>
      <c r="AJ78" s="130"/>
      <c r="AK78" s="130"/>
      <c r="AL78" s="130"/>
      <c r="AM78" s="130"/>
      <c r="AN78" s="130"/>
      <c r="AO78" s="130">
        <f>AO40^2</f>
        <v>0</v>
      </c>
      <c r="AP78" s="130">
        <f>AP40^2</f>
        <v>0</v>
      </c>
      <c r="AQ78" s="130">
        <f>AQ40^2</f>
        <v>0</v>
      </c>
      <c r="AR78" s="130"/>
      <c r="AS78" s="130"/>
      <c r="AT78" s="130"/>
      <c r="AU78" s="130"/>
      <c r="AV78" s="130"/>
      <c r="AW78" s="130"/>
      <c r="AX78" s="130"/>
      <c r="AY78" s="130">
        <f>AY40^2</f>
        <v>0</v>
      </c>
      <c r="AZ78" s="130">
        <f>AZ40^2</f>
        <v>0</v>
      </c>
      <c r="BA78" s="130">
        <f>BA40^2</f>
        <v>0</v>
      </c>
      <c r="BB78" s="130"/>
      <c r="BC78" s="130"/>
      <c r="BD78" s="130"/>
      <c r="BE78" s="130"/>
      <c r="BF78" s="130"/>
      <c r="BG78" s="130"/>
      <c r="BH78" s="130"/>
      <c r="BI78" s="130">
        <f>BI40^2</f>
        <v>0</v>
      </c>
      <c r="BJ78" s="130">
        <f>BJ40^2</f>
        <v>0</v>
      </c>
      <c r="BK78" s="130">
        <f>BK40^2</f>
        <v>0</v>
      </c>
      <c r="BL78" s="130"/>
      <c r="BM78" s="130"/>
      <c r="BN78" s="130"/>
      <c r="BO78" s="130"/>
      <c r="BP78" s="130"/>
      <c r="BQ78" s="130"/>
      <c r="BR78" s="130"/>
      <c r="BS78" s="130">
        <f>BS40^2</f>
        <v>0</v>
      </c>
      <c r="BT78" s="130">
        <f>BT40^2</f>
        <v>0</v>
      </c>
      <c r="BU78" s="130">
        <f>BU40^2</f>
        <v>0</v>
      </c>
      <c r="BV78" s="130"/>
      <c r="BW78" s="130"/>
      <c r="BX78" s="130"/>
      <c r="BY78" s="130"/>
      <c r="BZ78" s="130"/>
      <c r="CA78" s="130"/>
      <c r="CB78" s="130"/>
      <c r="CC78" s="130">
        <f>CC40^2</f>
        <v>0</v>
      </c>
      <c r="CD78" s="140"/>
      <c r="CE78" s="140"/>
      <c r="CF78" s="140"/>
      <c r="CG78" s="140"/>
      <c r="CH78" s="140"/>
      <c r="CI78" s="140"/>
      <c r="CJ78" s="140"/>
      <c r="CK78" s="140"/>
      <c r="CL78" s="140"/>
      <c r="CM78" s="140"/>
      <c r="CN78" s="140"/>
      <c r="CO78" s="140"/>
      <c r="CP78" s="140"/>
      <c r="CQ78" s="140"/>
      <c r="CR78" s="140"/>
      <c r="CS78" s="140"/>
      <c r="CT78" s="140"/>
      <c r="CU78" s="140"/>
      <c r="CV78" s="140"/>
      <c r="CW78" s="140"/>
      <c r="CX78" s="140"/>
      <c r="CY78" s="140"/>
      <c r="CZ78" s="140"/>
      <c r="DA78" s="140"/>
      <c r="DB78" s="140"/>
    </row>
    <row r="79" spans="1:106" s="1" customFormat="1" x14ac:dyDescent="0.3">
      <c r="A79" s="121"/>
      <c r="B79" s="159">
        <f>B42^2</f>
        <v>7254780625</v>
      </c>
      <c r="C79" s="159"/>
      <c r="D79" s="159"/>
      <c r="E79" s="159"/>
      <c r="F79" s="159"/>
      <c r="G79" s="159"/>
      <c r="H79" s="159"/>
      <c r="I79" s="159"/>
      <c r="J79" s="159"/>
      <c r="K79" s="159"/>
      <c r="L79" s="159">
        <f>L42^2</f>
        <v>7347918400</v>
      </c>
      <c r="M79" s="159"/>
      <c r="N79" s="159"/>
      <c r="O79" s="159"/>
      <c r="P79" s="159"/>
      <c r="Q79" s="159"/>
      <c r="R79" s="159"/>
      <c r="S79" s="159"/>
      <c r="T79" s="159"/>
      <c r="U79" s="159"/>
      <c r="V79" s="159">
        <f>V42^2</f>
        <v>6241000000</v>
      </c>
      <c r="W79" s="159"/>
      <c r="X79" s="159"/>
      <c r="Y79" s="159"/>
      <c r="Z79" s="159"/>
      <c r="AA79" s="159"/>
      <c r="AB79" s="159"/>
      <c r="AC79" s="159"/>
      <c r="AD79" s="159"/>
      <c r="AE79" s="159"/>
      <c r="AF79" s="159">
        <f>AF42^2</f>
        <v>0</v>
      </c>
      <c r="AG79" s="159"/>
      <c r="AH79" s="159"/>
      <c r="AI79" s="159"/>
      <c r="AJ79" s="159"/>
      <c r="AK79" s="159"/>
      <c r="AL79" s="159"/>
      <c r="AM79" s="159"/>
      <c r="AN79" s="159"/>
      <c r="AO79" s="159"/>
      <c r="AP79" s="159">
        <f>AP42^2</f>
        <v>0</v>
      </c>
      <c r="AQ79" s="159"/>
      <c r="AR79" s="159"/>
      <c r="AS79" s="159"/>
      <c r="AT79" s="159"/>
      <c r="AU79" s="159"/>
      <c r="AV79" s="159"/>
      <c r="AW79" s="159"/>
      <c r="AX79" s="159"/>
      <c r="AY79" s="159"/>
      <c r="AZ79" s="159">
        <f>AZ42^2</f>
        <v>0</v>
      </c>
      <c r="BA79" s="159"/>
      <c r="BB79" s="159"/>
      <c r="BC79" s="159"/>
      <c r="BD79" s="159"/>
      <c r="BE79" s="159"/>
      <c r="BF79" s="159"/>
      <c r="BG79" s="159"/>
      <c r="BH79" s="159"/>
      <c r="BI79" s="159"/>
      <c r="BJ79" s="159">
        <f>BJ42^2</f>
        <v>0</v>
      </c>
      <c r="BK79" s="159"/>
      <c r="BL79" s="159"/>
      <c r="BM79" s="159"/>
      <c r="BN79" s="159"/>
      <c r="BO79" s="159"/>
      <c r="BP79" s="159"/>
      <c r="BQ79" s="159"/>
      <c r="BR79" s="159"/>
      <c r="BS79" s="159"/>
      <c r="BT79" s="159">
        <f>BT42^2</f>
        <v>0</v>
      </c>
      <c r="BU79" s="159"/>
      <c r="BV79" s="159"/>
      <c r="BW79" s="159"/>
      <c r="BX79" s="159"/>
      <c r="BY79" s="159"/>
      <c r="BZ79" s="159"/>
      <c r="CA79" s="159"/>
      <c r="CB79" s="159"/>
      <c r="CC79" s="159"/>
      <c r="CD79" s="140"/>
      <c r="CE79" s="140"/>
      <c r="CF79" s="140"/>
      <c r="CG79" s="140"/>
      <c r="CH79" s="140"/>
      <c r="CI79" s="140"/>
      <c r="CJ79" s="140"/>
      <c r="CK79" s="140"/>
      <c r="CL79" s="140"/>
      <c r="CM79" s="140"/>
      <c r="CN79" s="140"/>
      <c r="CO79" s="140"/>
      <c r="CP79" s="140"/>
      <c r="CQ79" s="140"/>
      <c r="CR79" s="140"/>
      <c r="CS79" s="140"/>
      <c r="CT79" s="140"/>
      <c r="CU79" s="140"/>
      <c r="CV79" s="140"/>
      <c r="CW79" s="140"/>
      <c r="CX79" s="140"/>
      <c r="CY79" s="140"/>
      <c r="CZ79" s="140"/>
      <c r="DA79" s="140"/>
      <c r="DB79" s="140"/>
    </row>
    <row r="80" spans="1:106" s="1" customFormat="1" ht="30" x14ac:dyDescent="0.3">
      <c r="A80" s="121"/>
      <c r="B80" s="121" t="s">
        <v>124</v>
      </c>
      <c r="C80" s="121"/>
      <c r="D80" s="121">
        <f>SUM(B52:CC76)</f>
        <v>600355825</v>
      </c>
      <c r="E80" s="121"/>
      <c r="F80" s="121"/>
      <c r="G80" s="121"/>
      <c r="H80" s="121"/>
      <c r="I80" s="121"/>
      <c r="J80" s="121"/>
      <c r="K80" s="121"/>
      <c r="L80" s="121"/>
      <c r="M80" s="121"/>
      <c r="N80" s="121"/>
      <c r="O80" s="121"/>
      <c r="P80" s="121"/>
      <c r="Q80" s="121"/>
      <c r="R80" s="121"/>
      <c r="S80" s="121"/>
      <c r="T80" s="121"/>
      <c r="U80" s="121"/>
      <c r="V80" s="121"/>
      <c r="W80" s="121"/>
      <c r="X80" s="121"/>
      <c r="Y80" s="121"/>
      <c r="Z80" s="121"/>
      <c r="AA80" s="121"/>
      <c r="AB80" s="121"/>
      <c r="AC80" s="121"/>
      <c r="AD80" s="121"/>
      <c r="AE80" s="121"/>
      <c r="AF80" s="121"/>
      <c r="AG80" s="121"/>
      <c r="AH80" s="121"/>
      <c r="AI80" s="121"/>
      <c r="AJ80" s="121"/>
      <c r="AK80" s="121"/>
      <c r="AL80" s="121"/>
      <c r="AM80" s="121"/>
      <c r="AN80" s="121"/>
      <c r="AO80" s="121"/>
      <c r="AP80" s="121"/>
      <c r="AQ80" s="121"/>
      <c r="AR80" s="121"/>
      <c r="AS80" s="121"/>
      <c r="AT80" s="121"/>
      <c r="AU80" s="121"/>
      <c r="AV80" s="121"/>
      <c r="AW80" s="121"/>
      <c r="AX80" s="121"/>
      <c r="AY80" s="121"/>
      <c r="AZ80" s="121"/>
      <c r="BA80" s="121"/>
      <c r="BB80" s="121"/>
      <c r="BC80" s="121"/>
      <c r="BD80" s="121"/>
      <c r="BE80" s="121"/>
      <c r="BF80" s="121"/>
      <c r="BG80" s="121"/>
      <c r="BH80" s="121"/>
      <c r="BI80" s="121"/>
      <c r="BJ80" s="121"/>
      <c r="BK80" s="121"/>
      <c r="BL80" s="121"/>
      <c r="BM80" s="121"/>
      <c r="BN80" s="121"/>
      <c r="BO80" s="121"/>
      <c r="BP80" s="121"/>
      <c r="BQ80" s="121"/>
      <c r="BR80" s="121"/>
      <c r="BS80" s="121"/>
      <c r="BT80" s="121"/>
      <c r="BU80" s="121"/>
      <c r="BV80" s="121"/>
      <c r="BW80" s="121"/>
      <c r="BX80" s="121"/>
      <c r="BY80" s="121"/>
      <c r="BZ80" s="121"/>
      <c r="CA80" s="121"/>
      <c r="CB80" s="121"/>
      <c r="CC80" s="121"/>
      <c r="CD80" s="140"/>
      <c r="CE80" s="140"/>
      <c r="CF80" s="140"/>
      <c r="CG80" s="140"/>
      <c r="CH80" s="140"/>
      <c r="CI80" s="140"/>
      <c r="CJ80" s="140"/>
      <c r="CK80" s="140"/>
      <c r="CL80" s="140"/>
      <c r="CM80" s="140"/>
      <c r="CN80" s="140"/>
      <c r="CO80" s="140"/>
      <c r="CP80" s="140"/>
      <c r="CQ80" s="140"/>
      <c r="CR80" s="140"/>
      <c r="CS80" s="140"/>
      <c r="CT80" s="140"/>
      <c r="CU80" s="140"/>
      <c r="CV80" s="140"/>
      <c r="CW80" s="140"/>
      <c r="CX80" s="140"/>
      <c r="CY80" s="140"/>
      <c r="CZ80" s="140"/>
      <c r="DA80" s="140"/>
      <c r="DB80" s="140"/>
    </row>
    <row r="81" spans="1:106" s="1" customFormat="1" x14ac:dyDescent="0.3">
      <c r="A81" s="121"/>
      <c r="B81" s="121"/>
      <c r="C81" s="121"/>
      <c r="D81" s="121"/>
      <c r="E81" s="121"/>
      <c r="F81" s="121"/>
      <c r="G81" s="121"/>
      <c r="H81" s="121"/>
      <c r="I81" s="121"/>
      <c r="J81" s="121"/>
      <c r="K81" s="121"/>
      <c r="L81" s="121"/>
      <c r="M81" s="121"/>
      <c r="N81" s="121"/>
      <c r="O81" s="121"/>
      <c r="P81" s="121"/>
      <c r="Q81" s="121"/>
      <c r="R81" s="121"/>
      <c r="S81" s="121"/>
      <c r="T81" s="121"/>
      <c r="U81" s="121"/>
      <c r="V81" s="121"/>
      <c r="W81" s="121"/>
      <c r="X81" s="121"/>
      <c r="Y81" s="121"/>
      <c r="Z81" s="121"/>
      <c r="AA81" s="121"/>
      <c r="AB81" s="121"/>
      <c r="AC81" s="121"/>
      <c r="AD81" s="121"/>
      <c r="AE81" s="121"/>
      <c r="AF81" s="121"/>
      <c r="AG81" s="121"/>
      <c r="AH81" s="121"/>
      <c r="AI81" s="121"/>
      <c r="AJ81" s="121"/>
      <c r="AK81" s="121"/>
      <c r="AL81" s="121"/>
      <c r="AM81" s="121"/>
      <c r="AN81" s="121"/>
      <c r="AO81" s="121"/>
      <c r="AP81" s="121"/>
      <c r="AQ81" s="121"/>
      <c r="AR81" s="121"/>
      <c r="AS81" s="121"/>
      <c r="AT81" s="121"/>
      <c r="AU81" s="121"/>
      <c r="AV81" s="121"/>
      <c r="AW81" s="121"/>
      <c r="AX81" s="121"/>
      <c r="AY81" s="121"/>
      <c r="AZ81" s="121"/>
      <c r="BA81" s="121"/>
      <c r="BB81" s="121"/>
      <c r="BC81" s="121"/>
      <c r="BD81" s="121"/>
      <c r="BE81" s="121"/>
      <c r="BF81" s="121"/>
      <c r="BG81" s="121"/>
      <c r="BH81" s="121"/>
      <c r="BI81" s="121"/>
      <c r="BJ81" s="121"/>
      <c r="BK81" s="121"/>
      <c r="BL81" s="121"/>
      <c r="BM81" s="121"/>
      <c r="BN81" s="121"/>
      <c r="BO81" s="121"/>
      <c r="BP81" s="121"/>
      <c r="BQ81" s="121"/>
      <c r="BR81" s="121"/>
      <c r="BS81" s="121"/>
      <c r="BT81" s="121"/>
      <c r="BU81" s="121"/>
      <c r="BV81" s="121"/>
      <c r="BW81" s="121"/>
      <c r="BX81" s="121"/>
      <c r="BY81" s="121"/>
      <c r="BZ81" s="121"/>
      <c r="CA81" s="121"/>
      <c r="CB81" s="121"/>
      <c r="CC81" s="121"/>
      <c r="CD81" s="140"/>
      <c r="CE81" s="140"/>
      <c r="CF81" s="140"/>
      <c r="CG81" s="140"/>
      <c r="CH81" s="140"/>
      <c r="CI81" s="140"/>
      <c r="CJ81" s="140"/>
      <c r="CK81" s="140"/>
      <c r="CL81" s="140"/>
      <c r="CM81" s="140"/>
      <c r="CN81" s="140"/>
      <c r="CO81" s="140"/>
      <c r="CP81" s="140"/>
      <c r="CQ81" s="140"/>
      <c r="CR81" s="140"/>
      <c r="CS81" s="140"/>
      <c r="CT81" s="140"/>
      <c r="CU81" s="140"/>
      <c r="CV81" s="140"/>
      <c r="CW81" s="140"/>
      <c r="CX81" s="140"/>
      <c r="CY81" s="140"/>
      <c r="CZ81" s="140"/>
      <c r="DA81" s="140"/>
      <c r="DB81" s="140"/>
    </row>
    <row r="82" spans="1:106" x14ac:dyDescent="0.2">
      <c r="CD82" s="122"/>
      <c r="CE82" s="122"/>
    </row>
    <row r="83" spans="1:106" s="1" customFormat="1" x14ac:dyDescent="0.3">
      <c r="A83" s="121"/>
      <c r="B83" s="121"/>
      <c r="C83" s="121"/>
      <c r="D83" s="121"/>
      <c r="E83" s="121"/>
      <c r="F83" s="121"/>
      <c r="G83" s="121"/>
      <c r="H83" s="121"/>
      <c r="I83" s="121"/>
      <c r="J83" s="121"/>
      <c r="K83" s="121"/>
      <c r="L83" s="121"/>
      <c r="M83" s="121"/>
      <c r="N83" s="121"/>
      <c r="O83" s="121"/>
      <c r="P83" s="121"/>
      <c r="Q83" s="121"/>
      <c r="R83" s="121"/>
      <c r="S83" s="121"/>
      <c r="T83" s="121"/>
      <c r="U83" s="121"/>
      <c r="V83" s="121"/>
      <c r="W83" s="121"/>
      <c r="X83" s="121"/>
      <c r="Y83" s="121"/>
      <c r="Z83" s="121"/>
      <c r="AA83" s="121"/>
      <c r="AB83" s="121"/>
      <c r="AC83" s="121"/>
      <c r="AD83" s="121"/>
      <c r="AE83" s="121"/>
      <c r="AF83" s="121"/>
      <c r="AG83" s="121"/>
      <c r="AH83" s="121"/>
      <c r="AI83" s="121"/>
      <c r="AJ83" s="121"/>
      <c r="AK83" s="121"/>
      <c r="AL83" s="121"/>
      <c r="AM83" s="121"/>
      <c r="AN83" s="121"/>
      <c r="AO83" s="121"/>
      <c r="AP83" s="121"/>
      <c r="AQ83" s="121"/>
      <c r="AR83" s="121"/>
      <c r="AS83" s="121"/>
      <c r="AT83" s="121"/>
      <c r="AU83" s="121"/>
      <c r="AV83" s="121"/>
      <c r="AW83" s="121"/>
      <c r="AX83" s="121"/>
      <c r="AY83" s="121"/>
      <c r="AZ83" s="121"/>
      <c r="BA83" s="121"/>
      <c r="BB83" s="121"/>
      <c r="BC83" s="121"/>
      <c r="BD83" s="121"/>
      <c r="BE83" s="121"/>
      <c r="BF83" s="121"/>
      <c r="BG83" s="121"/>
      <c r="BH83" s="121"/>
      <c r="BI83" s="121"/>
      <c r="BJ83" s="121"/>
      <c r="BK83" s="121"/>
      <c r="BL83" s="121"/>
      <c r="BM83" s="121"/>
      <c r="BN83" s="121"/>
      <c r="BO83" s="121"/>
      <c r="BP83" s="121"/>
      <c r="BQ83" s="121"/>
      <c r="BR83" s="121"/>
      <c r="BS83" s="121"/>
      <c r="BT83" s="121"/>
      <c r="BU83" s="121"/>
      <c r="BV83" s="121"/>
      <c r="BW83" s="121"/>
      <c r="BX83" s="121"/>
      <c r="BY83" s="121"/>
      <c r="BZ83" s="121"/>
      <c r="CA83" s="121"/>
      <c r="CB83" s="121"/>
      <c r="CC83" s="121"/>
      <c r="CD83" s="140"/>
      <c r="CE83" s="140"/>
      <c r="CF83" s="140"/>
      <c r="CG83" s="140"/>
      <c r="CH83" s="140"/>
      <c r="CI83" s="140"/>
      <c r="CJ83" s="140"/>
      <c r="CK83" s="140"/>
      <c r="CL83" s="140"/>
      <c r="CM83" s="140"/>
      <c r="CN83" s="140"/>
      <c r="CO83" s="140"/>
      <c r="CP83" s="140"/>
      <c r="CQ83" s="140"/>
      <c r="CR83" s="140"/>
      <c r="CS83" s="140"/>
      <c r="CT83" s="140"/>
      <c r="CU83" s="140"/>
      <c r="CV83" s="140"/>
      <c r="CW83" s="140"/>
      <c r="CX83" s="140"/>
      <c r="CY83" s="140"/>
      <c r="CZ83" s="140"/>
      <c r="DA83" s="140"/>
      <c r="DB83" s="140"/>
    </row>
    <row r="84" spans="1:106" s="1" customFormat="1" x14ac:dyDescent="0.3">
      <c r="A84" s="121"/>
      <c r="B84" s="121"/>
      <c r="C84" s="121"/>
      <c r="D84" s="121"/>
      <c r="E84" s="121"/>
      <c r="F84" s="121"/>
      <c r="G84" s="121"/>
      <c r="H84" s="121"/>
      <c r="I84" s="121"/>
      <c r="J84" s="121"/>
      <c r="K84" s="121"/>
      <c r="L84" s="121"/>
      <c r="M84" s="121"/>
      <c r="N84" s="121"/>
      <c r="O84" s="121"/>
      <c r="P84" s="121"/>
      <c r="Q84" s="121"/>
      <c r="R84" s="121"/>
      <c r="S84" s="121"/>
      <c r="T84" s="121"/>
      <c r="U84" s="121"/>
      <c r="V84" s="121"/>
      <c r="W84" s="121"/>
      <c r="X84" s="121"/>
      <c r="Y84" s="121"/>
      <c r="Z84" s="121"/>
      <c r="AA84" s="121"/>
      <c r="AB84" s="121"/>
      <c r="AC84" s="121"/>
      <c r="AD84" s="121"/>
      <c r="AE84" s="121"/>
      <c r="AF84" s="121"/>
      <c r="AG84" s="121"/>
      <c r="AH84" s="121"/>
      <c r="AI84" s="121"/>
      <c r="AJ84" s="121"/>
      <c r="AK84" s="121"/>
      <c r="AL84" s="121"/>
      <c r="AM84" s="121"/>
      <c r="AN84" s="121"/>
      <c r="AO84" s="121"/>
      <c r="AP84" s="121"/>
      <c r="AQ84" s="121"/>
      <c r="AR84" s="121"/>
      <c r="AS84" s="121"/>
      <c r="AT84" s="121"/>
      <c r="AU84" s="121"/>
      <c r="AV84" s="121"/>
      <c r="AW84" s="121"/>
      <c r="AX84" s="121"/>
      <c r="AY84" s="121"/>
      <c r="AZ84" s="121"/>
      <c r="BA84" s="121"/>
      <c r="BB84" s="121"/>
      <c r="BC84" s="121"/>
      <c r="BD84" s="121"/>
      <c r="BE84" s="121"/>
      <c r="BF84" s="121"/>
      <c r="BG84" s="121"/>
      <c r="BH84" s="121"/>
      <c r="BI84" s="121"/>
      <c r="BJ84" s="121"/>
      <c r="BK84" s="121"/>
      <c r="BL84" s="121"/>
      <c r="BM84" s="121"/>
      <c r="BN84" s="121"/>
      <c r="BO84" s="121"/>
      <c r="BP84" s="121"/>
      <c r="BQ84" s="121"/>
      <c r="BR84" s="121"/>
      <c r="BS84" s="121"/>
      <c r="BT84" s="121"/>
      <c r="BU84" s="121"/>
      <c r="BV84" s="121"/>
      <c r="BW84" s="121"/>
      <c r="BX84" s="121"/>
      <c r="BY84" s="121"/>
      <c r="BZ84" s="121"/>
      <c r="CA84" s="121"/>
      <c r="CB84" s="121"/>
      <c r="CC84" s="121"/>
      <c r="CD84" s="140"/>
      <c r="CE84" s="140"/>
      <c r="CF84" s="140"/>
      <c r="CG84" s="140"/>
      <c r="CH84" s="140"/>
      <c r="CI84" s="140"/>
      <c r="CJ84" s="140"/>
      <c r="CK84" s="140"/>
      <c r="CL84" s="140"/>
      <c r="CM84" s="140"/>
      <c r="CN84" s="140"/>
      <c r="CO84" s="140"/>
      <c r="CP84" s="140"/>
      <c r="CQ84" s="140"/>
      <c r="CR84" s="140"/>
      <c r="CS84" s="140"/>
      <c r="CT84" s="140"/>
      <c r="CU84" s="140"/>
      <c r="CV84" s="140"/>
      <c r="CW84" s="140"/>
      <c r="CX84" s="140"/>
      <c r="CY84" s="140"/>
      <c r="CZ84" s="140"/>
      <c r="DA84" s="140"/>
      <c r="DB84" s="140"/>
    </row>
    <row r="85" spans="1:106" s="2" customFormat="1" x14ac:dyDescent="0.2">
      <c r="A85" s="121"/>
      <c r="B85" s="121"/>
      <c r="C85" s="121"/>
      <c r="D85" s="121"/>
      <c r="E85" s="121"/>
      <c r="F85" s="121"/>
      <c r="G85" s="121"/>
      <c r="H85" s="121"/>
      <c r="I85" s="121"/>
      <c r="J85" s="121"/>
      <c r="K85" s="121"/>
      <c r="L85" s="121"/>
      <c r="M85" s="121"/>
      <c r="N85" s="121"/>
      <c r="O85" s="121"/>
      <c r="P85" s="121"/>
      <c r="Q85" s="121"/>
      <c r="R85" s="121"/>
      <c r="S85" s="121"/>
      <c r="T85" s="121"/>
      <c r="U85" s="121"/>
      <c r="V85" s="121"/>
      <c r="W85" s="121"/>
      <c r="X85" s="121"/>
      <c r="Y85" s="121"/>
      <c r="Z85" s="121"/>
      <c r="AA85" s="121"/>
      <c r="AB85" s="121"/>
      <c r="AC85" s="121"/>
      <c r="AD85" s="121"/>
      <c r="AE85" s="121"/>
      <c r="AF85" s="121"/>
      <c r="AG85" s="121"/>
      <c r="AH85" s="121"/>
      <c r="AI85" s="121"/>
      <c r="AJ85" s="121"/>
      <c r="AK85" s="121"/>
      <c r="AL85" s="121"/>
      <c r="AM85" s="121"/>
      <c r="AN85" s="121"/>
      <c r="AO85" s="121"/>
      <c r="AP85" s="121"/>
      <c r="AQ85" s="121"/>
      <c r="AR85" s="121"/>
      <c r="AS85" s="121"/>
      <c r="AT85" s="121"/>
      <c r="AU85" s="121"/>
      <c r="AV85" s="121"/>
      <c r="AW85" s="121"/>
      <c r="AX85" s="121"/>
      <c r="AY85" s="121"/>
      <c r="AZ85" s="121"/>
      <c r="BA85" s="121"/>
      <c r="BB85" s="121"/>
      <c r="BC85" s="121"/>
      <c r="BD85" s="121"/>
      <c r="BE85" s="121"/>
      <c r="BF85" s="121"/>
      <c r="BG85" s="121"/>
      <c r="BH85" s="121"/>
      <c r="BI85" s="121"/>
      <c r="BJ85" s="121"/>
      <c r="BK85" s="121"/>
      <c r="BL85" s="121"/>
      <c r="BM85" s="121"/>
      <c r="BN85" s="121"/>
      <c r="BO85" s="121"/>
      <c r="BP85" s="121"/>
      <c r="BQ85" s="121"/>
      <c r="BR85" s="121"/>
      <c r="BS85" s="121"/>
      <c r="BT85" s="121"/>
      <c r="BU85" s="121"/>
      <c r="BV85" s="121"/>
      <c r="BW85" s="121"/>
      <c r="BX85" s="121"/>
      <c r="BY85" s="121"/>
      <c r="BZ85" s="121"/>
      <c r="CA85" s="121"/>
      <c r="CB85" s="121"/>
      <c r="CC85" s="121"/>
      <c r="CD85" s="121"/>
      <c r="CE85" s="121"/>
      <c r="CF85" s="121"/>
      <c r="CG85" s="121"/>
      <c r="CH85" s="121"/>
      <c r="CI85" s="121"/>
      <c r="CJ85" s="121"/>
      <c r="CK85" s="121"/>
      <c r="CL85" s="121"/>
      <c r="CM85" s="121"/>
      <c r="CN85" s="121"/>
      <c r="CO85" s="121"/>
      <c r="CP85" s="121"/>
      <c r="CQ85" s="121"/>
      <c r="CR85" s="121"/>
      <c r="CS85" s="121"/>
      <c r="CT85" s="121"/>
      <c r="CU85" s="121"/>
      <c r="CV85" s="121"/>
      <c r="CW85" s="121"/>
      <c r="CX85" s="121"/>
      <c r="CY85" s="121"/>
      <c r="CZ85" s="121"/>
      <c r="DA85" s="121"/>
      <c r="DB85" s="121"/>
    </row>
    <row r="86" spans="1:106" x14ac:dyDescent="0.2">
      <c r="CD86" s="122"/>
      <c r="CE86" s="122"/>
    </row>
    <row r="87" spans="1:106" x14ac:dyDescent="0.2">
      <c r="CD87" s="122"/>
      <c r="CE87" s="122"/>
    </row>
    <row r="88" spans="1:106" x14ac:dyDescent="0.2">
      <c r="CD88" s="122"/>
      <c r="CE88" s="122"/>
    </row>
    <row r="89" spans="1:106" x14ac:dyDescent="0.2">
      <c r="CD89" s="122"/>
      <c r="CE89" s="122"/>
    </row>
    <row r="90" spans="1:106" x14ac:dyDescent="0.2">
      <c r="CD90" s="122"/>
      <c r="CE90" s="122"/>
    </row>
    <row r="91" spans="1:106" x14ac:dyDescent="0.2">
      <c r="CD91" s="122"/>
      <c r="CE91" s="122"/>
    </row>
    <row r="92" spans="1:106" x14ac:dyDescent="0.2">
      <c r="CD92" s="122"/>
      <c r="CE92" s="122"/>
    </row>
    <row r="93" spans="1:106" x14ac:dyDescent="0.2">
      <c r="CD93" s="122"/>
      <c r="CE93" s="122"/>
    </row>
    <row r="94" spans="1:106" x14ac:dyDescent="0.2">
      <c r="CD94" s="122"/>
      <c r="CE94" s="122"/>
    </row>
    <row r="95" spans="1:106" x14ac:dyDescent="0.2">
      <c r="CD95" s="122"/>
      <c r="CE95" s="122"/>
    </row>
    <row r="96" spans="1:106" x14ac:dyDescent="0.2">
      <c r="CD96" s="122"/>
      <c r="CE96" s="122"/>
    </row>
    <row r="97" spans="82:83" x14ac:dyDescent="0.2">
      <c r="CD97" s="122"/>
      <c r="CE97" s="122"/>
    </row>
    <row r="98" spans="82:83" x14ac:dyDescent="0.2">
      <c r="CD98" s="122"/>
      <c r="CE98" s="122"/>
    </row>
    <row r="99" spans="82:83" x14ac:dyDescent="0.2">
      <c r="CD99" s="122"/>
      <c r="CE99" s="122"/>
    </row>
    <row r="100" spans="82:83" x14ac:dyDescent="0.2">
      <c r="CD100" s="122"/>
      <c r="CE100" s="122"/>
    </row>
    <row r="101" spans="82:83" x14ac:dyDescent="0.2">
      <c r="CD101" s="122"/>
      <c r="CE101" s="122"/>
    </row>
    <row r="102" spans="82:83" x14ac:dyDescent="0.2">
      <c r="CE102" s="122"/>
    </row>
    <row r="103" spans="82:83" x14ac:dyDescent="0.2">
      <c r="CE103" s="122"/>
    </row>
    <row r="104" spans="82:83" x14ac:dyDescent="0.2">
      <c r="CE104" s="122"/>
    </row>
    <row r="105" spans="82:83" x14ac:dyDescent="0.2">
      <c r="CE105" s="122"/>
    </row>
    <row r="106" spans="82:83" x14ac:dyDescent="0.2">
      <c r="CE106" s="122"/>
    </row>
    <row r="107" spans="82:83" x14ac:dyDescent="0.2">
      <c r="CE107" s="122"/>
    </row>
  </sheetData>
  <mergeCells count="46">
    <mergeCell ref="F5:I5"/>
    <mergeCell ref="F6:I6"/>
    <mergeCell ref="F7:I7"/>
    <mergeCell ref="N7:O7"/>
    <mergeCell ref="N8:O8"/>
    <mergeCell ref="L7:M7"/>
    <mergeCell ref="L8:M8"/>
    <mergeCell ref="L4:M4"/>
    <mergeCell ref="L5:M5"/>
    <mergeCell ref="L6:M6"/>
    <mergeCell ref="N4:O4"/>
    <mergeCell ref="N5:O5"/>
    <mergeCell ref="N6:O6"/>
    <mergeCell ref="B12:K12"/>
    <mergeCell ref="L12:U12"/>
    <mergeCell ref="V12:AE12"/>
    <mergeCell ref="AF12:AO12"/>
    <mergeCell ref="B11:AG11"/>
    <mergeCell ref="AZ12:BI12"/>
    <mergeCell ref="BJ12:BS12"/>
    <mergeCell ref="BT12:CC12"/>
    <mergeCell ref="AP12:AY12"/>
    <mergeCell ref="AZ42:BI42"/>
    <mergeCell ref="BJ42:BS42"/>
    <mergeCell ref="BT42:CC42"/>
    <mergeCell ref="B42:K42"/>
    <mergeCell ref="L42:U42"/>
    <mergeCell ref="V42:AE42"/>
    <mergeCell ref="AF42:AO42"/>
    <mergeCell ref="AP42:AY42"/>
    <mergeCell ref="BT50:CC50"/>
    <mergeCell ref="B79:K79"/>
    <mergeCell ref="L79:U79"/>
    <mergeCell ref="V79:AE79"/>
    <mergeCell ref="AF79:AO79"/>
    <mergeCell ref="AP79:AY79"/>
    <mergeCell ref="AZ79:BI79"/>
    <mergeCell ref="BJ79:BS79"/>
    <mergeCell ref="BT79:CC79"/>
    <mergeCell ref="AZ50:BI50"/>
    <mergeCell ref="BJ50:BS50"/>
    <mergeCell ref="B50:K50"/>
    <mergeCell ref="L50:U50"/>
    <mergeCell ref="V50:AE50"/>
    <mergeCell ref="AF50:AO50"/>
    <mergeCell ref="AP50:AY50"/>
  </mergeCells>
  <phoneticPr fontId="2" type="noConversion"/>
  <pageMargins left="0.7" right="0.7" top="0.75" bottom="0.75" header="0.3" footer="0.3"/>
  <pageSetup paperSize="9" orientation="portrait" horizontalDpi="0" verticalDpi="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47F084-6837-6748-97D9-822688BEC8CE}">
  <sheetPr>
    <tabColor rgb="FF7030A0"/>
  </sheetPr>
  <dimension ref="A1:BO97"/>
  <sheetViews>
    <sheetView topLeftCell="A2" zoomScale="80" zoomScaleNormal="80" workbookViewId="0">
      <selection activeCell="AC27" sqref="AC27:AO27"/>
    </sheetView>
  </sheetViews>
  <sheetFormatPr baseColWidth="10" defaultRowHeight="26" x14ac:dyDescent="0.3"/>
  <cols>
    <col min="1" max="1" width="49.33203125" style="1" customWidth="1"/>
    <col min="2" max="2" width="20" style="1" customWidth="1"/>
    <col min="3" max="3" width="25" style="2" customWidth="1"/>
    <col min="4" max="4" width="21.83203125" style="14" customWidth="1"/>
    <col min="5" max="5" width="17.33203125" style="2" customWidth="1"/>
    <col min="6" max="6" width="17" style="1" customWidth="1"/>
    <col min="7" max="7" width="14.5" style="1" customWidth="1"/>
    <col min="8" max="15" width="13.5" style="1" customWidth="1"/>
    <col min="16" max="28" width="13.5" style="223" customWidth="1"/>
    <col min="29" max="30" width="13.5" style="1" customWidth="1"/>
    <col min="31" max="32" width="12.6640625" style="1" bestFit="1" customWidth="1"/>
    <col min="33" max="43" width="12.6640625" style="1" customWidth="1"/>
    <col min="44" max="44" width="17.5" style="1" bestFit="1" customWidth="1"/>
    <col min="45" max="45" width="18.83203125" style="1" customWidth="1"/>
    <col min="46" max="48" width="10.83203125" style="1"/>
  </cols>
  <sheetData>
    <row r="1" spans="1:56" s="32" customFormat="1" ht="47" x14ac:dyDescent="0.3">
      <c r="A1" s="28" t="s">
        <v>125</v>
      </c>
      <c r="B1" s="29"/>
      <c r="C1" s="30"/>
      <c r="D1" s="31"/>
      <c r="E1" s="30"/>
      <c r="F1" s="29"/>
      <c r="G1" s="29"/>
      <c r="H1" s="29"/>
      <c r="I1" s="29"/>
      <c r="J1" s="29"/>
      <c r="K1" s="29"/>
      <c r="L1" s="29"/>
      <c r="M1" s="29"/>
      <c r="N1" s="29"/>
      <c r="O1" s="29"/>
      <c r="P1" s="223"/>
      <c r="Q1" s="223"/>
      <c r="R1" s="223"/>
      <c r="S1" s="223"/>
      <c r="T1" s="223"/>
      <c r="U1" s="223"/>
      <c r="V1" s="223"/>
      <c r="W1" s="223"/>
      <c r="X1" s="223"/>
      <c r="Y1" s="223"/>
      <c r="Z1" s="223"/>
      <c r="AA1" s="223"/>
      <c r="AB1" s="223"/>
      <c r="AC1" s="29"/>
      <c r="AD1" s="29"/>
      <c r="AE1" s="29"/>
      <c r="AF1" s="29"/>
      <c r="AG1" s="29"/>
      <c r="AH1" s="29"/>
      <c r="AI1" s="29"/>
      <c r="AJ1" s="29"/>
      <c r="AK1" s="29"/>
      <c r="AL1" s="29"/>
      <c r="AM1" s="29"/>
      <c r="AN1" s="29"/>
      <c r="AO1" s="29"/>
      <c r="AP1" s="29"/>
      <c r="AQ1" s="29"/>
      <c r="AR1" s="29"/>
      <c r="AS1" s="29"/>
      <c r="AT1" s="29"/>
      <c r="AU1" s="29"/>
      <c r="AV1" s="29"/>
    </row>
    <row r="2" spans="1:56" s="32" customFormat="1" ht="47" x14ac:dyDescent="0.3">
      <c r="A2" s="28" t="s">
        <v>192</v>
      </c>
      <c r="B2" s="29"/>
      <c r="C2" s="30"/>
      <c r="D2" s="31"/>
      <c r="E2" s="30"/>
      <c r="F2" s="29"/>
      <c r="G2" s="29"/>
      <c r="H2" s="29"/>
      <c r="I2" s="29"/>
      <c r="J2" s="29"/>
      <c r="K2" s="29"/>
      <c r="L2" s="29"/>
      <c r="M2" s="29"/>
      <c r="N2" s="29"/>
      <c r="O2" s="29"/>
      <c r="P2" s="223"/>
      <c r="Q2" s="223"/>
      <c r="R2" s="223"/>
      <c r="S2" s="223"/>
      <c r="T2" s="223"/>
      <c r="U2" s="223"/>
      <c r="V2" s="223"/>
      <c r="W2" s="223"/>
      <c r="X2" s="223"/>
      <c r="Y2" s="223"/>
      <c r="Z2" s="223"/>
      <c r="AA2" s="223"/>
      <c r="AB2" s="223"/>
      <c r="AC2" s="29"/>
      <c r="AD2" s="29"/>
      <c r="AE2" s="29"/>
      <c r="AF2" s="29"/>
      <c r="AG2" s="29"/>
      <c r="AH2" s="29"/>
      <c r="AI2" s="29"/>
      <c r="AJ2" s="29"/>
      <c r="AK2" s="29"/>
      <c r="AL2" s="29"/>
      <c r="AM2" s="29"/>
      <c r="AN2" s="29"/>
      <c r="AO2" s="29"/>
      <c r="AP2" s="29"/>
      <c r="AQ2" s="29"/>
      <c r="AR2" s="29"/>
      <c r="AS2" s="29"/>
      <c r="AT2" s="29"/>
      <c r="AU2" s="29"/>
      <c r="AV2" s="29"/>
    </row>
    <row r="4" spans="1:56" x14ac:dyDescent="0.3">
      <c r="A4" s="9"/>
      <c r="B4" s="9" t="str">
        <f>'ANOVA Table'!B4</f>
        <v>SS</v>
      </c>
      <c r="C4" s="9" t="str">
        <f>'ANOVA Table'!C4</f>
        <v>df</v>
      </c>
      <c r="D4" s="9" t="str">
        <f>'ANOVA Table'!D4</f>
        <v>MS</v>
      </c>
      <c r="F4" s="12"/>
      <c r="G4" s="12"/>
      <c r="H4" s="12"/>
      <c r="I4" s="12"/>
      <c r="J4" s="12"/>
      <c r="K4" s="12"/>
      <c r="L4" s="185" t="str">
        <f>'ANOVA Table'!L4:M4</f>
        <v>Var</v>
      </c>
      <c r="M4" s="185"/>
      <c r="N4" s="185" t="str">
        <f>'ANOVA Table'!N4:O4</f>
        <v>SD</v>
      </c>
      <c r="O4" s="185"/>
      <c r="P4" s="224"/>
      <c r="Q4" s="224"/>
      <c r="R4" s="224"/>
      <c r="S4" s="224"/>
      <c r="T4" s="224"/>
      <c r="U4" s="224"/>
      <c r="V4" s="224"/>
      <c r="W4" s="224"/>
      <c r="X4" s="224"/>
      <c r="Y4" s="224"/>
      <c r="Z4" s="224"/>
      <c r="AA4" s="224"/>
      <c r="AB4" s="224"/>
      <c r="AC4" s="223"/>
      <c r="AD4" s="223"/>
    </row>
    <row r="5" spans="1:56" x14ac:dyDescent="0.3">
      <c r="A5" s="9" t="str">
        <f>'ANOVA Table'!A5</f>
        <v>Between Treatments</v>
      </c>
      <c r="B5" s="10">
        <f>'ANOVA Table'!B5</f>
        <v>796057.61904752254</v>
      </c>
      <c r="C5" s="9">
        <f>'ANOVA Table'!C5</f>
        <v>2</v>
      </c>
      <c r="D5" s="11">
        <f>'ANOVA Table'!D5</f>
        <v>398028.80952376127</v>
      </c>
      <c r="F5" s="186" t="str">
        <f>'ANOVA Table'!F5:I5</f>
        <v xml:space="preserve">Between Pens  </v>
      </c>
      <c r="G5" s="186"/>
      <c r="H5" s="186"/>
      <c r="I5" s="186"/>
      <c r="J5" s="114" t="str">
        <f>'ANOVA Table'!J5</f>
        <v>p1 =</v>
      </c>
      <c r="K5" s="114">
        <f>'ANOVA Table'!K5</f>
        <v>7</v>
      </c>
      <c r="L5" s="187">
        <f>'ANOVA Table'!L5:M5</f>
        <v>26.082766439990415</v>
      </c>
      <c r="M5" s="187"/>
      <c r="N5" s="187">
        <f>'ANOVA Table'!N5:O5</f>
        <v>5.1071289821180761</v>
      </c>
      <c r="O5" s="187"/>
      <c r="P5" s="225"/>
      <c r="Q5" s="225"/>
      <c r="R5" s="225"/>
      <c r="S5" s="225"/>
      <c r="T5" s="225"/>
      <c r="U5" s="225"/>
      <c r="V5" s="225"/>
      <c r="W5" s="225"/>
      <c r="X5" s="225"/>
      <c r="Y5" s="225"/>
      <c r="Z5" s="225"/>
      <c r="AA5" s="225"/>
      <c r="AB5" s="225"/>
      <c r="AC5" s="226"/>
      <c r="AD5" s="226"/>
    </row>
    <row r="6" spans="1:56" x14ac:dyDescent="0.3">
      <c r="A6" s="9" t="str">
        <f>'ANOVA Table'!A6</f>
        <v>Between Pens within Treatments</v>
      </c>
      <c r="B6" s="10">
        <f>'ANOVA Table'!B6</f>
        <v>864397.14285719395</v>
      </c>
      <c r="C6" s="9">
        <f>'ANOVA Table'!C6</f>
        <v>18</v>
      </c>
      <c r="D6" s="11">
        <f>'ANOVA Table'!D6</f>
        <v>48022.063492066329</v>
      </c>
      <c r="F6" s="186" t="str">
        <f>'ANOVA Table'!F6:I6</f>
        <v xml:space="preserve">Between Birds   </v>
      </c>
      <c r="G6" s="186"/>
      <c r="H6" s="186"/>
      <c r="I6" s="186"/>
      <c r="J6" s="114" t="str">
        <f>'ANOVA Table'!J6</f>
        <v>b1 =</v>
      </c>
      <c r="K6" s="114">
        <f>'ANOVA Table'!K6</f>
        <v>5</v>
      </c>
      <c r="L6" s="187">
        <f>'ANOVA Table'!L6:M6</f>
        <v>47109.166666666664</v>
      </c>
      <c r="M6" s="187"/>
      <c r="N6" s="187">
        <f>'ANOVA Table'!N6:O6</f>
        <v>217.04646199988301</v>
      </c>
      <c r="O6" s="187"/>
      <c r="P6" s="225"/>
      <c r="Q6" s="225"/>
      <c r="R6" s="225"/>
      <c r="S6" s="225"/>
      <c r="T6" s="225"/>
      <c r="U6" s="225"/>
      <c r="V6" s="225"/>
      <c r="W6" s="225"/>
      <c r="X6" s="225"/>
      <c r="Y6" s="225"/>
      <c r="Z6" s="225"/>
      <c r="AA6" s="225"/>
      <c r="AB6" s="225"/>
      <c r="AC6" s="226"/>
      <c r="AD6" s="226"/>
    </row>
    <row r="7" spans="1:56" x14ac:dyDescent="0.3">
      <c r="A7" s="9" t="str">
        <f>'ANOVA Table'!A7</f>
        <v xml:space="preserve">Between Pens </v>
      </c>
      <c r="B7" s="10">
        <f>'ANOVA Table'!B7</f>
        <v>1660454.7619047165</v>
      </c>
      <c r="C7" s="9">
        <f>'ANOVA Table'!C7</f>
        <v>20</v>
      </c>
      <c r="D7" s="11">
        <f>'ANOVA Table'!D7</f>
        <v>83022.738095235822</v>
      </c>
      <c r="F7" s="186" t="str">
        <f>'ANOVA Table'!F7:I7</f>
        <v>Between Birds + Between Pens</v>
      </c>
      <c r="G7" s="186"/>
      <c r="H7" s="186"/>
      <c r="I7" s="186"/>
      <c r="J7" s="12"/>
      <c r="K7" s="12"/>
      <c r="L7" s="187">
        <f>'ANOVA Table'!L7:M7</f>
        <v>47135.249433106655</v>
      </c>
      <c r="M7" s="187"/>
      <c r="N7" s="187">
        <f>'ANOVA Table'!N7:O7</f>
        <v>217.10653936053299</v>
      </c>
      <c r="O7" s="187"/>
      <c r="P7" s="225"/>
      <c r="Q7" s="225"/>
      <c r="R7" s="225"/>
      <c r="S7" s="225"/>
      <c r="T7" s="225"/>
      <c r="U7" s="225"/>
      <c r="V7" s="225"/>
      <c r="W7" s="225"/>
      <c r="X7" s="225"/>
      <c r="Y7" s="225"/>
      <c r="Z7" s="225"/>
      <c r="AA7" s="225"/>
      <c r="AB7" s="225"/>
      <c r="AC7" s="226"/>
      <c r="AD7" s="226"/>
    </row>
    <row r="8" spans="1:56" x14ac:dyDescent="0.3">
      <c r="A8" s="9" t="str">
        <f>'ANOVA Table'!A8</f>
        <v>Between Birds</v>
      </c>
      <c r="B8" s="10">
        <f>'ANOVA Table'!B8</f>
        <v>3957170</v>
      </c>
      <c r="C8" s="9">
        <f>'ANOVA Table'!C8</f>
        <v>84</v>
      </c>
      <c r="D8" s="11">
        <f>'ANOVA Table'!D8</f>
        <v>47109.166666666664</v>
      </c>
      <c r="L8" s="180"/>
      <c r="M8" s="180"/>
      <c r="N8" s="180"/>
      <c r="O8" s="180"/>
      <c r="P8" s="226"/>
      <c r="Q8" s="226"/>
      <c r="R8" s="226"/>
      <c r="S8" s="226"/>
      <c r="T8" s="226"/>
      <c r="U8" s="226"/>
      <c r="V8" s="226"/>
      <c r="W8" s="226"/>
      <c r="X8" s="226"/>
      <c r="Y8" s="226"/>
      <c r="Z8" s="226"/>
      <c r="AA8" s="226"/>
      <c r="AB8" s="226"/>
      <c r="AC8" s="13"/>
      <c r="AD8" s="13"/>
    </row>
    <row r="9" spans="1:56" x14ac:dyDescent="0.3">
      <c r="A9" s="9" t="str">
        <f>'ANOVA Table'!A9</f>
        <v xml:space="preserve">Total SS = </v>
      </c>
      <c r="B9" s="10">
        <f>'ANOVA Table'!B9</f>
        <v>5617624.7619047165</v>
      </c>
      <c r="C9" s="9">
        <f>'ANOVA Table'!C9</f>
        <v>104</v>
      </c>
      <c r="D9" s="11">
        <f>'ANOVA Table'!D9</f>
        <v>54015.622710622272</v>
      </c>
      <c r="L9" s="180"/>
      <c r="M9" s="180"/>
      <c r="N9" s="180"/>
      <c r="O9" s="180"/>
      <c r="P9" s="226"/>
      <c r="Q9" s="226"/>
      <c r="R9" s="226"/>
      <c r="S9" s="226"/>
      <c r="T9" s="226"/>
      <c r="U9" s="226"/>
      <c r="V9" s="226"/>
      <c r="W9" s="226"/>
      <c r="X9" s="226"/>
      <c r="Y9" s="226"/>
      <c r="Z9" s="226"/>
      <c r="AA9" s="226"/>
      <c r="AB9" s="226"/>
      <c r="AC9" s="13"/>
      <c r="AD9" s="13"/>
    </row>
    <row r="10" spans="1:56" x14ac:dyDescent="0.3">
      <c r="A10" s="2"/>
      <c r="C10" s="1"/>
      <c r="D10" s="1"/>
      <c r="E10" s="1"/>
      <c r="G10" s="12" t="s">
        <v>28</v>
      </c>
      <c r="H10" s="18">
        <f>L5</f>
        <v>26.082766439990415</v>
      </c>
      <c r="I10" s="18">
        <f>L5</f>
        <v>26.082766439990415</v>
      </c>
      <c r="AR10" s="2"/>
    </row>
    <row r="11" spans="1:56" x14ac:dyDescent="0.3">
      <c r="A11" s="9" t="s">
        <v>28</v>
      </c>
      <c r="B11" s="19">
        <f>L6</f>
        <v>47109.166666666664</v>
      </c>
      <c r="C11" s="1"/>
      <c r="D11" s="1"/>
      <c r="E11" s="1"/>
      <c r="G11" s="12" t="s">
        <v>24</v>
      </c>
      <c r="H11" s="113">
        <f>K5</f>
        <v>7</v>
      </c>
      <c r="AR11" s="2"/>
    </row>
    <row r="12" spans="1:56" ht="29" x14ac:dyDescent="0.3">
      <c r="A12" s="9" t="s">
        <v>24</v>
      </c>
      <c r="B12" s="19">
        <f>K6</f>
        <v>5</v>
      </c>
      <c r="C12" s="1"/>
      <c r="D12" s="1"/>
      <c r="G12" s="12" t="s">
        <v>117</v>
      </c>
      <c r="H12" s="181">
        <f>H10*(H11^0.5)</f>
        <v>69.008513504796142</v>
      </c>
      <c r="I12" s="182"/>
      <c r="BB12">
        <v>113.10175786911499</v>
      </c>
      <c r="BC12">
        <v>110.43867402087716</v>
      </c>
      <c r="BD12">
        <v>108.06225934168944</v>
      </c>
    </row>
    <row r="13" spans="1:56" ht="29" x14ac:dyDescent="0.3">
      <c r="A13" s="9" t="s">
        <v>117</v>
      </c>
      <c r="B13" s="25">
        <f>B11*(B12^0.5)</f>
        <v>105339.29903003384</v>
      </c>
      <c r="C13" s="1"/>
      <c r="D13" s="1"/>
      <c r="E13" s="1"/>
    </row>
    <row r="14" spans="1:56" x14ac:dyDescent="0.3">
      <c r="A14" s="2"/>
      <c r="C14" s="1"/>
      <c r="D14" s="183" t="s">
        <v>113</v>
      </c>
      <c r="E14" s="184"/>
      <c r="F14" s="184"/>
      <c r="G14" s="184"/>
      <c r="H14" s="184"/>
      <c r="I14" s="184"/>
      <c r="J14" s="184"/>
      <c r="K14" s="184"/>
      <c r="L14" s="184"/>
      <c r="M14" s="184"/>
      <c r="N14" s="184"/>
      <c r="O14" s="184"/>
      <c r="P14" s="227"/>
      <c r="Q14" s="227"/>
      <c r="R14" s="227"/>
      <c r="S14" s="227"/>
      <c r="T14" s="227"/>
      <c r="U14" s="227"/>
      <c r="V14" s="227"/>
      <c r="W14" s="227"/>
      <c r="X14" s="227"/>
      <c r="Y14" s="227"/>
      <c r="Z14" s="227"/>
      <c r="AA14" s="227"/>
      <c r="AB14" s="227"/>
    </row>
    <row r="15" spans="1:56" x14ac:dyDescent="0.3">
      <c r="A15" s="2"/>
      <c r="C15" s="1"/>
      <c r="D15" s="119">
        <v>1</v>
      </c>
      <c r="E15" s="119">
        <v>2</v>
      </c>
      <c r="F15" s="119">
        <v>3</v>
      </c>
      <c r="G15" s="119">
        <v>4</v>
      </c>
      <c r="H15" s="119">
        <v>5</v>
      </c>
      <c r="I15" s="119">
        <v>6</v>
      </c>
      <c r="J15" s="119">
        <v>7</v>
      </c>
      <c r="K15" s="119">
        <v>8</v>
      </c>
      <c r="L15" s="119">
        <v>9</v>
      </c>
      <c r="M15" s="119">
        <v>10</v>
      </c>
      <c r="N15" s="119">
        <v>11</v>
      </c>
      <c r="O15" s="119">
        <v>12</v>
      </c>
      <c r="P15" s="228"/>
      <c r="Q15" s="228"/>
      <c r="R15" s="228"/>
      <c r="S15" s="228"/>
      <c r="T15" s="228"/>
      <c r="U15" s="228"/>
      <c r="V15" s="228"/>
      <c r="W15" s="228"/>
      <c r="X15" s="228"/>
      <c r="Y15" s="228"/>
      <c r="Z15" s="228"/>
      <c r="AA15" s="228"/>
      <c r="AB15" s="228"/>
      <c r="AP15" s="17"/>
      <c r="AQ15" s="17"/>
    </row>
    <row r="16" spans="1:56" ht="27" x14ac:dyDescent="0.3">
      <c r="A16" s="22" t="s">
        <v>13</v>
      </c>
      <c r="B16" s="24" t="s">
        <v>23</v>
      </c>
      <c r="C16" s="24" t="s">
        <v>112</v>
      </c>
      <c r="D16" s="115">
        <f>H$12/(D15^0.5)</f>
        <v>69.008513504796142</v>
      </c>
      <c r="E16" s="115">
        <f>H$12/(E15^0.5)</f>
        <v>48.796387858844788</v>
      </c>
      <c r="F16" s="115">
        <f>H$12/(F15^0.5)</f>
        <v>39.842083848369981</v>
      </c>
      <c r="G16" s="115">
        <f>H$12/(G15^0.5)</f>
        <v>34.504256752398071</v>
      </c>
      <c r="H16" s="115">
        <f>H$12/(H15^0.5)</f>
        <v>30.861545444587286</v>
      </c>
      <c r="I16" s="115">
        <f>H$12/(I15^0.5)</f>
        <v>28.172607665785431</v>
      </c>
      <c r="J16" s="115">
        <f>H$12/(J15^0.5)</f>
        <v>26.082766439990412</v>
      </c>
      <c r="K16" s="115">
        <f>H$12/(K15^0.5)</f>
        <v>24.398193929422394</v>
      </c>
      <c r="L16" s="115">
        <f>H$12/(L15^0.5)</f>
        <v>23.002837834932048</v>
      </c>
      <c r="M16" s="115">
        <f>H$12/(M15^0.5)</f>
        <v>21.822408061764474</v>
      </c>
      <c r="N16" s="115">
        <f>H$12/(N15^0.5)</f>
        <v>20.806849694143843</v>
      </c>
      <c r="O16" s="115">
        <f>H$12/(O15^0.5)</f>
        <v>19.921041924184991</v>
      </c>
      <c r="P16" s="229"/>
      <c r="Q16" s="229"/>
      <c r="R16" s="229"/>
      <c r="S16" s="229"/>
      <c r="T16" s="229"/>
      <c r="U16" s="229"/>
      <c r="V16" s="229"/>
      <c r="W16" s="229"/>
      <c r="X16" s="229"/>
      <c r="Y16" s="229"/>
      <c r="Z16" s="229"/>
      <c r="AA16" s="229"/>
      <c r="AB16" s="229"/>
      <c r="AP16" s="17"/>
      <c r="AQ16" s="17"/>
      <c r="AW16" s="1"/>
    </row>
    <row r="17" spans="1:49" ht="30" x14ac:dyDescent="0.3">
      <c r="A17" s="3">
        <v>1</v>
      </c>
      <c r="B17" s="116">
        <f>B$13/(A17^0.5)</f>
        <v>105339.29903003384</v>
      </c>
      <c r="C17" s="6" t="s">
        <v>114</v>
      </c>
      <c r="D17" s="7">
        <f t="shared" ref="D17:O17" si="0">($B$13/(D18^0.5)+D$16)^0.5</f>
        <v>324.66645583358104</v>
      </c>
      <c r="E17" s="7">
        <f t="shared" si="0"/>
        <v>273.01085886358675</v>
      </c>
      <c r="F17" s="7">
        <f t="shared" si="0"/>
        <v>246.69315907638156</v>
      </c>
      <c r="G17" s="7">
        <f t="shared" si="0"/>
        <v>229.5738525437279</v>
      </c>
      <c r="H17" s="7">
        <f t="shared" si="0"/>
        <v>217.11754468976304</v>
      </c>
      <c r="I17" s="7">
        <f t="shared" si="0"/>
        <v>207.44339313494362</v>
      </c>
      <c r="J17" s="7">
        <f t="shared" si="0"/>
        <v>199.60109070716055</v>
      </c>
      <c r="K17" s="7">
        <f t="shared" si="0"/>
        <v>193.04782964000566</v>
      </c>
      <c r="L17" s="7">
        <f t="shared" si="0"/>
        <v>187.44626567235977</v>
      </c>
      <c r="M17" s="7">
        <f t="shared" si="0"/>
        <v>182.57336501830991</v>
      </c>
      <c r="N17" s="7">
        <f t="shared" si="0"/>
        <v>178.27450893809458</v>
      </c>
      <c r="O17" s="7">
        <f t="shared" si="0"/>
        <v>174.4384056552411</v>
      </c>
      <c r="P17" s="225"/>
      <c r="Q17" s="225"/>
      <c r="R17" s="225"/>
      <c r="S17" s="225"/>
      <c r="T17" s="225"/>
      <c r="U17" s="225"/>
      <c r="V17" s="225"/>
      <c r="W17" s="225"/>
      <c r="X17" s="225"/>
      <c r="Y17" s="225"/>
      <c r="Z17" s="225"/>
      <c r="AA17" s="225"/>
      <c r="AB17" s="225"/>
      <c r="AW17" s="1"/>
    </row>
    <row r="18" spans="1:49" x14ac:dyDescent="0.3">
      <c r="A18" s="3"/>
      <c r="B18" s="116"/>
      <c r="C18" s="3" t="s">
        <v>111</v>
      </c>
      <c r="D18" s="6">
        <f t="shared" ref="D18:O18" si="1">D$15*$A17</f>
        <v>1</v>
      </c>
      <c r="E18" s="6">
        <f t="shared" si="1"/>
        <v>2</v>
      </c>
      <c r="F18" s="6">
        <f t="shared" si="1"/>
        <v>3</v>
      </c>
      <c r="G18" s="6">
        <f t="shared" si="1"/>
        <v>4</v>
      </c>
      <c r="H18" s="6">
        <f t="shared" si="1"/>
        <v>5</v>
      </c>
      <c r="I18" s="6">
        <f t="shared" si="1"/>
        <v>6</v>
      </c>
      <c r="J18" s="6">
        <f t="shared" si="1"/>
        <v>7</v>
      </c>
      <c r="K18" s="6">
        <f t="shared" si="1"/>
        <v>8</v>
      </c>
      <c r="L18" s="6">
        <f t="shared" si="1"/>
        <v>9</v>
      </c>
      <c r="M18" s="6">
        <f t="shared" si="1"/>
        <v>10</v>
      </c>
      <c r="N18" s="6">
        <f t="shared" si="1"/>
        <v>11</v>
      </c>
      <c r="O18" s="6">
        <f t="shared" si="1"/>
        <v>12</v>
      </c>
      <c r="P18" s="230"/>
      <c r="Q18" s="230"/>
      <c r="R18" s="230"/>
      <c r="S18" s="230"/>
      <c r="T18" s="230"/>
      <c r="U18" s="230"/>
      <c r="V18" s="230"/>
      <c r="W18" s="230"/>
      <c r="X18" s="230"/>
      <c r="Y18" s="230"/>
      <c r="Z18" s="230"/>
      <c r="AA18" s="230"/>
      <c r="AB18" s="230"/>
      <c r="AW18" s="1"/>
    </row>
    <row r="19" spans="1:49" x14ac:dyDescent="0.3">
      <c r="A19" s="3"/>
      <c r="B19" s="116"/>
      <c r="C19" s="3" t="s">
        <v>196</v>
      </c>
      <c r="D19" s="6">
        <f>16*(D17^2/(2353*0.05)^2)</f>
        <v>121.84591114861952</v>
      </c>
      <c r="E19" s="6">
        <f t="shared" ref="E19:M19" si="2">16*(E17^2/(2353*0.05)^2)</f>
        <v>86.158070033042421</v>
      </c>
      <c r="F19" s="6">
        <f t="shared" si="2"/>
        <v>70.347769601310716</v>
      </c>
      <c r="G19" s="6">
        <f t="shared" si="2"/>
        <v>60.922955574309768</v>
      </c>
      <c r="H19" s="6">
        <f t="shared" si="2"/>
        <v>54.491148021742546</v>
      </c>
      <c r="I19" s="6">
        <f t="shared" si="2"/>
        <v>49.743384926435681</v>
      </c>
      <c r="J19" s="6">
        <f t="shared" si="2"/>
        <v>46.053425595617107</v>
      </c>
      <c r="K19" s="6">
        <f t="shared" si="2"/>
        <v>43.079035016521217</v>
      </c>
      <c r="L19" s="6">
        <f t="shared" si="2"/>
        <v>40.615303716206512</v>
      </c>
      <c r="M19" s="6">
        <f t="shared" si="2"/>
        <v>38.531060280814081</v>
      </c>
      <c r="N19" s="6">
        <f t="shared" ref="N19:O19" si="3">16*(N17^2/(2353*0.05)^2)</f>
        <v>36.737924501723001</v>
      </c>
      <c r="O19" s="6">
        <f t="shared" si="3"/>
        <v>35.173884800655358</v>
      </c>
      <c r="P19" s="230"/>
      <c r="Q19" s="230"/>
      <c r="R19" s="230"/>
      <c r="S19" s="230"/>
      <c r="T19" s="230"/>
      <c r="U19" s="230"/>
      <c r="V19" s="230"/>
      <c r="W19" s="230"/>
      <c r="X19" s="230"/>
      <c r="Y19" s="230"/>
      <c r="Z19" s="230"/>
      <c r="AA19" s="230"/>
      <c r="AB19" s="230"/>
      <c r="AW19" s="1"/>
    </row>
    <row r="20" spans="1:49" ht="26" customHeight="1" x14ac:dyDescent="0.3">
      <c r="A20" s="4">
        <f>A17+1</f>
        <v>2</v>
      </c>
      <c r="B20" s="116">
        <f>B$13/(A20^0.5)</f>
        <v>74486.132669574436</v>
      </c>
      <c r="C20" s="20" t="s">
        <v>114</v>
      </c>
      <c r="D20" s="118">
        <f t="shared" ref="D20:O20" si="4">($B$13/(D21^0.5)+D$16)^0.5</f>
        <v>273.04787342713223</v>
      </c>
      <c r="E20" s="118">
        <f t="shared" si="4"/>
        <v>229.60497795752548</v>
      </c>
      <c r="F20" s="118">
        <f t="shared" si="4"/>
        <v>207.4715181212143</v>
      </c>
      <c r="G20" s="118">
        <f t="shared" si="4"/>
        <v>193.07400288889133</v>
      </c>
      <c r="H20" s="118">
        <f t="shared" si="4"/>
        <v>182.59811814882391</v>
      </c>
      <c r="I20" s="118">
        <f t="shared" si="4"/>
        <v>174.46205585537518</v>
      </c>
      <c r="J20" s="118">
        <f t="shared" si="4"/>
        <v>167.86659777153727</v>
      </c>
      <c r="K20" s="118">
        <f t="shared" si="4"/>
        <v>162.35523690795404</v>
      </c>
      <c r="L20" s="118">
        <f t="shared" si="4"/>
        <v>157.64426322480966</v>
      </c>
      <c r="M20" s="118">
        <f t="shared" si="4"/>
        <v>153.54610298342024</v>
      </c>
      <c r="N20" s="118">
        <f t="shared" si="4"/>
        <v>149.93072021202065</v>
      </c>
      <c r="O20" s="118">
        <f t="shared" si="4"/>
        <v>146.7045173665783</v>
      </c>
      <c r="P20" s="225"/>
      <c r="Q20" s="225"/>
      <c r="R20" s="225"/>
      <c r="S20" s="225"/>
      <c r="T20" s="225"/>
      <c r="U20" s="225"/>
      <c r="V20" s="225"/>
      <c r="W20" s="225"/>
      <c r="X20" s="225"/>
      <c r="Y20" s="225"/>
      <c r="Z20" s="225"/>
      <c r="AA20" s="225"/>
      <c r="AB20" s="225"/>
      <c r="AW20" s="1"/>
    </row>
    <row r="21" spans="1:49" x14ac:dyDescent="0.3">
      <c r="A21" s="4"/>
      <c r="B21" s="116"/>
      <c r="C21" s="4" t="s">
        <v>111</v>
      </c>
      <c r="D21" s="20">
        <f t="shared" ref="D21:O21" si="5">D$15*$A20</f>
        <v>2</v>
      </c>
      <c r="E21" s="20">
        <f t="shared" si="5"/>
        <v>4</v>
      </c>
      <c r="F21" s="20">
        <f t="shared" si="5"/>
        <v>6</v>
      </c>
      <c r="G21" s="20">
        <f t="shared" si="5"/>
        <v>8</v>
      </c>
      <c r="H21" s="20">
        <f t="shared" si="5"/>
        <v>10</v>
      </c>
      <c r="I21" s="20">
        <f t="shared" si="5"/>
        <v>12</v>
      </c>
      <c r="J21" s="20">
        <f t="shared" si="5"/>
        <v>14</v>
      </c>
      <c r="K21" s="20">
        <f t="shared" si="5"/>
        <v>16</v>
      </c>
      <c r="L21" s="20">
        <f t="shared" si="5"/>
        <v>18</v>
      </c>
      <c r="M21" s="20">
        <f t="shared" si="5"/>
        <v>20</v>
      </c>
      <c r="N21" s="20">
        <f t="shared" si="5"/>
        <v>22</v>
      </c>
      <c r="O21" s="20">
        <f t="shared" si="5"/>
        <v>24</v>
      </c>
      <c r="P21" s="230"/>
      <c r="Q21" s="230"/>
      <c r="R21" s="230"/>
      <c r="S21" s="230"/>
      <c r="T21" s="230"/>
      <c r="U21" s="230"/>
      <c r="V21" s="230"/>
      <c r="W21" s="230"/>
      <c r="X21" s="230"/>
      <c r="Y21" s="230"/>
      <c r="Z21" s="230"/>
      <c r="AA21" s="230"/>
      <c r="AB21" s="230"/>
      <c r="AW21" s="1"/>
    </row>
    <row r="22" spans="1:49" x14ac:dyDescent="0.3">
      <c r="A22" s="4"/>
      <c r="B22" s="116"/>
      <c r="C22" s="4" t="s">
        <v>196</v>
      </c>
      <c r="D22" s="20">
        <f>16*(D20^2/(2353*0.05)^2)</f>
        <v>86.181434082072073</v>
      </c>
      <c r="E22" s="20">
        <f t="shared" ref="E22:O22" si="6">16*(E20^2/(2353*0.05)^2)</f>
        <v>60.939476451814613</v>
      </c>
      <c r="F22" s="20">
        <f t="shared" si="6"/>
        <v>49.756874166432318</v>
      </c>
      <c r="G22" s="20">
        <f t="shared" si="6"/>
        <v>43.090717041036044</v>
      </c>
      <c r="H22" s="20">
        <f t="shared" si="6"/>
        <v>38.541509001186078</v>
      </c>
      <c r="I22" s="20">
        <f t="shared" si="6"/>
        <v>35.183423133730031</v>
      </c>
      <c r="J22" s="20">
        <f t="shared" si="6"/>
        <v>32.573520316009841</v>
      </c>
      <c r="K22" s="20">
        <f t="shared" si="6"/>
        <v>30.469738225907307</v>
      </c>
      <c r="L22" s="20">
        <f t="shared" si="6"/>
        <v>28.72714469402403</v>
      </c>
      <c r="M22" s="20">
        <f t="shared" si="6"/>
        <v>27.252962371901031</v>
      </c>
      <c r="N22" s="20">
        <f t="shared" si="6"/>
        <v>25.984680067725456</v>
      </c>
      <c r="O22" s="20">
        <f t="shared" si="6"/>
        <v>24.878437083216156</v>
      </c>
      <c r="P22" s="230"/>
      <c r="Q22" s="230"/>
      <c r="R22" s="230"/>
      <c r="S22" s="230"/>
      <c r="T22" s="230"/>
      <c r="U22" s="230"/>
      <c r="V22" s="230"/>
      <c r="W22" s="230"/>
      <c r="X22" s="230"/>
      <c r="Y22" s="230"/>
      <c r="Z22" s="230"/>
      <c r="AA22" s="230"/>
      <c r="AB22" s="230"/>
      <c r="AW22" s="1"/>
    </row>
    <row r="23" spans="1:49" ht="30" x14ac:dyDescent="0.3">
      <c r="A23" s="3">
        <v>4</v>
      </c>
      <c r="B23" s="116">
        <f>B$13/(A23^0.5)</f>
        <v>52669.649515016921</v>
      </c>
      <c r="C23" s="6" t="s">
        <v>114</v>
      </c>
      <c r="D23" s="7">
        <f t="shared" ref="D23:O23" si="7">($B$13/(D24^0.5)+D$16)^0.5</f>
        <v>229.64898873829537</v>
      </c>
      <c r="E23" s="7">
        <f t="shared" si="7"/>
        <v>193.11101139667323</v>
      </c>
      <c r="F23" s="7">
        <f t="shared" si="7"/>
        <v>174.49549681715752</v>
      </c>
      <c r="G23" s="7">
        <f t="shared" si="7"/>
        <v>162.38635722948175</v>
      </c>
      <c r="H23" s="7">
        <f t="shared" si="7"/>
        <v>153.57553476637455</v>
      </c>
      <c r="I23" s="7">
        <f t="shared" si="7"/>
        <v>146.73263775146373</v>
      </c>
      <c r="J23" s="7">
        <f t="shared" si="7"/>
        <v>141.18547761354233</v>
      </c>
      <c r="K23" s="7">
        <f t="shared" si="7"/>
        <v>136.55010568038031</v>
      </c>
      <c r="L23" s="7">
        <f t="shared" si="7"/>
        <v>132.58790546718018</v>
      </c>
      <c r="M23" s="7">
        <f t="shared" si="7"/>
        <v>129.14111665571659</v>
      </c>
      <c r="N23" s="7">
        <f t="shared" si="7"/>
        <v>126.10037150383995</v>
      </c>
      <c r="O23" s="7">
        <f t="shared" si="7"/>
        <v>123.38694908592771</v>
      </c>
      <c r="P23" s="225"/>
      <c r="Q23" s="225"/>
      <c r="R23" s="225"/>
      <c r="S23" s="225"/>
      <c r="T23" s="225"/>
      <c r="U23" s="225"/>
      <c r="V23" s="225"/>
      <c r="W23" s="225"/>
      <c r="X23" s="225"/>
      <c r="Y23" s="225"/>
      <c r="Z23" s="225"/>
      <c r="AA23" s="225"/>
      <c r="AB23" s="225"/>
      <c r="AW23" s="1"/>
    </row>
    <row r="24" spans="1:49" x14ac:dyDescent="0.3">
      <c r="A24" s="3"/>
      <c r="B24" s="116"/>
      <c r="C24" s="3" t="s">
        <v>111</v>
      </c>
      <c r="D24" s="6">
        <f t="shared" ref="D24:O24" si="8">D$15*$A23</f>
        <v>4</v>
      </c>
      <c r="E24" s="6">
        <f t="shared" si="8"/>
        <v>8</v>
      </c>
      <c r="F24" s="6">
        <f t="shared" si="8"/>
        <v>12</v>
      </c>
      <c r="G24" s="6">
        <f t="shared" si="8"/>
        <v>16</v>
      </c>
      <c r="H24" s="6">
        <f t="shared" si="8"/>
        <v>20</v>
      </c>
      <c r="I24" s="6">
        <f t="shared" si="8"/>
        <v>24</v>
      </c>
      <c r="J24" s="6">
        <f t="shared" si="8"/>
        <v>28</v>
      </c>
      <c r="K24" s="6">
        <f t="shared" si="8"/>
        <v>32</v>
      </c>
      <c r="L24" s="6">
        <f t="shared" si="8"/>
        <v>36</v>
      </c>
      <c r="M24" s="6">
        <f t="shared" si="8"/>
        <v>40</v>
      </c>
      <c r="N24" s="6">
        <f t="shared" si="8"/>
        <v>44</v>
      </c>
      <c r="O24" s="6">
        <f t="shared" si="8"/>
        <v>48</v>
      </c>
      <c r="P24" s="230"/>
      <c r="Q24" s="230"/>
      <c r="R24" s="230"/>
      <c r="S24" s="230"/>
      <c r="T24" s="230"/>
      <c r="U24" s="230"/>
      <c r="V24" s="230"/>
      <c r="W24" s="230"/>
      <c r="X24" s="230"/>
      <c r="Y24" s="230"/>
      <c r="Z24" s="230"/>
      <c r="AA24" s="230"/>
      <c r="AB24" s="230"/>
      <c r="AW24" s="1"/>
    </row>
    <row r="25" spans="1:49" x14ac:dyDescent="0.3">
      <c r="A25" s="3"/>
      <c r="B25" s="116"/>
      <c r="C25" s="3" t="s">
        <v>196</v>
      </c>
      <c r="D25" s="6">
        <f>16*(D23^2/(2353*0.05)^2)</f>
        <v>60.96284050084428</v>
      </c>
      <c r="E25" s="6">
        <f t="shared" ref="E25:O25" si="9">16*(E23^2/(2353*0.05)^2)</f>
        <v>43.107237918540889</v>
      </c>
      <c r="F25" s="6">
        <f t="shared" si="9"/>
        <v>35.196912373726661</v>
      </c>
      <c r="G25" s="6">
        <f t="shared" si="9"/>
        <v>30.481420250422143</v>
      </c>
      <c r="H25" s="6">
        <f t="shared" si="9"/>
        <v>27.263411092273024</v>
      </c>
      <c r="I25" s="6">
        <f t="shared" si="9"/>
        <v>24.887975416290832</v>
      </c>
      <c r="J25" s="6">
        <f t="shared" si="9"/>
        <v>23.041787883047185</v>
      </c>
      <c r="K25" s="6">
        <f t="shared" si="9"/>
        <v>21.553618959270448</v>
      </c>
      <c r="L25" s="6">
        <f t="shared" si="9"/>
        <v>20.320946833614762</v>
      </c>
      <c r="M25" s="6">
        <f t="shared" si="9"/>
        <v>19.278142861622804</v>
      </c>
      <c r="N25" s="6">
        <f t="shared" si="9"/>
        <v>18.380988008689304</v>
      </c>
      <c r="O25" s="6">
        <f t="shared" si="9"/>
        <v>17.598456186863334</v>
      </c>
      <c r="P25" s="230"/>
      <c r="Q25" s="230"/>
      <c r="R25" s="230"/>
      <c r="S25" s="230"/>
      <c r="T25" s="230"/>
      <c r="U25" s="230"/>
      <c r="V25" s="230"/>
      <c r="W25" s="230"/>
      <c r="X25" s="230"/>
      <c r="Y25" s="230"/>
      <c r="Z25" s="230"/>
      <c r="AA25" s="230"/>
      <c r="AB25" s="230"/>
      <c r="AW25" s="1"/>
    </row>
    <row r="26" spans="1:49" ht="31" thickBot="1" x14ac:dyDescent="0.35">
      <c r="A26" s="4">
        <v>8</v>
      </c>
      <c r="B26" s="116">
        <f>B$13/(A26^0.5)</f>
        <v>37243.066334787218</v>
      </c>
      <c r="C26" s="20" t="s">
        <v>114</v>
      </c>
      <c r="D26" s="118">
        <f t="shared" ref="D26:O26" si="10">($B$13/(D27^0.5)+D$16)^0.5</f>
        <v>193.16333722601715</v>
      </c>
      <c r="E26" s="118">
        <f t="shared" si="10"/>
        <v>162.43035783180221</v>
      </c>
      <c r="F26" s="118">
        <f t="shared" si="10"/>
        <v>146.77239678388051</v>
      </c>
      <c r="G26" s="118">
        <f t="shared" si="10"/>
        <v>136.58710562914058</v>
      </c>
      <c r="H26" s="118">
        <f t="shared" si="10"/>
        <v>129.17610904679015</v>
      </c>
      <c r="I26" s="118">
        <f t="shared" si="10"/>
        <v>123.42038231376095</v>
      </c>
      <c r="J26" s="118">
        <f t="shared" si="10"/>
        <v>118.75453131108529</v>
      </c>
      <c r="K26" s="118">
        <f t="shared" si="10"/>
        <v>114.85560749342477</v>
      </c>
      <c r="L26" s="118">
        <f t="shared" si="10"/>
        <v>111.52290474500747</v>
      </c>
      <c r="M26" s="118">
        <f t="shared" si="10"/>
        <v>108.62372703386876</v>
      </c>
      <c r="N26" s="118">
        <f t="shared" si="10"/>
        <v>106.06608249810435</v>
      </c>
      <c r="O26" s="118">
        <f t="shared" si="10"/>
        <v>103.78375705688454</v>
      </c>
      <c r="P26" s="225"/>
      <c r="Q26" s="225"/>
      <c r="R26" s="225"/>
      <c r="S26" s="225"/>
      <c r="T26" s="225"/>
      <c r="U26" s="225"/>
      <c r="V26" s="225"/>
      <c r="W26" s="225"/>
      <c r="X26" s="225"/>
      <c r="Y26" s="225"/>
      <c r="Z26" s="225"/>
      <c r="AA26" s="225"/>
      <c r="AB26" s="225"/>
      <c r="AW26" s="1"/>
    </row>
    <row r="27" spans="1:49" ht="27" thickBot="1" x14ac:dyDescent="0.35">
      <c r="A27" s="4"/>
      <c r="B27" s="116"/>
      <c r="C27" s="4" t="s">
        <v>111</v>
      </c>
      <c r="D27" s="20">
        <f t="shared" ref="D27:O27" si="11">D$15*$A26</f>
        <v>8</v>
      </c>
      <c r="E27" s="20">
        <f t="shared" si="11"/>
        <v>16</v>
      </c>
      <c r="F27" s="20">
        <f t="shared" si="11"/>
        <v>24</v>
      </c>
      <c r="G27" s="20">
        <f t="shared" si="11"/>
        <v>32</v>
      </c>
      <c r="H27" s="20">
        <f t="shared" si="11"/>
        <v>40</v>
      </c>
      <c r="I27" s="20">
        <f t="shared" si="11"/>
        <v>48</v>
      </c>
      <c r="J27" s="20">
        <f t="shared" si="11"/>
        <v>56</v>
      </c>
      <c r="K27" s="20">
        <f t="shared" si="11"/>
        <v>64</v>
      </c>
      <c r="L27" s="20">
        <f t="shared" si="11"/>
        <v>72</v>
      </c>
      <c r="M27" s="20">
        <f t="shared" si="11"/>
        <v>80</v>
      </c>
      <c r="N27" s="20">
        <f t="shared" si="11"/>
        <v>88</v>
      </c>
      <c r="O27" s="20">
        <f t="shared" si="11"/>
        <v>96</v>
      </c>
      <c r="P27" s="230"/>
      <c r="Q27" s="230"/>
      <c r="R27" s="230"/>
      <c r="S27" s="230"/>
      <c r="T27" s="230"/>
      <c r="U27" s="230"/>
      <c r="V27" s="230"/>
      <c r="W27" s="230"/>
      <c r="X27" s="230"/>
      <c r="Y27" s="230"/>
      <c r="Z27" s="230"/>
      <c r="AA27" s="230"/>
      <c r="AB27" s="230"/>
      <c r="AC27" s="240" t="s">
        <v>222</v>
      </c>
      <c r="AD27" s="241"/>
      <c r="AE27" s="241"/>
      <c r="AF27" s="241"/>
      <c r="AG27" s="241"/>
      <c r="AH27" s="241"/>
      <c r="AI27" s="241"/>
      <c r="AJ27" s="241"/>
      <c r="AK27" s="241"/>
      <c r="AL27" s="241"/>
      <c r="AM27" s="241"/>
      <c r="AN27" s="241"/>
      <c r="AO27" s="242"/>
      <c r="AW27" s="1"/>
    </row>
    <row r="28" spans="1:49" x14ac:dyDescent="0.3">
      <c r="A28" s="4"/>
      <c r="B28" s="116"/>
      <c r="C28" s="4" t="s">
        <v>196</v>
      </c>
      <c r="D28" s="20">
        <f>16*(D26^2/(2353*0.05)^2)</f>
        <v>43.13060196757057</v>
      </c>
      <c r="E28" s="20">
        <f t="shared" ref="E28:O28" si="12">16*(E26^2/(2353*0.05)^2)</f>
        <v>30.497941127927</v>
      </c>
      <c r="F28" s="20">
        <f t="shared" si="12"/>
        <v>24.901464656287462</v>
      </c>
      <c r="G28" s="20">
        <f t="shared" si="12"/>
        <v>21.565300983785278</v>
      </c>
      <c r="H28" s="20">
        <f t="shared" si="12"/>
        <v>19.28859158199479</v>
      </c>
      <c r="I28" s="20">
        <f t="shared" si="12"/>
        <v>17.607994519938011</v>
      </c>
      <c r="J28" s="20">
        <f t="shared" si="12"/>
        <v>16.301835243243548</v>
      </c>
      <c r="K28" s="20">
        <f t="shared" si="12"/>
        <v>15.248970563963496</v>
      </c>
      <c r="L28" s="20">
        <f t="shared" si="12"/>
        <v>14.376867322523525</v>
      </c>
      <c r="M28" s="20">
        <f t="shared" si="12"/>
        <v>13.639093907166274</v>
      </c>
      <c r="N28" s="20">
        <f t="shared" si="12"/>
        <v>13.004365791690534</v>
      </c>
      <c r="O28" s="20">
        <f t="shared" si="12"/>
        <v>12.450732328143737</v>
      </c>
      <c r="P28" s="230"/>
      <c r="Q28" s="230"/>
      <c r="R28" s="230"/>
      <c r="S28" s="230"/>
      <c r="T28" s="230"/>
      <c r="U28" s="230"/>
      <c r="V28" s="230"/>
      <c r="W28" s="230"/>
      <c r="X28" s="230"/>
      <c r="Y28" s="230"/>
      <c r="Z28" s="230"/>
      <c r="AA28" s="230"/>
      <c r="AB28" s="230"/>
      <c r="AC28" s="231"/>
      <c r="AD28" s="232">
        <f>A17</f>
        <v>1</v>
      </c>
      <c r="AE28" s="232">
        <f>A20</f>
        <v>2</v>
      </c>
      <c r="AF28" s="232">
        <f>A23</f>
        <v>4</v>
      </c>
      <c r="AG28" s="232">
        <f>A26</f>
        <v>8</v>
      </c>
      <c r="AH28" s="232">
        <f>A29</f>
        <v>10</v>
      </c>
      <c r="AI28" s="232">
        <f>A32</f>
        <v>15</v>
      </c>
      <c r="AJ28" s="232">
        <f>A35</f>
        <v>20</v>
      </c>
      <c r="AK28" s="232">
        <f>A38</f>
        <v>25</v>
      </c>
      <c r="AL28" s="232">
        <f>A41</f>
        <v>30</v>
      </c>
      <c r="AM28" s="232">
        <f>A44</f>
        <v>50</v>
      </c>
      <c r="AN28" s="232">
        <f>A47</f>
        <v>100</v>
      </c>
      <c r="AO28" s="233">
        <f>A50</f>
        <v>200</v>
      </c>
      <c r="AW28" s="1"/>
    </row>
    <row r="29" spans="1:49" ht="30" x14ac:dyDescent="0.3">
      <c r="A29" s="3">
        <v>10</v>
      </c>
      <c r="B29" s="116">
        <f>B$13/(A29^0.5)</f>
        <v>33311.211206047265</v>
      </c>
      <c r="C29" s="6" t="s">
        <v>114</v>
      </c>
      <c r="D29" s="7">
        <f t="shared" ref="D29:O29" si="13">($B$13/(D30^0.5)+D$16)^0.5</f>
        <v>182.70254437076696</v>
      </c>
      <c r="E29" s="7">
        <f t="shared" si="13"/>
        <v>153.63391461911064</v>
      </c>
      <c r="F29" s="7">
        <f t="shared" si="13"/>
        <v>138.8239130722522</v>
      </c>
      <c r="G29" s="7">
        <f t="shared" si="13"/>
        <v>129.1902080646054</v>
      </c>
      <c r="H29" s="7">
        <f t="shared" si="13"/>
        <v>122.18055524247495</v>
      </c>
      <c r="I29" s="7">
        <f t="shared" si="13"/>
        <v>116.73653085395016</v>
      </c>
      <c r="J29" s="7">
        <f t="shared" si="13"/>
        <v>112.32335979320023</v>
      </c>
      <c r="K29" s="7">
        <f t="shared" si="13"/>
        <v>108.63558284740819</v>
      </c>
      <c r="L29" s="7">
        <f t="shared" si="13"/>
        <v>105.48336317409183</v>
      </c>
      <c r="M29" s="7">
        <f t="shared" si="13"/>
        <v>102.74119091710563</v>
      </c>
      <c r="N29" s="7">
        <f t="shared" si="13"/>
        <v>100.3220560492224</v>
      </c>
      <c r="O29" s="7">
        <f t="shared" si="13"/>
        <v>98.163330324241329</v>
      </c>
      <c r="P29" s="225"/>
      <c r="Q29" s="225"/>
      <c r="R29" s="225"/>
      <c r="S29" s="225"/>
      <c r="T29" s="225"/>
      <c r="U29" s="225"/>
      <c r="V29" s="225"/>
      <c r="W29" s="225"/>
      <c r="X29" s="225"/>
      <c r="Y29" s="225"/>
      <c r="Z29" s="225"/>
      <c r="AA29" s="225"/>
      <c r="AB29" s="225"/>
      <c r="AC29" s="234">
        <f>D15</f>
        <v>1</v>
      </c>
      <c r="AD29" s="235">
        <f>D17</f>
        <v>324.66645583358104</v>
      </c>
      <c r="AE29" s="235">
        <f>D20</f>
        <v>273.04787342713223</v>
      </c>
      <c r="AF29" s="235">
        <f>D23</f>
        <v>229.64898873829537</v>
      </c>
      <c r="AG29" s="235">
        <f>D26</f>
        <v>193.16333722601715</v>
      </c>
      <c r="AH29" s="235">
        <f>D29</f>
        <v>182.70254437076696</v>
      </c>
      <c r="AI29" s="235">
        <f>D32</f>
        <v>165.12873332586227</v>
      </c>
      <c r="AJ29" s="235">
        <f>D35</f>
        <v>153.69968069855619</v>
      </c>
      <c r="AK29" s="235">
        <f>D38</f>
        <v>145.3852410649429</v>
      </c>
      <c r="AL29" s="235">
        <f>D41</f>
        <v>138.92892164826108</v>
      </c>
      <c r="AM29" s="235">
        <f>D44</f>
        <v>122.33656463796784</v>
      </c>
      <c r="AN29" s="235">
        <f>D47</f>
        <v>102.97057063310943</v>
      </c>
      <c r="AO29" s="236">
        <f>D50</f>
        <v>86.704220084504769</v>
      </c>
    </row>
    <row r="30" spans="1:49" x14ac:dyDescent="0.3">
      <c r="A30" s="3"/>
      <c r="B30" s="116"/>
      <c r="C30" s="3" t="s">
        <v>111</v>
      </c>
      <c r="D30" s="6">
        <f t="shared" ref="D30:O30" si="14">D$15*$A29</f>
        <v>10</v>
      </c>
      <c r="E30" s="6">
        <f t="shared" si="14"/>
        <v>20</v>
      </c>
      <c r="F30" s="6">
        <f t="shared" si="14"/>
        <v>30</v>
      </c>
      <c r="G30" s="6">
        <f t="shared" si="14"/>
        <v>40</v>
      </c>
      <c r="H30" s="6">
        <f t="shared" si="14"/>
        <v>50</v>
      </c>
      <c r="I30" s="6">
        <f t="shared" si="14"/>
        <v>60</v>
      </c>
      <c r="J30" s="6">
        <f t="shared" si="14"/>
        <v>70</v>
      </c>
      <c r="K30" s="6">
        <f t="shared" si="14"/>
        <v>80</v>
      </c>
      <c r="L30" s="6">
        <f t="shared" si="14"/>
        <v>90</v>
      </c>
      <c r="M30" s="6">
        <f t="shared" si="14"/>
        <v>100</v>
      </c>
      <c r="N30" s="6">
        <f t="shared" si="14"/>
        <v>110</v>
      </c>
      <c r="O30" s="6">
        <f t="shared" si="14"/>
        <v>120</v>
      </c>
      <c r="P30" s="230"/>
      <c r="Q30" s="230"/>
      <c r="R30" s="230"/>
      <c r="S30" s="230"/>
      <c r="T30" s="230"/>
      <c r="U30" s="230"/>
      <c r="V30" s="230"/>
      <c r="W30" s="230"/>
      <c r="X30" s="230"/>
      <c r="Y30" s="230"/>
      <c r="Z30" s="230"/>
      <c r="AA30" s="230"/>
      <c r="AB30" s="230"/>
      <c r="AC30" s="234">
        <f>F15</f>
        <v>3</v>
      </c>
      <c r="AD30" s="235">
        <f>F17</f>
        <v>246.69315907638156</v>
      </c>
      <c r="AE30" s="235">
        <f>F20</f>
        <v>207.4715181212143</v>
      </c>
      <c r="AF30" s="235">
        <f>F23</f>
        <v>174.49549681715752</v>
      </c>
      <c r="AG30" s="235">
        <f>F26</f>
        <v>146.77239678388051</v>
      </c>
      <c r="AH30" s="235">
        <f>F29</f>
        <v>138.8239130722522</v>
      </c>
      <c r="AI30" s="235">
        <f>F32</f>
        <v>125.47070430743555</v>
      </c>
      <c r="AJ30" s="235">
        <f>F35</f>
        <v>116.7865022680183</v>
      </c>
      <c r="AK30" s="235">
        <f>F38</f>
        <v>110.46889432820296</v>
      </c>
      <c r="AL30" s="235">
        <f>F41</f>
        <v>105.56315243744282</v>
      </c>
      <c r="AM30" s="235">
        <f>F44</f>
        <v>92.955687471950668</v>
      </c>
      <c r="AN30" s="235">
        <f>F47</f>
        <v>78.24071413894444</v>
      </c>
      <c r="AO30" s="236">
        <f>F50</f>
        <v>65.880960516796264</v>
      </c>
    </row>
    <row r="31" spans="1:49" x14ac:dyDescent="0.3">
      <c r="A31" s="3"/>
      <c r="B31" s="116"/>
      <c r="C31" s="3" t="s">
        <v>196</v>
      </c>
      <c r="D31" s="6">
        <f>16*(D29^2/(2353*0.05)^2)</f>
        <v>38.585604691451614</v>
      </c>
      <c r="E31" s="6">
        <f t="shared" ref="E31:O31" si="15">16*(E29^2/(2353*0.05)^2)</f>
        <v>27.28414273350889</v>
      </c>
      <c r="F31" s="6">
        <f t="shared" si="15"/>
        <v>22.277409255454067</v>
      </c>
      <c r="G31" s="6">
        <f t="shared" si="15"/>
        <v>19.292802345725807</v>
      </c>
      <c r="H31" s="6">
        <f t="shared" si="15"/>
        <v>17.256007008604115</v>
      </c>
      <c r="I31" s="6">
        <f t="shared" si="15"/>
        <v>15.752507151799529</v>
      </c>
      <c r="J31" s="6">
        <f t="shared" si="15"/>
        <v>14.583987742946871</v>
      </c>
      <c r="K31" s="6">
        <f t="shared" si="15"/>
        <v>13.642071366754445</v>
      </c>
      <c r="L31" s="6">
        <f t="shared" si="15"/>
        <v>12.861868230483868</v>
      </c>
      <c r="M31" s="6">
        <f t="shared" si="15"/>
        <v>12.201839571986561</v>
      </c>
      <c r="N31" s="6">
        <f t="shared" si="15"/>
        <v>11.633997551865635</v>
      </c>
      <c r="O31" s="6">
        <f t="shared" si="15"/>
        <v>11.138704627727034</v>
      </c>
      <c r="P31" s="230"/>
      <c r="Q31" s="230"/>
      <c r="R31" s="230"/>
      <c r="S31" s="230"/>
      <c r="T31" s="230"/>
      <c r="U31" s="230"/>
      <c r="V31" s="230"/>
      <c r="W31" s="230"/>
      <c r="X31" s="230"/>
      <c r="Y31" s="230"/>
      <c r="Z31" s="230"/>
      <c r="AA31" s="230"/>
      <c r="AB31" s="230"/>
      <c r="AC31" s="234">
        <f>H15</f>
        <v>5</v>
      </c>
      <c r="AD31" s="235">
        <f>H17</f>
        <v>217.11754468976304</v>
      </c>
      <c r="AE31" s="235">
        <f>H20</f>
        <v>182.59811814882391</v>
      </c>
      <c r="AF31" s="235">
        <f>H23</f>
        <v>153.57553476637455</v>
      </c>
      <c r="AG31" s="235">
        <f>H26</f>
        <v>129.17610904679015</v>
      </c>
      <c r="AH31" s="235">
        <f>H29</f>
        <v>122.18055524247495</v>
      </c>
      <c r="AI31" s="235">
        <f>H32</f>
        <v>110.4282394847074</v>
      </c>
      <c r="AJ31" s="235">
        <f>H35</f>
        <v>102.78517134513116</v>
      </c>
      <c r="AK31" s="235">
        <f>H38</f>
        <v>97.224970448840565</v>
      </c>
      <c r="AL31" s="235">
        <f>H41</f>
        <v>92.907369433103554</v>
      </c>
      <c r="AM31" s="235">
        <f>H44</f>
        <v>81.811391545762376</v>
      </c>
      <c r="AN31" s="235">
        <f>H47</f>
        <v>68.860570808781802</v>
      </c>
      <c r="AO31" s="236">
        <f>H50</f>
        <v>57.98260658205453</v>
      </c>
    </row>
    <row r="32" spans="1:49" ht="30" x14ac:dyDescent="0.3">
      <c r="A32" s="4">
        <v>15</v>
      </c>
      <c r="B32" s="116">
        <f>B$13/(A32^0.5)</f>
        <v>27198.490056298942</v>
      </c>
      <c r="C32" s="20" t="s">
        <v>114</v>
      </c>
      <c r="D32" s="118">
        <f t="shared" ref="D32:O32" si="16">($B$13/(D33^0.5)+D$16)^0.5</f>
        <v>165.12873332586227</v>
      </c>
      <c r="E32" s="118">
        <f t="shared" si="16"/>
        <v>138.85615990910418</v>
      </c>
      <c r="F32" s="118">
        <f t="shared" si="16"/>
        <v>125.47070430743555</v>
      </c>
      <c r="G32" s="118">
        <f t="shared" si="16"/>
        <v>116.76364710346225</v>
      </c>
      <c r="H32" s="118">
        <f t="shared" si="16"/>
        <v>110.4282394847074</v>
      </c>
      <c r="I32" s="118">
        <f t="shared" si="16"/>
        <v>105.50786547148135</v>
      </c>
      <c r="J32" s="118">
        <f t="shared" si="16"/>
        <v>101.51918896058878</v>
      </c>
      <c r="K32" s="118">
        <f t="shared" si="16"/>
        <v>98.18613228125119</v>
      </c>
      <c r="L32" s="118">
        <f t="shared" si="16"/>
        <v>95.337118636628517</v>
      </c>
      <c r="M32" s="118">
        <f t="shared" si="16"/>
        <v>92.858710725469152</v>
      </c>
      <c r="N32" s="118">
        <f t="shared" si="16"/>
        <v>90.67226784995384</v>
      </c>
      <c r="O32" s="118">
        <f t="shared" si="16"/>
        <v>88.721185856039838</v>
      </c>
      <c r="P32" s="225"/>
      <c r="Q32" s="225"/>
      <c r="R32" s="225"/>
      <c r="S32" s="225"/>
      <c r="T32" s="225"/>
      <c r="U32" s="225"/>
      <c r="V32" s="225"/>
      <c r="W32" s="225"/>
      <c r="X32" s="225"/>
      <c r="Y32" s="225"/>
      <c r="Z32" s="225"/>
      <c r="AA32" s="225"/>
      <c r="AB32" s="225"/>
      <c r="AC32" s="234">
        <f>J15</f>
        <v>7</v>
      </c>
      <c r="AD32" s="235">
        <f>J17</f>
        <v>199.60109070716055</v>
      </c>
      <c r="AE32" s="235">
        <f>J20</f>
        <v>167.86659777153727</v>
      </c>
      <c r="AF32" s="235">
        <f>J23</f>
        <v>141.18547761354233</v>
      </c>
      <c r="AG32" s="235">
        <f>J26</f>
        <v>118.75453131108529</v>
      </c>
      <c r="AH32" s="235">
        <f>J29</f>
        <v>112.32335979320023</v>
      </c>
      <c r="AI32" s="235">
        <f>J32</f>
        <v>101.51918896058878</v>
      </c>
      <c r="AJ32" s="235">
        <f>J35</f>
        <v>94.492742805864467</v>
      </c>
      <c r="AK32" s="235">
        <f>J38</f>
        <v>89.381123820690576</v>
      </c>
      <c r="AL32" s="235">
        <f>J41</f>
        <v>85.411855131645353</v>
      </c>
      <c r="AM32" s="235">
        <f>J44</f>
        <v>75.211070612179213</v>
      </c>
      <c r="AN32" s="235">
        <f>J47</f>
        <v>63.305086927867059</v>
      </c>
      <c r="AO32" s="236">
        <f>J50</f>
        <v>53.304727318832597</v>
      </c>
      <c r="AW32" s="1"/>
    </row>
    <row r="33" spans="1:67" x14ac:dyDescent="0.3">
      <c r="A33" s="4"/>
      <c r="B33" s="116"/>
      <c r="C33" s="4" t="s">
        <v>111</v>
      </c>
      <c r="D33" s="20">
        <f t="shared" ref="D33:O33" si="17">D$15*$A32</f>
        <v>15</v>
      </c>
      <c r="E33" s="20">
        <f t="shared" si="17"/>
        <v>30</v>
      </c>
      <c r="F33" s="20">
        <f t="shared" si="17"/>
        <v>45</v>
      </c>
      <c r="G33" s="20">
        <f t="shared" si="17"/>
        <v>60</v>
      </c>
      <c r="H33" s="20">
        <f t="shared" si="17"/>
        <v>75</v>
      </c>
      <c r="I33" s="20">
        <f t="shared" si="17"/>
        <v>90</v>
      </c>
      <c r="J33" s="20">
        <f t="shared" si="17"/>
        <v>105</v>
      </c>
      <c r="K33" s="20">
        <f t="shared" si="17"/>
        <v>120</v>
      </c>
      <c r="L33" s="20">
        <f t="shared" si="17"/>
        <v>135</v>
      </c>
      <c r="M33" s="20">
        <f t="shared" si="17"/>
        <v>150</v>
      </c>
      <c r="N33" s="20">
        <f t="shared" si="17"/>
        <v>165</v>
      </c>
      <c r="O33" s="20">
        <f t="shared" si="17"/>
        <v>180</v>
      </c>
      <c r="P33" s="230"/>
      <c r="Q33" s="230"/>
      <c r="R33" s="230"/>
      <c r="S33" s="230"/>
      <c r="T33" s="230"/>
      <c r="U33" s="230"/>
      <c r="V33" s="230"/>
      <c r="W33" s="230"/>
      <c r="X33" s="230"/>
      <c r="Y33" s="230"/>
      <c r="Z33" s="230"/>
      <c r="AA33" s="230"/>
      <c r="AB33" s="230"/>
      <c r="AC33" s="234">
        <f>L15</f>
        <v>9</v>
      </c>
      <c r="AD33" s="235">
        <f>L17</f>
        <v>187.44626567235977</v>
      </c>
      <c r="AE33" s="235">
        <f>L20</f>
        <v>157.64426322480966</v>
      </c>
      <c r="AF33" s="235">
        <f>L23</f>
        <v>132.58790546718018</v>
      </c>
      <c r="AG33" s="235">
        <f>L26</f>
        <v>111.52290474500747</v>
      </c>
      <c r="AH33" s="235">
        <f>L29</f>
        <v>105.48336317409183</v>
      </c>
      <c r="AI33" s="235">
        <f>L32</f>
        <v>95.337118636628517</v>
      </c>
      <c r="AJ33" s="235">
        <f>L35</f>
        <v>88.738552025670941</v>
      </c>
      <c r="AK33" s="235">
        <f>L38</f>
        <v>83.938208065043426</v>
      </c>
      <c r="AL33" s="235">
        <f>L41</f>
        <v>80.210650311847957</v>
      </c>
      <c r="AM33" s="235">
        <f>L44</f>
        <v>70.631048525464777</v>
      </c>
      <c r="AN33" s="235">
        <f>L47</f>
        <v>59.450086673635113</v>
      </c>
      <c r="AO33" s="236">
        <f>L50</f>
        <v>50.058704805665386</v>
      </c>
      <c r="AW33" s="1"/>
    </row>
    <row r="34" spans="1:67" x14ac:dyDescent="0.3">
      <c r="A34" s="4"/>
      <c r="B34" s="116"/>
      <c r="C34" s="4" t="s">
        <v>196</v>
      </c>
      <c r="D34" s="20">
        <f>16*(D32^2/(2353*0.05)^2)</f>
        <v>31.519652344376116</v>
      </c>
      <c r="E34" s="20">
        <f t="shared" ref="E34:O34" si="18">16*(E32^2/(2353*0.05)^2)</f>
        <v>22.287759913350811</v>
      </c>
      <c r="F34" s="20">
        <f t="shared" si="18"/>
        <v>18.197879765788976</v>
      </c>
      <c r="G34" s="20">
        <f t="shared" si="18"/>
        <v>15.759826172188056</v>
      </c>
      <c r="H34" s="20">
        <f t="shared" si="18"/>
        <v>14.096017053837123</v>
      </c>
      <c r="I34" s="20">
        <f t="shared" si="18"/>
        <v>12.867844185606844</v>
      </c>
      <c r="J34" s="20">
        <f t="shared" si="18"/>
        <v>11.913308787776177</v>
      </c>
      <c r="K34" s="20">
        <f t="shared" si="18"/>
        <v>11.143879956675409</v>
      </c>
      <c r="L34" s="20">
        <f t="shared" si="18"/>
        <v>10.506550781458706</v>
      </c>
      <c r="M34" s="20">
        <f t="shared" si="18"/>
        <v>9.9673892464894482</v>
      </c>
      <c r="N34" s="20">
        <f t="shared" si="18"/>
        <v>9.5035327589765028</v>
      </c>
      <c r="O34" s="20">
        <f t="shared" si="18"/>
        <v>9.0989398828944879</v>
      </c>
      <c r="P34" s="230"/>
      <c r="Q34" s="230"/>
      <c r="R34" s="230"/>
      <c r="S34" s="230"/>
      <c r="T34" s="230"/>
      <c r="U34" s="230"/>
      <c r="V34" s="230"/>
      <c r="W34" s="230"/>
      <c r="X34" s="230"/>
      <c r="Y34" s="230"/>
      <c r="Z34" s="230"/>
      <c r="AA34" s="230"/>
      <c r="AB34" s="230"/>
      <c r="AC34" s="234">
        <f>O15</f>
        <v>12</v>
      </c>
      <c r="AD34" s="235">
        <f>O17</f>
        <v>174.4384056552411</v>
      </c>
      <c r="AE34" s="235">
        <f>O20</f>
        <v>146.7045173665783</v>
      </c>
      <c r="AF34" s="235">
        <f>O23</f>
        <v>123.38694908592771</v>
      </c>
      <c r="AG34" s="235">
        <f>O26</f>
        <v>103.78375705688454</v>
      </c>
      <c r="AH34" s="235">
        <f>O29</f>
        <v>98.163330324241329</v>
      </c>
      <c r="AI34" s="235">
        <f>O32</f>
        <v>88.721185856039838</v>
      </c>
      <c r="AJ34" s="235">
        <f>O35</f>
        <v>82.580527704773843</v>
      </c>
      <c r="AK34" s="235">
        <f>O38</f>
        <v>78.113304289652461</v>
      </c>
      <c r="AL34" s="235">
        <f>O41</f>
        <v>74.644420931945049</v>
      </c>
      <c r="AM34" s="235">
        <f>O44</f>
        <v>65.729596961273714</v>
      </c>
      <c r="AN34" s="235">
        <f>O47</f>
        <v>55.324539532525804</v>
      </c>
      <c r="AO34" s="236">
        <f>O50</f>
        <v>46.584873932509829</v>
      </c>
      <c r="AW34" s="1"/>
    </row>
    <row r="35" spans="1:67" ht="30" x14ac:dyDescent="0.3">
      <c r="A35" s="3">
        <v>20</v>
      </c>
      <c r="B35" s="116">
        <f>B$13/(A35^0.5)</f>
        <v>23554.583333333332</v>
      </c>
      <c r="C35" s="6" t="s">
        <v>114</v>
      </c>
      <c r="D35" s="7">
        <f t="shared" ref="D35:O35" si="19">($B$13/(D36^0.5)+D$16)^0.5</f>
        <v>153.69968069855619</v>
      </c>
      <c r="E35" s="7">
        <f t="shared" si="19"/>
        <v>129.24551052505646</v>
      </c>
      <c r="F35" s="7">
        <f t="shared" si="19"/>
        <v>116.7865022680183</v>
      </c>
      <c r="G35" s="7">
        <f t="shared" si="19"/>
        <v>108.6820864881562</v>
      </c>
      <c r="H35" s="7">
        <f t="shared" si="19"/>
        <v>102.78517134513116</v>
      </c>
      <c r="I35" s="7">
        <f t="shared" si="19"/>
        <v>98.205351107196392</v>
      </c>
      <c r="J35" s="7">
        <f t="shared" si="19"/>
        <v>94.492742805864467</v>
      </c>
      <c r="K35" s="7">
        <f t="shared" si="19"/>
        <v>91.390376930184715</v>
      </c>
      <c r="L35" s="7">
        <f t="shared" si="19"/>
        <v>88.738552025670941</v>
      </c>
      <c r="M35" s="7">
        <f t="shared" si="19"/>
        <v>86.431682125359615</v>
      </c>
      <c r="N35" s="7">
        <f t="shared" si="19"/>
        <v>84.396569488910259</v>
      </c>
      <c r="O35" s="7">
        <f t="shared" si="19"/>
        <v>82.580527704773843</v>
      </c>
      <c r="P35" s="225"/>
      <c r="Q35" s="225"/>
      <c r="R35" s="225"/>
      <c r="S35" s="225"/>
      <c r="T35" s="225"/>
      <c r="U35" s="225"/>
      <c r="V35" s="225"/>
      <c r="W35" s="225"/>
      <c r="X35" s="225"/>
      <c r="Y35" s="225"/>
      <c r="Z35" s="225"/>
      <c r="AA35" s="225"/>
      <c r="AB35" s="225"/>
      <c r="AC35" s="231"/>
      <c r="AD35" s="232"/>
      <c r="AE35" s="232"/>
      <c r="AF35" s="232"/>
      <c r="AG35" s="232"/>
      <c r="AH35" s="232"/>
      <c r="AI35" s="232"/>
      <c r="AJ35" s="232"/>
      <c r="AK35" s="232"/>
      <c r="AL35" s="232"/>
      <c r="AM35" s="232"/>
      <c r="AN35" s="232"/>
      <c r="AO35" s="233"/>
      <c r="AW35" s="1"/>
    </row>
    <row r="36" spans="1:67" x14ac:dyDescent="0.3">
      <c r="A36" s="3"/>
      <c r="B36" s="116"/>
      <c r="C36" s="3" t="s">
        <v>111</v>
      </c>
      <c r="D36" s="6">
        <f t="shared" ref="D36:O36" si="20">D$15*$A35</f>
        <v>20</v>
      </c>
      <c r="E36" s="6">
        <f t="shared" si="20"/>
        <v>40</v>
      </c>
      <c r="F36" s="6">
        <f t="shared" si="20"/>
        <v>60</v>
      </c>
      <c r="G36" s="6">
        <f t="shared" si="20"/>
        <v>80</v>
      </c>
      <c r="H36" s="6">
        <f t="shared" si="20"/>
        <v>100</v>
      </c>
      <c r="I36" s="6">
        <f t="shared" si="20"/>
        <v>120</v>
      </c>
      <c r="J36" s="6">
        <f t="shared" si="20"/>
        <v>140</v>
      </c>
      <c r="K36" s="6">
        <f t="shared" si="20"/>
        <v>160</v>
      </c>
      <c r="L36" s="6">
        <f t="shared" si="20"/>
        <v>180</v>
      </c>
      <c r="M36" s="6">
        <f t="shared" si="20"/>
        <v>200</v>
      </c>
      <c r="N36" s="6">
        <f t="shared" si="20"/>
        <v>220</v>
      </c>
      <c r="O36" s="6">
        <f t="shared" si="20"/>
        <v>240</v>
      </c>
      <c r="P36" s="230"/>
      <c r="Q36" s="230"/>
      <c r="R36" s="230"/>
      <c r="S36" s="230"/>
      <c r="T36" s="230"/>
      <c r="U36" s="230"/>
      <c r="V36" s="230"/>
      <c r="W36" s="230"/>
      <c r="X36" s="230"/>
      <c r="Y36" s="230"/>
      <c r="Z36" s="230"/>
      <c r="AA36" s="230"/>
      <c r="AB36" s="230"/>
      <c r="AC36" s="231"/>
      <c r="AD36" s="232"/>
      <c r="AE36" s="232"/>
      <c r="AF36" s="232"/>
      <c r="AG36" s="232"/>
      <c r="AH36" s="232"/>
      <c r="AI36" s="232"/>
      <c r="AJ36" s="232"/>
      <c r="AK36" s="232"/>
      <c r="AL36" s="232"/>
      <c r="AM36" s="232"/>
      <c r="AN36" s="232"/>
      <c r="AO36" s="233"/>
      <c r="AT36" s="16"/>
      <c r="AU36" s="17"/>
      <c r="AV36" s="16"/>
      <c r="AW36" s="17"/>
      <c r="AX36" s="16"/>
      <c r="AY36" s="17"/>
      <c r="AZ36" s="16"/>
      <c r="BA36" s="17"/>
      <c r="BB36" s="16"/>
      <c r="BC36" s="17"/>
      <c r="BD36" s="16"/>
      <c r="BE36" s="17"/>
      <c r="BF36" s="16"/>
      <c r="BG36" s="17"/>
      <c r="BH36" s="16"/>
      <c r="BI36" s="17"/>
      <c r="BJ36" s="16"/>
      <c r="BK36" s="17"/>
      <c r="BL36" s="16"/>
      <c r="BM36" s="17"/>
      <c r="BN36" s="16"/>
      <c r="BO36" s="17"/>
    </row>
    <row r="37" spans="1:67" x14ac:dyDescent="0.3">
      <c r="A37" s="3"/>
      <c r="B37" s="116"/>
      <c r="C37" s="3" t="s">
        <v>196</v>
      </c>
      <c r="D37" s="6">
        <f>16*(D35^2/(2353*0.05)^2)</f>
        <v>27.307506782538557</v>
      </c>
      <c r="E37" s="6">
        <f t="shared" ref="E37:O37" si="21">16*(E35^2/(2353*0.05)^2)</f>
        <v>19.30932322323066</v>
      </c>
      <c r="F37" s="6">
        <f t="shared" si="21"/>
        <v>15.765996391796167</v>
      </c>
      <c r="G37" s="6">
        <f t="shared" si="21"/>
        <v>13.653753391269278</v>
      </c>
      <c r="H37" s="6">
        <f t="shared" si="21"/>
        <v>12.212288292358556</v>
      </c>
      <c r="I37" s="6">
        <f t="shared" si="21"/>
        <v>11.14824296080171</v>
      </c>
      <c r="J37" s="6">
        <f t="shared" si="21"/>
        <v>10.321267410258084</v>
      </c>
      <c r="K37" s="6">
        <f t="shared" si="21"/>
        <v>9.6546616116153263</v>
      </c>
      <c r="L37" s="6">
        <f t="shared" si="21"/>
        <v>9.1025022608461832</v>
      </c>
      <c r="M37" s="6">
        <f t="shared" si="21"/>
        <v>8.6353918653318189</v>
      </c>
      <c r="N37" s="6">
        <f t="shared" si="21"/>
        <v>8.2335230870695995</v>
      </c>
      <c r="O37" s="6">
        <f t="shared" si="21"/>
        <v>7.8829981958980824</v>
      </c>
      <c r="P37" s="230"/>
      <c r="Q37" s="230"/>
      <c r="R37" s="230"/>
      <c r="S37" s="230"/>
      <c r="T37" s="230"/>
      <c r="U37" s="230"/>
      <c r="V37" s="230"/>
      <c r="W37" s="230"/>
      <c r="X37" s="230"/>
      <c r="Y37" s="230"/>
      <c r="Z37" s="230"/>
      <c r="AA37" s="230"/>
      <c r="AB37" s="230"/>
      <c r="AC37" s="234">
        <f>E15</f>
        <v>2</v>
      </c>
      <c r="AD37" s="235">
        <f>E17</f>
        <v>273.01085886358675</v>
      </c>
      <c r="AE37" s="235">
        <f>E20</f>
        <v>229.60497795752548</v>
      </c>
      <c r="AF37" s="235">
        <f>E23</f>
        <v>193.11101139667323</v>
      </c>
      <c r="AG37" s="235">
        <f>E26</f>
        <v>162.43035783180221</v>
      </c>
      <c r="AH37" s="235">
        <f>E29</f>
        <v>153.63391461911064</v>
      </c>
      <c r="AI37" s="235">
        <f>E32</f>
        <v>138.85615990910418</v>
      </c>
      <c r="AJ37" s="235">
        <f>E35</f>
        <v>129.24551052505646</v>
      </c>
      <c r="AK37" s="235">
        <f>E38</f>
        <v>122.25392804230763</v>
      </c>
      <c r="AL37" s="235">
        <f>E41</f>
        <v>116.82483218908691</v>
      </c>
      <c r="AM37" s="235">
        <f>E44</f>
        <v>102.8723786585215</v>
      </c>
      <c r="AN37" s="235">
        <f>E47</f>
        <v>86.587583722011132</v>
      </c>
      <c r="AO37" s="236">
        <f>E50</f>
        <v>72.909267856429167</v>
      </c>
      <c r="AS37" s="17"/>
      <c r="AT37" s="16"/>
      <c r="AU37" s="17"/>
      <c r="AV37" s="16"/>
      <c r="AW37" s="17"/>
      <c r="AX37" s="16"/>
      <c r="AY37" s="17"/>
      <c r="AZ37" s="16"/>
      <c r="BA37" s="17"/>
      <c r="BB37" s="16"/>
      <c r="BC37" s="17"/>
      <c r="BD37" s="16"/>
      <c r="BE37" s="17"/>
      <c r="BF37" s="16"/>
      <c r="BG37" s="17"/>
      <c r="BH37" s="16"/>
      <c r="BI37" s="17"/>
      <c r="BJ37" s="16"/>
      <c r="BK37" s="17"/>
      <c r="BL37" s="16"/>
      <c r="BM37" s="17"/>
      <c r="BN37" s="16"/>
      <c r="BO37" s="17"/>
    </row>
    <row r="38" spans="1:67" ht="30" x14ac:dyDescent="0.3">
      <c r="A38" s="4">
        <v>25</v>
      </c>
      <c r="B38" s="116">
        <f>B$13/(A38^0.5)</f>
        <v>21067.859806006767</v>
      </c>
      <c r="C38" s="20" t="s">
        <v>114</v>
      </c>
      <c r="D38" s="118">
        <f t="shared" ref="D38:O38" si="22">($B$13/(D39^0.5)+D$16)^0.5</f>
        <v>145.3852410649429</v>
      </c>
      <c r="E38" s="118">
        <f t="shared" si="22"/>
        <v>122.25392804230763</v>
      </c>
      <c r="F38" s="118">
        <f t="shared" si="22"/>
        <v>110.46889432820296</v>
      </c>
      <c r="G38" s="118">
        <f t="shared" si="22"/>
        <v>102.80288984146205</v>
      </c>
      <c r="H38" s="118">
        <f t="shared" si="22"/>
        <v>97.224970448840565</v>
      </c>
      <c r="I38" s="118">
        <f t="shared" si="22"/>
        <v>92.892897237627281</v>
      </c>
      <c r="J38" s="118">
        <f t="shared" si="22"/>
        <v>89.381123820690576</v>
      </c>
      <c r="K38" s="118">
        <f t="shared" si="22"/>
        <v>86.446581545407952</v>
      </c>
      <c r="L38" s="118">
        <f t="shared" si="22"/>
        <v>83.938208065043426</v>
      </c>
      <c r="M38" s="118">
        <f t="shared" si="22"/>
        <v>81.756129123578361</v>
      </c>
      <c r="N38" s="118">
        <f t="shared" si="22"/>
        <v>79.831106638822604</v>
      </c>
      <c r="O38" s="118">
        <f t="shared" si="22"/>
        <v>78.113304289652461</v>
      </c>
      <c r="P38" s="225"/>
      <c r="Q38" s="225"/>
      <c r="R38" s="225"/>
      <c r="S38" s="225"/>
      <c r="T38" s="225"/>
      <c r="U38" s="225"/>
      <c r="V38" s="225"/>
      <c r="W38" s="225"/>
      <c r="X38" s="225"/>
      <c r="Y38" s="225"/>
      <c r="Z38" s="225"/>
      <c r="AA38" s="225"/>
      <c r="AB38" s="225"/>
      <c r="AC38" s="234">
        <f>G15</f>
        <v>4</v>
      </c>
      <c r="AD38" s="235">
        <f>G17</f>
        <v>229.5738525437279</v>
      </c>
      <c r="AE38" s="235">
        <f>G20</f>
        <v>193.07400288889133</v>
      </c>
      <c r="AF38" s="235">
        <f>G23</f>
        <v>162.38635722948175</v>
      </c>
      <c r="AG38" s="235">
        <f>G26</f>
        <v>136.58710562914058</v>
      </c>
      <c r="AH38" s="235">
        <f>G29</f>
        <v>129.1902080646054</v>
      </c>
      <c r="AI38" s="235">
        <f>G32</f>
        <v>116.76364710346225</v>
      </c>
      <c r="AJ38" s="235">
        <f>G35</f>
        <v>108.6820864881562</v>
      </c>
      <c r="AK38" s="235">
        <f>G38</f>
        <v>102.80288984146205</v>
      </c>
      <c r="AL38" s="235">
        <f>G41</f>
        <v>98.237582600419941</v>
      </c>
      <c r="AM38" s="235">
        <f>G44</f>
        <v>86.505014442573454</v>
      </c>
      <c r="AN38" s="235">
        <f>G47</f>
        <v>72.811188757320053</v>
      </c>
      <c r="AO38" s="236">
        <f>G50</f>
        <v>61.309141979244167</v>
      </c>
      <c r="AR38" s="5"/>
      <c r="AW38" s="1"/>
    </row>
    <row r="39" spans="1:67" x14ac:dyDescent="0.3">
      <c r="A39" s="4"/>
      <c r="B39" s="116"/>
      <c r="C39" s="4" t="s">
        <v>111</v>
      </c>
      <c r="D39" s="20">
        <f t="shared" ref="D39:O39" si="23">D$15*$A38</f>
        <v>25</v>
      </c>
      <c r="E39" s="20">
        <f t="shared" si="23"/>
        <v>50</v>
      </c>
      <c r="F39" s="20">
        <f t="shared" si="23"/>
        <v>75</v>
      </c>
      <c r="G39" s="20">
        <f t="shared" si="23"/>
        <v>100</v>
      </c>
      <c r="H39" s="20">
        <f t="shared" si="23"/>
        <v>125</v>
      </c>
      <c r="I39" s="20">
        <f t="shared" si="23"/>
        <v>150</v>
      </c>
      <c r="J39" s="20">
        <f t="shared" si="23"/>
        <v>175</v>
      </c>
      <c r="K39" s="20">
        <f t="shared" si="23"/>
        <v>200</v>
      </c>
      <c r="L39" s="20">
        <f t="shared" si="23"/>
        <v>225</v>
      </c>
      <c r="M39" s="20">
        <f t="shared" si="23"/>
        <v>250</v>
      </c>
      <c r="N39" s="20">
        <f t="shared" si="23"/>
        <v>275</v>
      </c>
      <c r="O39" s="20">
        <f t="shared" si="23"/>
        <v>300</v>
      </c>
      <c r="P39" s="230"/>
      <c r="Q39" s="230"/>
      <c r="R39" s="230"/>
      <c r="S39" s="230"/>
      <c r="T39" s="230"/>
      <c r="U39" s="230"/>
      <c r="V39" s="230"/>
      <c r="W39" s="230"/>
      <c r="X39" s="230"/>
      <c r="Y39" s="230"/>
      <c r="Z39" s="230"/>
      <c r="AA39" s="230"/>
      <c r="AB39" s="230"/>
      <c r="AC39" s="234">
        <f>I15</f>
        <v>6</v>
      </c>
      <c r="AD39" s="235">
        <f>I17</f>
        <v>207.44339313494362</v>
      </c>
      <c r="AE39" s="235">
        <f>I20</f>
        <v>174.46205585537518</v>
      </c>
      <c r="AF39" s="235">
        <f>I23</f>
        <v>146.73263775146373</v>
      </c>
      <c r="AG39" s="235">
        <f>I26</f>
        <v>123.42038231376095</v>
      </c>
      <c r="AH39" s="235">
        <f>I29</f>
        <v>116.73653085395016</v>
      </c>
      <c r="AI39" s="235">
        <f>I32</f>
        <v>105.50786547148135</v>
      </c>
      <c r="AJ39" s="235">
        <f>I35</f>
        <v>98.205351107196392</v>
      </c>
      <c r="AK39" s="235">
        <f>I38</f>
        <v>92.892897237627281</v>
      </c>
      <c r="AL39" s="235">
        <f>I41</f>
        <v>88.767676467527082</v>
      </c>
      <c r="AM39" s="235">
        <f>I44</f>
        <v>78.166104372607933</v>
      </c>
      <c r="AN39" s="235">
        <f>I47</f>
        <v>65.792336046329012</v>
      </c>
      <c r="AO39" s="236">
        <f>I50</f>
        <v>55.399063532045481</v>
      </c>
      <c r="AR39" s="5"/>
      <c r="AW39" s="1"/>
    </row>
    <row r="40" spans="1:67" x14ac:dyDescent="0.3">
      <c r="A40" s="4"/>
      <c r="B40" s="116"/>
      <c r="C40" s="4" t="s">
        <v>196</v>
      </c>
      <c r="D40" s="20">
        <f>16*(D38^2/(2353*0.05)^2)</f>
        <v>24.432998112179128</v>
      </c>
      <c r="E40" s="20">
        <f t="shared" ref="E40:O40" si="24">16*(E38^2/(2353*0.05)^2)</f>
        <v>17.276738649839981</v>
      </c>
      <c r="F40" s="20">
        <f t="shared" si="24"/>
        <v>14.106398037176239</v>
      </c>
      <c r="G40" s="20">
        <f t="shared" si="24"/>
        <v>12.216499056089566</v>
      </c>
      <c r="H40" s="20">
        <f t="shared" si="24"/>
        <v>10.926768934591317</v>
      </c>
      <c r="I40" s="20">
        <f t="shared" si="24"/>
        <v>9.9747297102039258</v>
      </c>
      <c r="J40" s="20">
        <f t="shared" si="24"/>
        <v>9.2348052555052309</v>
      </c>
      <c r="K40" s="20">
        <f t="shared" si="24"/>
        <v>8.6383693249199904</v>
      </c>
      <c r="L40" s="20">
        <f t="shared" si="24"/>
        <v>8.1443327040597104</v>
      </c>
      <c r="M40" s="20">
        <f t="shared" si="24"/>
        <v>7.7263924101080264</v>
      </c>
      <c r="N40" s="20">
        <f t="shared" si="24"/>
        <v>7.3668261128690906</v>
      </c>
      <c r="O40" s="20">
        <f t="shared" si="24"/>
        <v>7.0531990185881215</v>
      </c>
      <c r="P40" s="230"/>
      <c r="Q40" s="230"/>
      <c r="R40" s="230"/>
      <c r="S40" s="230"/>
      <c r="T40" s="230"/>
      <c r="U40" s="230"/>
      <c r="V40" s="230"/>
      <c r="W40" s="230"/>
      <c r="X40" s="230"/>
      <c r="Y40" s="230"/>
      <c r="Z40" s="230"/>
      <c r="AA40" s="230"/>
      <c r="AB40" s="230"/>
      <c r="AC40" s="234">
        <f>K15</f>
        <v>8</v>
      </c>
      <c r="AD40" s="235">
        <f>K17</f>
        <v>193.04782964000566</v>
      </c>
      <c r="AE40" s="235">
        <f>K20</f>
        <v>162.35523690795404</v>
      </c>
      <c r="AF40" s="235">
        <f>K23</f>
        <v>136.55010568038031</v>
      </c>
      <c r="AG40" s="235">
        <f>K26</f>
        <v>114.85560749342477</v>
      </c>
      <c r="AH40" s="235">
        <f>K29</f>
        <v>108.63558284740819</v>
      </c>
      <c r="AI40" s="235">
        <f>K32</f>
        <v>98.18613228125119</v>
      </c>
      <c r="AJ40" s="235">
        <f>K35</f>
        <v>91.390376930184715</v>
      </c>
      <c r="AK40" s="235">
        <f>K38</f>
        <v>86.446581545407952</v>
      </c>
      <c r="AL40" s="235">
        <f>K41</f>
        <v>82.607631051883814</v>
      </c>
      <c r="AM40" s="235">
        <f>K44</f>
        <v>72.741756546230818</v>
      </c>
      <c r="AN40" s="235">
        <f>K47</f>
        <v>61.226667616391993</v>
      </c>
      <c r="AO40" s="236">
        <f>K50</f>
        <v>51.554637712627446</v>
      </c>
      <c r="AR40" s="5"/>
      <c r="AW40" s="1"/>
    </row>
    <row r="41" spans="1:67" ht="30" x14ac:dyDescent="0.3">
      <c r="A41" s="3">
        <v>30</v>
      </c>
      <c r="B41" s="116">
        <f>B$13/(A41^0.5)</f>
        <v>19232.236756843868</v>
      </c>
      <c r="C41" s="6" t="s">
        <v>114</v>
      </c>
      <c r="D41" s="7">
        <f t="shared" ref="D41:O41" si="25">($B$13/(D42^0.5)+D$16)^0.5</f>
        <v>138.92892164826108</v>
      </c>
      <c r="E41" s="7">
        <f t="shared" si="25"/>
        <v>116.82483218908691</v>
      </c>
      <c r="F41" s="7">
        <f t="shared" si="25"/>
        <v>105.56315243744282</v>
      </c>
      <c r="G41" s="7">
        <f t="shared" si="25"/>
        <v>98.237582600419941</v>
      </c>
      <c r="H41" s="7">
        <f t="shared" si="25"/>
        <v>92.907369433103554</v>
      </c>
      <c r="I41" s="7">
        <f t="shared" si="25"/>
        <v>88.767676467527082</v>
      </c>
      <c r="J41" s="7">
        <f t="shared" si="25"/>
        <v>85.411855131645353</v>
      </c>
      <c r="K41" s="7">
        <f t="shared" si="25"/>
        <v>82.607631051883814</v>
      </c>
      <c r="L41" s="7">
        <f t="shared" si="25"/>
        <v>80.210650311847957</v>
      </c>
      <c r="M41" s="7">
        <f t="shared" si="25"/>
        <v>78.12547390694931</v>
      </c>
      <c r="N41" s="7">
        <f t="shared" si="25"/>
        <v>76.285938504340535</v>
      </c>
      <c r="O41" s="7">
        <f t="shared" si="25"/>
        <v>74.644420931945049</v>
      </c>
      <c r="P41" s="225"/>
      <c r="Q41" s="225"/>
      <c r="R41" s="225"/>
      <c r="S41" s="225"/>
      <c r="T41" s="225"/>
      <c r="U41" s="225"/>
      <c r="V41" s="225"/>
      <c r="W41" s="225"/>
      <c r="X41" s="225"/>
      <c r="Y41" s="225"/>
      <c r="Z41" s="225"/>
      <c r="AA41" s="225"/>
      <c r="AB41" s="225"/>
      <c r="AC41" s="234">
        <f>M15</f>
        <v>10</v>
      </c>
      <c r="AD41" s="235">
        <f>M17</f>
        <v>182.57336501830991</v>
      </c>
      <c r="AE41" s="235">
        <f>M20</f>
        <v>153.54610298342024</v>
      </c>
      <c r="AF41" s="235">
        <f>M23</f>
        <v>129.14111665571659</v>
      </c>
      <c r="AG41" s="235">
        <f>M26</f>
        <v>108.62372703386876</v>
      </c>
      <c r="AH41" s="235">
        <f>M29</f>
        <v>102.74119091710563</v>
      </c>
      <c r="AI41" s="235">
        <f>M32</f>
        <v>92.858710725469152</v>
      </c>
      <c r="AJ41" s="235">
        <f>M35</f>
        <v>86.431682125359615</v>
      </c>
      <c r="AK41" s="235">
        <f>M38</f>
        <v>81.756129123578361</v>
      </c>
      <c r="AL41" s="235">
        <f>M41</f>
        <v>78.12547390694931</v>
      </c>
      <c r="AM41" s="235">
        <f>M44</f>
        <v>68.794905877749628</v>
      </c>
      <c r="AN41" s="235">
        <f>M47</f>
        <v>57.904607145429203</v>
      </c>
      <c r="AO41" s="236">
        <f>M50</f>
        <v>48.757366021916091</v>
      </c>
      <c r="AR41" s="5"/>
      <c r="AW41" s="1"/>
    </row>
    <row r="42" spans="1:67" ht="27" thickBot="1" x14ac:dyDescent="0.35">
      <c r="A42" s="3"/>
      <c r="B42" s="116"/>
      <c r="C42" s="3" t="s">
        <v>111</v>
      </c>
      <c r="D42" s="6">
        <f t="shared" ref="D42:O42" si="26">D$15*$A41</f>
        <v>30</v>
      </c>
      <c r="E42" s="6">
        <f t="shared" si="26"/>
        <v>60</v>
      </c>
      <c r="F42" s="6">
        <f t="shared" si="26"/>
        <v>90</v>
      </c>
      <c r="G42" s="6">
        <f t="shared" si="26"/>
        <v>120</v>
      </c>
      <c r="H42" s="6">
        <f t="shared" si="26"/>
        <v>150</v>
      </c>
      <c r="I42" s="6">
        <f t="shared" si="26"/>
        <v>180</v>
      </c>
      <c r="J42" s="6">
        <f t="shared" si="26"/>
        <v>210</v>
      </c>
      <c r="K42" s="6">
        <f t="shared" si="26"/>
        <v>240</v>
      </c>
      <c r="L42" s="6">
        <f t="shared" si="26"/>
        <v>270</v>
      </c>
      <c r="M42" s="6">
        <f t="shared" si="26"/>
        <v>300</v>
      </c>
      <c r="N42" s="6">
        <f t="shared" si="26"/>
        <v>330</v>
      </c>
      <c r="O42" s="6">
        <f t="shared" si="26"/>
        <v>360</v>
      </c>
      <c r="P42" s="230"/>
      <c r="Q42" s="230"/>
      <c r="R42" s="230"/>
      <c r="S42" s="230"/>
      <c r="T42" s="230"/>
      <c r="U42" s="230"/>
      <c r="V42" s="230"/>
      <c r="W42" s="230"/>
      <c r="X42" s="230"/>
      <c r="Y42" s="230"/>
      <c r="Z42" s="230"/>
      <c r="AA42" s="230"/>
      <c r="AB42" s="230"/>
      <c r="AC42" s="237">
        <f>N15</f>
        <v>11</v>
      </c>
      <c r="AD42" s="238">
        <f>N17</f>
        <v>178.27450893809458</v>
      </c>
      <c r="AE42" s="238">
        <f>N20</f>
        <v>149.93072021202065</v>
      </c>
      <c r="AF42" s="238">
        <f>N23</f>
        <v>126.10037150383995</v>
      </c>
      <c r="AG42" s="238">
        <f>N26</f>
        <v>106.06608249810435</v>
      </c>
      <c r="AH42" s="238">
        <f>N29</f>
        <v>100.3220560492224</v>
      </c>
      <c r="AI42" s="238">
        <f>N32</f>
        <v>90.67226784995384</v>
      </c>
      <c r="AJ42" s="238">
        <f>N35</f>
        <v>84.396569488910259</v>
      </c>
      <c r="AK42" s="238">
        <f>N38</f>
        <v>79.831106638822604</v>
      </c>
      <c r="AL42" s="238">
        <f>N41</f>
        <v>76.285938504340535</v>
      </c>
      <c r="AM42" s="238">
        <f>N44</f>
        <v>67.175067193225487</v>
      </c>
      <c r="AN42" s="238">
        <f>N47</f>
        <v>56.541190458254455</v>
      </c>
      <c r="AO42" s="239">
        <f>N50</f>
        <v>47.609329453944746</v>
      </c>
      <c r="AR42" s="5"/>
      <c r="AW42" s="1"/>
    </row>
    <row r="43" spans="1:67" x14ac:dyDescent="0.3">
      <c r="A43" s="3"/>
      <c r="B43" s="116"/>
      <c r="C43" s="3" t="s">
        <v>196</v>
      </c>
      <c r="D43" s="6">
        <f>16*(D41^2/(2353*0.05)^2)</f>
        <v>22.311123962380485</v>
      </c>
      <c r="E43" s="6">
        <f t="shared" ref="E43:O43" si="27">16*(E41^2/(2353*0.05)^2)</f>
        <v>15.776347049692911</v>
      </c>
      <c r="F43" s="6">
        <f t="shared" si="27"/>
        <v>12.881333425603479</v>
      </c>
      <c r="G43" s="6">
        <f t="shared" si="27"/>
        <v>11.155561981190239</v>
      </c>
      <c r="H43" s="6">
        <f t="shared" si="27"/>
        <v>9.9778379668614434</v>
      </c>
      <c r="I43" s="6">
        <f t="shared" si="27"/>
        <v>9.1084782159691589</v>
      </c>
      <c r="J43" s="6">
        <f t="shared" si="27"/>
        <v>8.4328122106846806</v>
      </c>
      <c r="K43" s="6">
        <f t="shared" si="27"/>
        <v>7.8881735248464571</v>
      </c>
      <c r="L43" s="6">
        <f t="shared" si="27"/>
        <v>7.4370413207934947</v>
      </c>
      <c r="M43" s="6">
        <f t="shared" si="27"/>
        <v>7.0553968879483211</v>
      </c>
      <c r="N43" s="6">
        <f t="shared" si="27"/>
        <v>6.7270569849385007</v>
      </c>
      <c r="O43" s="6">
        <f t="shared" si="27"/>
        <v>6.4406667128017405</v>
      </c>
      <c r="P43" s="230"/>
      <c r="Q43" s="230"/>
      <c r="R43" s="230"/>
      <c r="S43" s="230"/>
      <c r="T43" s="230"/>
      <c r="U43" s="230"/>
      <c r="V43" s="230"/>
      <c r="W43" s="230"/>
      <c r="X43" s="230"/>
      <c r="Y43" s="230"/>
      <c r="Z43" s="230"/>
      <c r="AA43" s="230"/>
      <c r="AB43" s="230"/>
      <c r="AR43" s="5"/>
      <c r="AW43" s="1"/>
    </row>
    <row r="44" spans="1:67" ht="30" x14ac:dyDescent="0.3">
      <c r="A44" s="4">
        <v>50</v>
      </c>
      <c r="B44" s="116">
        <f>B$13/(A44^0.5)</f>
        <v>14897.226533914887</v>
      </c>
      <c r="C44" s="20" t="s">
        <v>114</v>
      </c>
      <c r="D44" s="118">
        <f t="shared" ref="D44:O44" si="28">($B$13/(D45^0.5)+D$16)^0.5</f>
        <v>122.33656463796784</v>
      </c>
      <c r="E44" s="118">
        <f t="shared" si="28"/>
        <v>102.8723786585215</v>
      </c>
      <c r="F44" s="118">
        <f t="shared" si="28"/>
        <v>92.955687471950668</v>
      </c>
      <c r="G44" s="118">
        <f t="shared" si="28"/>
        <v>86.505014442573454</v>
      </c>
      <c r="H44" s="118">
        <f t="shared" si="28"/>
        <v>81.811391545762376</v>
      </c>
      <c r="I44" s="118">
        <f t="shared" si="28"/>
        <v>78.166104372607933</v>
      </c>
      <c r="J44" s="118">
        <f t="shared" si="28"/>
        <v>75.211070612179213</v>
      </c>
      <c r="K44" s="118">
        <f t="shared" si="28"/>
        <v>72.741756546230818</v>
      </c>
      <c r="L44" s="118">
        <f t="shared" si="28"/>
        <v>70.631048525464777</v>
      </c>
      <c r="M44" s="118">
        <f t="shared" si="28"/>
        <v>68.794905877749628</v>
      </c>
      <c r="N44" s="118">
        <f t="shared" si="28"/>
        <v>67.175067193225487</v>
      </c>
      <c r="O44" s="118">
        <f t="shared" si="28"/>
        <v>65.729596961273714</v>
      </c>
      <c r="P44" s="225"/>
      <c r="Q44" s="225"/>
      <c r="R44" s="225"/>
      <c r="S44" s="225"/>
      <c r="T44" s="225"/>
      <c r="U44" s="225"/>
      <c r="V44" s="225"/>
      <c r="W44" s="225"/>
      <c r="X44" s="225"/>
      <c r="Y44" s="225"/>
      <c r="Z44" s="225"/>
      <c r="AA44" s="225"/>
      <c r="AB44" s="225"/>
      <c r="AR44" s="5"/>
      <c r="AW44" s="1"/>
    </row>
    <row r="45" spans="1:67" x14ac:dyDescent="0.3">
      <c r="A45" s="4"/>
      <c r="B45" s="116"/>
      <c r="C45" s="4" t="s">
        <v>111</v>
      </c>
      <c r="D45" s="20">
        <f t="shared" ref="D45:O45" si="29">D$15*$A44</f>
        <v>50</v>
      </c>
      <c r="E45" s="20">
        <f t="shared" si="29"/>
        <v>100</v>
      </c>
      <c r="F45" s="20">
        <f t="shared" si="29"/>
        <v>150</v>
      </c>
      <c r="G45" s="20">
        <f t="shared" si="29"/>
        <v>200</v>
      </c>
      <c r="H45" s="20">
        <f t="shared" si="29"/>
        <v>250</v>
      </c>
      <c r="I45" s="20">
        <f t="shared" si="29"/>
        <v>300</v>
      </c>
      <c r="J45" s="20">
        <f t="shared" si="29"/>
        <v>350</v>
      </c>
      <c r="K45" s="20">
        <f t="shared" si="29"/>
        <v>400</v>
      </c>
      <c r="L45" s="20">
        <f t="shared" si="29"/>
        <v>450</v>
      </c>
      <c r="M45" s="20">
        <f t="shared" si="29"/>
        <v>500</v>
      </c>
      <c r="N45" s="20">
        <f t="shared" si="29"/>
        <v>550</v>
      </c>
      <c r="O45" s="20">
        <f t="shared" si="29"/>
        <v>600</v>
      </c>
      <c r="P45" s="230"/>
      <c r="Q45" s="230"/>
      <c r="R45" s="230"/>
      <c r="S45" s="230"/>
      <c r="T45" s="230"/>
      <c r="U45" s="230"/>
      <c r="V45" s="230"/>
      <c r="W45" s="230"/>
      <c r="X45" s="230"/>
      <c r="Y45" s="230"/>
      <c r="Z45" s="230"/>
      <c r="AA45" s="230"/>
      <c r="AB45" s="230"/>
      <c r="AR45" s="5"/>
      <c r="AW45" s="1"/>
    </row>
    <row r="46" spans="1:67" x14ac:dyDescent="0.3">
      <c r="A46" s="4"/>
      <c r="B46" s="116"/>
      <c r="C46" s="4" t="s">
        <v>196</v>
      </c>
      <c r="D46" s="20">
        <f>16*(D44^2/(2353*0.05)^2)</f>
        <v>17.300102698869644</v>
      </c>
      <c r="E46" s="20">
        <f t="shared" ref="E46:O46" si="30">16*(E44^2/(2353*0.05)^2)</f>
        <v>12.233019933594418</v>
      </c>
      <c r="F46" s="20">
        <f t="shared" si="30"/>
        <v>9.9882189502005616</v>
      </c>
      <c r="G46" s="20">
        <f t="shared" si="30"/>
        <v>8.6500513494348237</v>
      </c>
      <c r="H46" s="20">
        <f t="shared" si="30"/>
        <v>7.7368411304800189</v>
      </c>
      <c r="I46" s="20">
        <f t="shared" si="30"/>
        <v>7.0627373516627943</v>
      </c>
      <c r="J46" s="20">
        <f t="shared" si="30"/>
        <v>6.5388241995837753</v>
      </c>
      <c r="K46" s="20">
        <f t="shared" si="30"/>
        <v>6.1165099667972092</v>
      </c>
      <c r="L46" s="20">
        <f t="shared" si="30"/>
        <v>5.7667008996232143</v>
      </c>
      <c r="M46" s="20">
        <f t="shared" si="30"/>
        <v>5.4707728283254156</v>
      </c>
      <c r="N46" s="20">
        <f t="shared" si="30"/>
        <v>5.2161772260695853</v>
      </c>
      <c r="O46" s="20">
        <f t="shared" si="30"/>
        <v>4.9941094751002799</v>
      </c>
      <c r="P46" s="230"/>
      <c r="Q46" s="230"/>
      <c r="R46" s="230"/>
      <c r="S46" s="230"/>
      <c r="T46" s="230"/>
      <c r="U46" s="230"/>
      <c r="V46" s="230"/>
      <c r="W46" s="230"/>
      <c r="X46" s="230"/>
      <c r="Y46" s="230"/>
      <c r="Z46" s="230"/>
      <c r="AA46" s="230"/>
      <c r="AB46" s="230"/>
      <c r="AR46" s="5"/>
      <c r="AW46" s="1"/>
    </row>
    <row r="47" spans="1:67" ht="30" x14ac:dyDescent="0.3">
      <c r="A47" s="3">
        <v>100</v>
      </c>
      <c r="B47" s="116">
        <f>B$13/(A47^0.5)</f>
        <v>10533.929903003384</v>
      </c>
      <c r="C47" s="6" t="s">
        <v>114</v>
      </c>
      <c r="D47" s="7">
        <f t="shared" ref="D47:O47" si="31">($B$13/(D48^0.5)+D$16)^0.5</f>
        <v>102.97057063310943</v>
      </c>
      <c r="E47" s="7">
        <f t="shared" si="31"/>
        <v>86.587583722011132</v>
      </c>
      <c r="F47" s="7">
        <f t="shared" si="31"/>
        <v>78.24071413894444</v>
      </c>
      <c r="G47" s="7">
        <f t="shared" si="31"/>
        <v>72.811188757320053</v>
      </c>
      <c r="H47" s="7">
        <f t="shared" si="31"/>
        <v>68.860570808781802</v>
      </c>
      <c r="I47" s="7">
        <f t="shared" si="31"/>
        <v>65.792336046329012</v>
      </c>
      <c r="J47" s="7">
        <f t="shared" si="31"/>
        <v>63.305086927867059</v>
      </c>
      <c r="K47" s="7">
        <f t="shared" si="31"/>
        <v>61.226667616391993</v>
      </c>
      <c r="L47" s="7">
        <f t="shared" si="31"/>
        <v>59.450086673635113</v>
      </c>
      <c r="M47" s="7">
        <f t="shared" si="31"/>
        <v>57.904607145429203</v>
      </c>
      <c r="N47" s="7">
        <f t="shared" si="31"/>
        <v>56.541190458254455</v>
      </c>
      <c r="O47" s="7">
        <f t="shared" si="31"/>
        <v>55.324539532525804</v>
      </c>
      <c r="P47" s="225"/>
      <c r="Q47" s="225"/>
      <c r="R47" s="225"/>
      <c r="S47" s="225"/>
      <c r="T47" s="225"/>
      <c r="U47" s="225"/>
      <c r="V47" s="225"/>
      <c r="W47" s="225"/>
      <c r="X47" s="225"/>
      <c r="Y47" s="225"/>
      <c r="Z47" s="225"/>
      <c r="AA47" s="225"/>
      <c r="AB47" s="225"/>
      <c r="AR47" s="5"/>
      <c r="AW47" s="1"/>
    </row>
    <row r="48" spans="1:67" x14ac:dyDescent="0.3">
      <c r="A48" s="3"/>
      <c r="B48" s="116"/>
      <c r="C48" s="3" t="s">
        <v>111</v>
      </c>
      <c r="D48" s="6">
        <f t="shared" ref="D48:O48" si="32">D$15*$A47</f>
        <v>100</v>
      </c>
      <c r="E48" s="6">
        <f t="shared" si="32"/>
        <v>200</v>
      </c>
      <c r="F48" s="6">
        <f t="shared" si="32"/>
        <v>300</v>
      </c>
      <c r="G48" s="6">
        <f t="shared" si="32"/>
        <v>400</v>
      </c>
      <c r="H48" s="6">
        <f t="shared" si="32"/>
        <v>500</v>
      </c>
      <c r="I48" s="6">
        <f t="shared" si="32"/>
        <v>600</v>
      </c>
      <c r="J48" s="6">
        <f t="shared" si="32"/>
        <v>700</v>
      </c>
      <c r="K48" s="6">
        <f t="shared" si="32"/>
        <v>800</v>
      </c>
      <c r="L48" s="6">
        <f t="shared" si="32"/>
        <v>900</v>
      </c>
      <c r="M48" s="6">
        <f t="shared" si="32"/>
        <v>1000</v>
      </c>
      <c r="N48" s="6">
        <f t="shared" si="32"/>
        <v>1100</v>
      </c>
      <c r="O48" s="6">
        <f t="shared" si="32"/>
        <v>1200</v>
      </c>
      <c r="P48" s="230"/>
      <c r="Q48" s="230"/>
      <c r="R48" s="230"/>
      <c r="S48" s="230"/>
      <c r="T48" s="230"/>
      <c r="U48" s="230"/>
      <c r="V48" s="230"/>
      <c r="W48" s="230"/>
      <c r="X48" s="230"/>
      <c r="Y48" s="230"/>
      <c r="Z48" s="230"/>
      <c r="AA48" s="230"/>
      <c r="AB48" s="230"/>
      <c r="AR48" s="5"/>
      <c r="AW48" s="1"/>
    </row>
    <row r="49" spans="1:49" x14ac:dyDescent="0.3">
      <c r="A49" s="3"/>
      <c r="B49" s="116"/>
      <c r="C49" s="3" t="s">
        <v>196</v>
      </c>
      <c r="D49" s="6">
        <f>16*(D47^2/(2353*0.05)^2)</f>
        <v>12.256383982624083</v>
      </c>
      <c r="E49" s="6">
        <f t="shared" ref="E49:O49" si="33">16*(E47^2/(2353*0.05)^2)</f>
        <v>8.6665722269396728</v>
      </c>
      <c r="F49" s="6">
        <f t="shared" si="33"/>
        <v>7.0762265916594309</v>
      </c>
      <c r="G49" s="6">
        <f t="shared" si="33"/>
        <v>6.1281919913120424</v>
      </c>
      <c r="H49" s="6">
        <f t="shared" si="33"/>
        <v>5.481221548697409</v>
      </c>
      <c r="I49" s="6">
        <f t="shared" si="33"/>
        <v>5.0036478081749562</v>
      </c>
      <c r="J49" s="6">
        <f t="shared" si="33"/>
        <v>4.6324777129912462</v>
      </c>
      <c r="K49" s="6">
        <f t="shared" si="33"/>
        <v>4.3332861134698364</v>
      </c>
      <c r="L49" s="6">
        <f t="shared" si="33"/>
        <v>4.0854613275413625</v>
      </c>
      <c r="M49" s="6">
        <f t="shared" si="33"/>
        <v>3.875808926269769</v>
      </c>
      <c r="N49" s="6">
        <f t="shared" si="33"/>
        <v>3.6954388142623524</v>
      </c>
      <c r="O49" s="6">
        <f t="shared" si="33"/>
        <v>3.5381132958297159</v>
      </c>
      <c r="P49" s="230"/>
      <c r="Q49" s="230"/>
      <c r="R49" s="230"/>
      <c r="S49" s="230"/>
      <c r="T49" s="230"/>
      <c r="U49" s="230"/>
      <c r="V49" s="230"/>
      <c r="W49" s="230"/>
      <c r="X49" s="230"/>
      <c r="Y49" s="230"/>
      <c r="Z49" s="230"/>
      <c r="AA49" s="230"/>
      <c r="AB49" s="230"/>
      <c r="AR49" s="5"/>
      <c r="AW49" s="1"/>
    </row>
    <row r="50" spans="1:49" ht="30" x14ac:dyDescent="0.3">
      <c r="A50" s="4">
        <v>200</v>
      </c>
      <c r="B50" s="116">
        <f>B$13/(A50^0.5)</f>
        <v>7448.6132669574436</v>
      </c>
      <c r="C50" s="20" t="s">
        <v>114</v>
      </c>
      <c r="D50" s="118">
        <f t="shared" ref="D50:O50" si="34">($B$13/(D51^0.5)+D$16)^0.5</f>
        <v>86.704220084504769</v>
      </c>
      <c r="E50" s="118">
        <f t="shared" si="34"/>
        <v>72.909267856429167</v>
      </c>
      <c r="F50" s="118">
        <f t="shared" si="34"/>
        <v>65.880960516796264</v>
      </c>
      <c r="G50" s="118">
        <f t="shared" si="34"/>
        <v>61.309141979244167</v>
      </c>
      <c r="H50" s="118">
        <f t="shared" si="34"/>
        <v>57.98260658205453</v>
      </c>
      <c r="I50" s="118">
        <f t="shared" si="34"/>
        <v>55.399063532045481</v>
      </c>
      <c r="J50" s="118">
        <f t="shared" si="34"/>
        <v>53.304727318832597</v>
      </c>
      <c r="K50" s="118">
        <f t="shared" si="34"/>
        <v>51.554637712627446</v>
      </c>
      <c r="L50" s="118">
        <f t="shared" si="34"/>
        <v>50.058704805665386</v>
      </c>
      <c r="M50" s="118">
        <f t="shared" si="34"/>
        <v>48.757366021916091</v>
      </c>
      <c r="N50" s="118">
        <f t="shared" si="34"/>
        <v>47.609329453944746</v>
      </c>
      <c r="O50" s="118">
        <f t="shared" si="34"/>
        <v>46.584873932509829</v>
      </c>
      <c r="P50" s="225"/>
      <c r="Q50" s="225"/>
      <c r="R50" s="225"/>
      <c r="S50" s="225"/>
      <c r="T50" s="225"/>
      <c r="U50" s="225"/>
      <c r="V50" s="225"/>
      <c r="W50" s="225"/>
      <c r="X50" s="225"/>
      <c r="Y50" s="225"/>
      <c r="Z50" s="225"/>
      <c r="AA50" s="225"/>
      <c r="AB50" s="225"/>
      <c r="AR50" s="5"/>
      <c r="AW50" s="1"/>
    </row>
    <row r="51" spans="1:49" x14ac:dyDescent="0.3">
      <c r="A51" s="21"/>
      <c r="B51" s="116"/>
      <c r="C51" s="4" t="s">
        <v>111</v>
      </c>
      <c r="D51" s="20">
        <f t="shared" ref="D51:O51" si="35">D$15*$A50</f>
        <v>200</v>
      </c>
      <c r="E51" s="20">
        <f t="shared" si="35"/>
        <v>400</v>
      </c>
      <c r="F51" s="20">
        <f t="shared" si="35"/>
        <v>600</v>
      </c>
      <c r="G51" s="20">
        <f t="shared" si="35"/>
        <v>800</v>
      </c>
      <c r="H51" s="20">
        <f t="shared" si="35"/>
        <v>1000</v>
      </c>
      <c r="I51" s="20">
        <f t="shared" si="35"/>
        <v>1200</v>
      </c>
      <c r="J51" s="20">
        <f t="shared" si="35"/>
        <v>1400</v>
      </c>
      <c r="K51" s="20">
        <f t="shared" si="35"/>
        <v>1600</v>
      </c>
      <c r="L51" s="20">
        <f t="shared" si="35"/>
        <v>1800</v>
      </c>
      <c r="M51" s="20">
        <f t="shared" si="35"/>
        <v>2000</v>
      </c>
      <c r="N51" s="20">
        <f t="shared" si="35"/>
        <v>2200</v>
      </c>
      <c r="O51" s="20">
        <f t="shared" si="35"/>
        <v>2400</v>
      </c>
      <c r="P51" s="230"/>
      <c r="Q51" s="230"/>
      <c r="R51" s="230"/>
      <c r="S51" s="230"/>
      <c r="T51" s="230"/>
      <c r="U51" s="230"/>
      <c r="V51" s="230"/>
      <c r="W51" s="230"/>
      <c r="X51" s="230"/>
      <c r="Y51" s="230"/>
      <c r="Z51" s="230"/>
      <c r="AA51" s="230"/>
      <c r="AB51" s="230"/>
      <c r="AR51" s="5"/>
      <c r="AW51" s="1"/>
    </row>
    <row r="52" spans="1:49" x14ac:dyDescent="0.3">
      <c r="A52" s="23"/>
      <c r="B52" s="117"/>
      <c r="C52" s="4" t="s">
        <v>196</v>
      </c>
      <c r="D52" s="20">
        <f>16*(D50^2/(2353*0.05)^2)</f>
        <v>8.689936275969341</v>
      </c>
      <c r="E52" s="20">
        <f t="shared" ref="E52:O52" si="36">16*(E50^2/(2353*0.05)^2)</f>
        <v>6.1447128688168915</v>
      </c>
      <c r="F52" s="20">
        <f t="shared" si="36"/>
        <v>5.0171370481715929</v>
      </c>
      <c r="G52" s="20">
        <f t="shared" si="36"/>
        <v>4.3449681379846687</v>
      </c>
      <c r="H52" s="20">
        <f t="shared" si="36"/>
        <v>3.8862576466417624</v>
      </c>
      <c r="I52" s="20">
        <f t="shared" si="36"/>
        <v>3.5476516289043909</v>
      </c>
      <c r="J52" s="20">
        <f t="shared" si="36"/>
        <v>3.2844871850305171</v>
      </c>
      <c r="K52" s="20">
        <f t="shared" si="36"/>
        <v>3.0723564344084466</v>
      </c>
      <c r="L52" s="20">
        <f t="shared" si="36"/>
        <v>2.8966454253231135</v>
      </c>
      <c r="M52" s="20">
        <f t="shared" si="36"/>
        <v>2.7479991353784645</v>
      </c>
      <c r="N52" s="20">
        <f t="shared" si="36"/>
        <v>2.6201143708625989</v>
      </c>
      <c r="O52" s="20">
        <f t="shared" si="36"/>
        <v>2.508568524085796</v>
      </c>
      <c r="P52" s="230"/>
      <c r="Q52" s="230"/>
      <c r="R52" s="230"/>
      <c r="S52" s="230"/>
      <c r="T52" s="230"/>
      <c r="U52" s="230"/>
      <c r="V52" s="230"/>
      <c r="W52" s="230"/>
      <c r="X52" s="230"/>
      <c r="Y52" s="230"/>
      <c r="Z52" s="230"/>
      <c r="AA52" s="230"/>
      <c r="AB52" s="230"/>
      <c r="AR52" s="5"/>
    </row>
    <row r="53" spans="1:49" x14ac:dyDescent="0.3">
      <c r="E53" s="15"/>
      <c r="F53" s="17"/>
      <c r="G53" s="17"/>
      <c r="H53" s="17"/>
      <c r="I53" s="17"/>
      <c r="J53" s="17"/>
      <c r="K53" s="17"/>
      <c r="L53" s="17"/>
      <c r="M53" s="17"/>
      <c r="N53" s="17"/>
    </row>
    <row r="54" spans="1:49" x14ac:dyDescent="0.3">
      <c r="C54" s="14"/>
      <c r="E54" s="15"/>
      <c r="F54" s="17"/>
      <c r="G54" s="17"/>
      <c r="H54" s="17"/>
      <c r="I54" s="17"/>
      <c r="J54" s="17"/>
      <c r="K54" s="17"/>
      <c r="L54" s="17"/>
      <c r="M54" s="17"/>
      <c r="N54" s="17"/>
    </row>
    <row r="55" spans="1:49" x14ac:dyDescent="0.3">
      <c r="E55" s="15"/>
      <c r="F55" s="17"/>
      <c r="G55" s="17"/>
      <c r="H55" s="17"/>
      <c r="I55" s="17"/>
      <c r="J55" s="17"/>
      <c r="K55" s="17"/>
      <c r="L55" s="17"/>
      <c r="M55" s="17"/>
      <c r="N55" s="17"/>
    </row>
    <row r="56" spans="1:49" x14ac:dyDescent="0.3">
      <c r="E56" s="15"/>
      <c r="F56" s="17"/>
      <c r="G56" s="17"/>
      <c r="H56" s="17"/>
      <c r="I56" s="17"/>
      <c r="J56" s="17"/>
      <c r="K56" s="17"/>
      <c r="L56" s="17"/>
      <c r="M56" s="17"/>
      <c r="N56" s="17"/>
    </row>
    <row r="57" spans="1:49" x14ac:dyDescent="0.3">
      <c r="E57" s="15"/>
      <c r="F57" s="17"/>
      <c r="G57" s="17"/>
      <c r="H57" s="17"/>
      <c r="I57" s="17"/>
      <c r="J57" s="17"/>
      <c r="K57" s="17"/>
      <c r="L57" s="17"/>
      <c r="M57" s="17"/>
      <c r="N57" s="17"/>
    </row>
    <row r="58" spans="1:49" x14ac:dyDescent="0.3">
      <c r="E58" s="15"/>
      <c r="F58" s="17"/>
      <c r="G58" s="17"/>
      <c r="H58" s="17"/>
      <c r="I58" s="17"/>
      <c r="J58" s="17"/>
      <c r="K58" s="17"/>
      <c r="L58" s="17"/>
      <c r="M58" s="17"/>
      <c r="N58" s="17"/>
    </row>
    <row r="59" spans="1:49" x14ac:dyDescent="0.3">
      <c r="E59" s="15"/>
      <c r="F59" s="17"/>
      <c r="G59" s="17"/>
      <c r="H59" s="17"/>
      <c r="I59" s="17"/>
      <c r="J59" s="17"/>
      <c r="K59" s="17"/>
      <c r="L59" s="17"/>
      <c r="M59" s="17"/>
      <c r="N59" s="17"/>
    </row>
    <row r="60" spans="1:49" x14ac:dyDescent="0.3">
      <c r="E60" s="15"/>
      <c r="F60" s="17"/>
      <c r="G60" s="17"/>
      <c r="H60" s="17"/>
      <c r="I60" s="17"/>
      <c r="J60" s="17"/>
      <c r="K60" s="17"/>
      <c r="L60" s="17"/>
      <c r="M60" s="17"/>
      <c r="N60" s="17"/>
    </row>
    <row r="61" spans="1:49" x14ac:dyDescent="0.3">
      <c r="E61" s="15"/>
      <c r="F61" s="17"/>
      <c r="G61" s="17"/>
      <c r="H61" s="17"/>
      <c r="I61" s="17"/>
      <c r="J61" s="17"/>
      <c r="K61" s="17"/>
      <c r="L61" s="17"/>
      <c r="M61" s="17"/>
      <c r="N61" s="17"/>
    </row>
    <row r="62" spans="1:49" x14ac:dyDescent="0.3">
      <c r="C62" s="14"/>
      <c r="E62" s="15"/>
      <c r="F62" s="17"/>
      <c r="G62" s="17"/>
      <c r="H62" s="17"/>
      <c r="I62" s="17"/>
      <c r="J62" s="17"/>
      <c r="K62" s="17"/>
      <c r="L62" s="17"/>
      <c r="M62" s="17"/>
      <c r="N62" s="17"/>
    </row>
    <row r="63" spans="1:49" x14ac:dyDescent="0.3">
      <c r="C63" s="14"/>
      <c r="E63" s="15"/>
      <c r="F63" s="17"/>
      <c r="G63" s="17"/>
      <c r="H63" s="17"/>
      <c r="I63" s="17"/>
      <c r="J63" s="17"/>
      <c r="K63" s="17"/>
      <c r="L63" s="17"/>
      <c r="M63" s="17"/>
      <c r="N63" s="17"/>
    </row>
    <row r="64" spans="1:49" x14ac:dyDescent="0.3">
      <c r="C64" s="14"/>
      <c r="E64" s="15"/>
      <c r="F64" s="17"/>
      <c r="G64" s="17"/>
      <c r="H64" s="17"/>
      <c r="I64" s="17"/>
      <c r="J64" s="17"/>
      <c r="K64" s="17"/>
      <c r="L64" s="17"/>
      <c r="M64" s="17"/>
      <c r="N64" s="17"/>
    </row>
    <row r="65" spans="1:14" x14ac:dyDescent="0.3">
      <c r="C65" s="14"/>
      <c r="E65" s="15"/>
      <c r="F65" s="17"/>
      <c r="G65" s="17"/>
      <c r="H65" s="17"/>
      <c r="I65" s="17"/>
      <c r="J65" s="17"/>
      <c r="K65" s="17"/>
      <c r="L65" s="17"/>
      <c r="M65" s="17"/>
      <c r="N65" s="17"/>
    </row>
    <row r="66" spans="1:14" x14ac:dyDescent="0.3">
      <c r="C66" s="14"/>
      <c r="E66" s="15"/>
      <c r="F66" s="17"/>
      <c r="G66" s="17"/>
      <c r="H66" s="17"/>
      <c r="I66" s="17"/>
      <c r="J66" s="17"/>
      <c r="K66" s="17"/>
      <c r="L66" s="17"/>
      <c r="M66" s="17"/>
      <c r="N66" s="17"/>
    </row>
    <row r="67" spans="1:14" x14ac:dyDescent="0.3">
      <c r="C67" s="14"/>
      <c r="E67" s="15"/>
      <c r="F67" s="17"/>
      <c r="G67" s="17"/>
      <c r="H67" s="17"/>
      <c r="I67" s="17"/>
      <c r="J67" s="17"/>
      <c r="K67" s="17"/>
      <c r="L67" s="17"/>
      <c r="M67" s="17"/>
      <c r="N67" s="17"/>
    </row>
    <row r="68" spans="1:14" x14ac:dyDescent="0.3">
      <c r="C68" s="14"/>
      <c r="E68" s="15"/>
      <c r="F68" s="17"/>
      <c r="G68" s="17"/>
      <c r="H68" s="17"/>
      <c r="I68" s="17"/>
      <c r="J68" s="17"/>
      <c r="K68" s="17"/>
      <c r="L68" s="17"/>
      <c r="M68" s="17"/>
      <c r="N68" s="17"/>
    </row>
    <row r="69" spans="1:14" x14ac:dyDescent="0.3">
      <c r="C69" s="14"/>
      <c r="D69" s="1"/>
    </row>
    <row r="70" spans="1:14" x14ac:dyDescent="0.3">
      <c r="C70" s="14"/>
      <c r="D70" s="1"/>
    </row>
    <row r="71" spans="1:14" x14ac:dyDescent="0.3">
      <c r="C71" s="14"/>
      <c r="D71" s="1"/>
    </row>
    <row r="72" spans="1:14" x14ac:dyDescent="0.3">
      <c r="C72" s="14"/>
      <c r="D72" s="1"/>
    </row>
    <row r="73" spans="1:14" x14ac:dyDescent="0.3">
      <c r="A73" s="1">
        <f>A50+1</f>
        <v>201</v>
      </c>
      <c r="C73" s="14">
        <f t="shared" ref="C73:C90" si="37">B$13/(A73^0.5)</f>
        <v>7430.0612748452259</v>
      </c>
      <c r="D73" s="1"/>
    </row>
    <row r="74" spans="1:14" x14ac:dyDescent="0.3">
      <c r="A74" s="1">
        <f t="shared" ref="A74:A90" si="38">A73+1</f>
        <v>202</v>
      </c>
      <c r="C74" s="14">
        <f t="shared" si="37"/>
        <v>7411.6472161141828</v>
      </c>
      <c r="D74" s="1"/>
    </row>
    <row r="75" spans="1:14" x14ac:dyDescent="0.3">
      <c r="A75" s="1">
        <f t="shared" si="38"/>
        <v>203</v>
      </c>
      <c r="C75" s="14">
        <f t="shared" si="37"/>
        <v>7393.3693899767231</v>
      </c>
      <c r="D75" s="1"/>
    </row>
    <row r="76" spans="1:14" x14ac:dyDescent="0.3">
      <c r="A76" s="1">
        <f t="shared" si="38"/>
        <v>204</v>
      </c>
      <c r="C76" s="14">
        <f t="shared" si="37"/>
        <v>7375.2261248613713</v>
      </c>
    </row>
    <row r="77" spans="1:14" x14ac:dyDescent="0.3">
      <c r="A77" s="1">
        <f t="shared" si="38"/>
        <v>205</v>
      </c>
      <c r="C77" s="14">
        <f t="shared" si="37"/>
        <v>7357.215777770658</v>
      </c>
    </row>
    <row r="78" spans="1:14" x14ac:dyDescent="0.3">
      <c r="A78" s="1">
        <f t="shared" si="38"/>
        <v>206</v>
      </c>
      <c r="C78" s="14">
        <f t="shared" si="37"/>
        <v>7339.336733656156</v>
      </c>
    </row>
    <row r="79" spans="1:14" x14ac:dyDescent="0.3">
      <c r="A79" s="1">
        <f t="shared" si="38"/>
        <v>207</v>
      </c>
      <c r="C79" s="14">
        <f t="shared" si="37"/>
        <v>7321.5874048101632</v>
      </c>
    </row>
    <row r="80" spans="1:14" x14ac:dyDescent="0.3">
      <c r="A80" s="1">
        <f t="shared" si="38"/>
        <v>208</v>
      </c>
      <c r="C80" s="14">
        <f t="shared" si="37"/>
        <v>7303.9662302734832</v>
      </c>
    </row>
    <row r="81" spans="1:3" x14ac:dyDescent="0.3">
      <c r="A81" s="1">
        <f t="shared" si="38"/>
        <v>209</v>
      </c>
      <c r="C81" s="14">
        <f t="shared" si="37"/>
        <v>7286.4716752587974</v>
      </c>
    </row>
    <row r="82" spans="1:3" x14ac:dyDescent="0.3">
      <c r="A82" s="1">
        <f t="shared" si="38"/>
        <v>210</v>
      </c>
      <c r="C82" s="14">
        <f t="shared" si="37"/>
        <v>7269.102230589182</v>
      </c>
    </row>
    <row r="83" spans="1:3" x14ac:dyDescent="0.3">
      <c r="A83" s="1">
        <f t="shared" si="38"/>
        <v>211</v>
      </c>
      <c r="C83" s="14">
        <f t="shared" si="37"/>
        <v>7251.8564121512491</v>
      </c>
    </row>
    <row r="84" spans="1:3" x14ac:dyDescent="0.3">
      <c r="A84" s="1">
        <f>A83+1</f>
        <v>212</v>
      </c>
      <c r="C84" s="14">
        <f t="shared" si="37"/>
        <v>7234.7327603625199</v>
      </c>
    </row>
    <row r="85" spans="1:3" x14ac:dyDescent="0.3">
      <c r="A85" s="1">
        <f t="shared" si="38"/>
        <v>213</v>
      </c>
      <c r="C85" s="14">
        <f t="shared" si="37"/>
        <v>7217.7298396525448</v>
      </c>
    </row>
    <row r="86" spans="1:3" x14ac:dyDescent="0.3">
      <c r="A86" s="1">
        <f t="shared" si="38"/>
        <v>214</v>
      </c>
      <c r="C86" s="14">
        <f t="shared" si="37"/>
        <v>7200.8462379573893</v>
      </c>
    </row>
    <row r="87" spans="1:3" x14ac:dyDescent="0.3">
      <c r="A87" s="1">
        <f t="shared" si="38"/>
        <v>215</v>
      </c>
      <c r="C87" s="14">
        <f t="shared" si="37"/>
        <v>7184.0805662270623</v>
      </c>
    </row>
    <row r="88" spans="1:3" x14ac:dyDescent="0.3">
      <c r="A88" s="1">
        <f t="shared" si="38"/>
        <v>216</v>
      </c>
      <c r="C88" s="14">
        <f t="shared" si="37"/>
        <v>7167.4314579454967</v>
      </c>
    </row>
    <row r="89" spans="1:3" x14ac:dyDescent="0.3">
      <c r="A89" s="1">
        <f t="shared" si="38"/>
        <v>217</v>
      </c>
      <c r="C89" s="14">
        <f t="shared" si="37"/>
        <v>7150.89756866272</v>
      </c>
    </row>
    <row r="90" spans="1:3" x14ac:dyDescent="0.3">
      <c r="A90" s="1">
        <f t="shared" si="38"/>
        <v>218</v>
      </c>
      <c r="C90" s="14">
        <f t="shared" si="37"/>
        <v>7134.4775755388328</v>
      </c>
    </row>
    <row r="91" spans="1:3" x14ac:dyDescent="0.3">
      <c r="B91" s="2"/>
      <c r="C91" s="14"/>
    </row>
    <row r="92" spans="1:3" x14ac:dyDescent="0.3">
      <c r="B92" s="2"/>
      <c r="C92" s="14"/>
    </row>
    <row r="93" spans="1:3" x14ac:dyDescent="0.3">
      <c r="B93" s="2"/>
      <c r="C93" s="14"/>
    </row>
    <row r="94" spans="1:3" x14ac:dyDescent="0.3">
      <c r="B94" s="2"/>
      <c r="C94" s="14"/>
    </row>
    <row r="95" spans="1:3" x14ac:dyDescent="0.3">
      <c r="B95" s="2"/>
      <c r="C95" s="14"/>
    </row>
    <row r="96" spans="1:3" x14ac:dyDescent="0.3">
      <c r="B96" s="2"/>
      <c r="C96" s="14"/>
    </row>
    <row r="97" spans="2:3" x14ac:dyDescent="0.3">
      <c r="B97" s="2"/>
      <c r="C97" s="14"/>
    </row>
  </sheetData>
  <mergeCells count="18">
    <mergeCell ref="AC27:AO27"/>
    <mergeCell ref="F6:I6"/>
    <mergeCell ref="L6:M6"/>
    <mergeCell ref="N6:O6"/>
    <mergeCell ref="F7:I7"/>
    <mergeCell ref="L7:M7"/>
    <mergeCell ref="N7:O7"/>
    <mergeCell ref="L4:M4"/>
    <mergeCell ref="N4:O4"/>
    <mergeCell ref="F5:I5"/>
    <mergeCell ref="L5:M5"/>
    <mergeCell ref="N5:O5"/>
    <mergeCell ref="N8:O8"/>
    <mergeCell ref="H12:I12"/>
    <mergeCell ref="D14:O14"/>
    <mergeCell ref="L9:M9"/>
    <mergeCell ref="N9:O9"/>
    <mergeCell ref="L8:M8"/>
  </mergeCells>
  <phoneticPr fontId="2"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C09154-079A-6E42-BEF8-7D9EE4331150}">
  <sheetPr>
    <tabColor rgb="FFFF0000"/>
  </sheetPr>
  <dimension ref="A1:BR73"/>
  <sheetViews>
    <sheetView zoomScale="160" zoomScaleNormal="160" workbookViewId="0">
      <selection activeCell="G3" sqref="G3"/>
    </sheetView>
  </sheetViews>
  <sheetFormatPr baseColWidth="10" defaultColWidth="8.83203125" defaultRowHeight="15" x14ac:dyDescent="0.2"/>
  <cols>
    <col min="1" max="1" width="4.83203125" style="61" customWidth="1"/>
    <col min="2" max="2" width="22.1640625" style="61" customWidth="1"/>
    <col min="3" max="3" width="10.83203125" style="61" customWidth="1"/>
    <col min="4" max="4" width="4.83203125" style="62" customWidth="1"/>
    <col min="5" max="5" width="13.6640625" style="61" customWidth="1"/>
    <col min="6" max="6" width="20.1640625" style="61" customWidth="1"/>
    <col min="7" max="8" width="7.6640625" style="61" customWidth="1"/>
    <col min="9" max="9" width="9.5" style="61" customWidth="1"/>
    <col min="10" max="16" width="7.6640625" style="61" customWidth="1"/>
    <col min="17" max="31" width="8.83203125" style="61"/>
    <col min="32" max="32" width="11.6640625" style="61" customWidth="1"/>
    <col min="33" max="33" width="9" style="61" bestFit="1" customWidth="1"/>
    <col min="34" max="34" width="10.83203125" style="61" customWidth="1"/>
    <col min="35" max="46" width="12.83203125" style="61" customWidth="1"/>
    <col min="47" max="47" width="11.6640625" style="61" customWidth="1"/>
    <col min="48" max="49" width="11.83203125" style="61" customWidth="1"/>
    <col min="50" max="58" width="11" style="61" customWidth="1"/>
    <col min="59" max="59" width="8.83203125" style="61"/>
    <col min="60" max="60" width="11.83203125" style="61" customWidth="1"/>
    <col min="61" max="70" width="16.1640625" style="61" customWidth="1"/>
    <col min="71" max="16384" width="8.83203125" style="61"/>
  </cols>
  <sheetData>
    <row r="1" spans="1:70" s="255" customFormat="1" x14ac:dyDescent="0.2">
      <c r="A1" s="255" t="s">
        <v>224</v>
      </c>
      <c r="D1" s="256"/>
      <c r="I1" s="255" t="s">
        <v>208</v>
      </c>
    </row>
    <row r="2" spans="1:70" s="33" customFormat="1" ht="23.5" customHeight="1" x14ac:dyDescent="0.2">
      <c r="A2" s="189" t="s">
        <v>126</v>
      </c>
      <c r="B2" s="189"/>
      <c r="C2" s="189"/>
      <c r="D2" s="189"/>
      <c r="E2" s="189"/>
      <c r="F2" s="189"/>
      <c r="P2" s="190" t="s">
        <v>127</v>
      </c>
      <c r="Q2" s="191"/>
      <c r="R2" s="191"/>
      <c r="S2" s="191"/>
      <c r="T2" s="191"/>
      <c r="U2" s="191"/>
      <c r="V2" s="191"/>
      <c r="W2" s="191"/>
      <c r="X2" s="191"/>
      <c r="Y2" s="191"/>
      <c r="Z2" s="191"/>
      <c r="AK2" s="34">
        <v>2</v>
      </c>
      <c r="AL2" s="34">
        <f>H19</f>
        <v>4</v>
      </c>
      <c r="AM2" s="34">
        <v>7</v>
      </c>
      <c r="AN2" s="34">
        <f t="shared" ref="AN2:AT2" si="0">J19</f>
        <v>8</v>
      </c>
      <c r="AO2" s="34">
        <f t="shared" si="0"/>
        <v>10</v>
      </c>
      <c r="AP2" s="34">
        <f t="shared" si="0"/>
        <v>12</v>
      </c>
      <c r="AQ2" s="34">
        <f t="shared" si="0"/>
        <v>14</v>
      </c>
      <c r="AR2" s="34">
        <f t="shared" si="0"/>
        <v>16</v>
      </c>
      <c r="AS2" s="34">
        <f t="shared" si="0"/>
        <v>18</v>
      </c>
      <c r="AT2" s="34">
        <f t="shared" si="0"/>
        <v>20</v>
      </c>
    </row>
    <row r="3" spans="1:70" s="33" customFormat="1" ht="23.5" customHeight="1" x14ac:dyDescent="0.2">
      <c r="A3" s="189"/>
      <c r="B3" s="189"/>
      <c r="C3" s="189"/>
      <c r="D3" s="189"/>
      <c r="E3" s="189"/>
      <c r="F3" s="189"/>
      <c r="P3" s="191"/>
      <c r="Q3" s="191"/>
      <c r="R3" s="191"/>
      <c r="S3" s="191"/>
      <c r="T3" s="191"/>
      <c r="U3" s="191"/>
      <c r="V3" s="191"/>
      <c r="W3" s="191"/>
      <c r="X3" s="191"/>
      <c r="Y3" s="191"/>
      <c r="Z3" s="191"/>
      <c r="AK3" s="34">
        <f t="shared" ref="AK3:AT3" si="1">AK2*$C$9</f>
        <v>50</v>
      </c>
      <c r="AL3" s="34">
        <f t="shared" si="1"/>
        <v>100</v>
      </c>
      <c r="AM3" s="34">
        <f t="shared" si="1"/>
        <v>175</v>
      </c>
      <c r="AN3" s="34">
        <f t="shared" si="1"/>
        <v>200</v>
      </c>
      <c r="AO3" s="34">
        <f t="shared" si="1"/>
        <v>250</v>
      </c>
      <c r="AP3" s="34">
        <f t="shared" si="1"/>
        <v>300</v>
      </c>
      <c r="AQ3" s="34">
        <f t="shared" si="1"/>
        <v>350</v>
      </c>
      <c r="AR3" s="34">
        <f t="shared" si="1"/>
        <v>400</v>
      </c>
      <c r="AS3" s="34">
        <f t="shared" si="1"/>
        <v>450</v>
      </c>
      <c r="AT3" s="34">
        <f t="shared" si="1"/>
        <v>500</v>
      </c>
    </row>
    <row r="4" spans="1:70" s="33" customFormat="1" x14ac:dyDescent="0.2">
      <c r="B4" s="35" t="s">
        <v>128</v>
      </c>
      <c r="D4" s="34"/>
      <c r="F4" s="35" t="s">
        <v>129</v>
      </c>
      <c r="G4" s="188" t="s">
        <v>130</v>
      </c>
      <c r="H4" s="188"/>
      <c r="I4" s="188" t="s">
        <v>131</v>
      </c>
      <c r="J4" s="188"/>
      <c r="P4" s="191"/>
      <c r="Q4" s="191"/>
      <c r="R4" s="191"/>
      <c r="S4" s="191"/>
      <c r="T4" s="191"/>
      <c r="U4" s="191"/>
      <c r="V4" s="191"/>
      <c r="W4" s="191"/>
      <c r="X4" s="191"/>
      <c r="Y4" s="191"/>
      <c r="Z4" s="191"/>
      <c r="AG4" s="35" t="s">
        <v>132</v>
      </c>
      <c r="AK4" s="34">
        <f>C12*(D12^0.5)</f>
        <v>219657.51816364232</v>
      </c>
      <c r="AL4" s="34">
        <f>AK4</f>
        <v>219657.51816364232</v>
      </c>
      <c r="AM4" s="34">
        <f t="shared" ref="AM4:AT4" si="2">AL4</f>
        <v>219657.51816364232</v>
      </c>
      <c r="AN4" s="34">
        <f t="shared" si="2"/>
        <v>219657.51816364232</v>
      </c>
      <c r="AO4" s="34">
        <f t="shared" si="2"/>
        <v>219657.51816364232</v>
      </c>
      <c r="AP4" s="34">
        <f t="shared" si="2"/>
        <v>219657.51816364232</v>
      </c>
      <c r="AQ4" s="34">
        <f t="shared" si="2"/>
        <v>219657.51816364232</v>
      </c>
      <c r="AR4" s="34">
        <f t="shared" si="2"/>
        <v>219657.51816364232</v>
      </c>
      <c r="AS4" s="34">
        <f t="shared" si="2"/>
        <v>219657.51816364232</v>
      </c>
      <c r="AT4" s="34">
        <f t="shared" si="2"/>
        <v>219657.51816364232</v>
      </c>
      <c r="AV4" s="33" t="s">
        <v>24</v>
      </c>
      <c r="AW4" s="33">
        <f t="shared" ref="AW4:BF4" si="3">G19</f>
        <v>2</v>
      </c>
      <c r="AX4" s="33">
        <f t="shared" si="3"/>
        <v>4</v>
      </c>
      <c r="AY4" s="33">
        <f t="shared" si="3"/>
        <v>6</v>
      </c>
      <c r="AZ4" s="33">
        <f t="shared" si="3"/>
        <v>8</v>
      </c>
      <c r="BA4" s="33">
        <f t="shared" si="3"/>
        <v>10</v>
      </c>
      <c r="BB4" s="33">
        <f t="shared" si="3"/>
        <v>12</v>
      </c>
      <c r="BC4" s="33">
        <f t="shared" si="3"/>
        <v>14</v>
      </c>
      <c r="BD4" s="33">
        <f t="shared" si="3"/>
        <v>16</v>
      </c>
      <c r="BE4" s="33">
        <f t="shared" si="3"/>
        <v>18</v>
      </c>
      <c r="BF4" s="33">
        <f t="shared" si="3"/>
        <v>20</v>
      </c>
      <c r="BH4" s="33" t="s">
        <v>24</v>
      </c>
      <c r="BI4" s="33">
        <f t="shared" ref="BI4:BR4" si="4">G19</f>
        <v>2</v>
      </c>
      <c r="BJ4" s="33">
        <f t="shared" si="4"/>
        <v>4</v>
      </c>
      <c r="BK4" s="33">
        <f t="shared" si="4"/>
        <v>6</v>
      </c>
      <c r="BL4" s="33">
        <f t="shared" si="4"/>
        <v>8</v>
      </c>
      <c r="BM4" s="33">
        <f t="shared" si="4"/>
        <v>10</v>
      </c>
      <c r="BN4" s="33">
        <f t="shared" si="4"/>
        <v>12</v>
      </c>
      <c r="BO4" s="33">
        <f t="shared" si="4"/>
        <v>14</v>
      </c>
      <c r="BP4" s="33">
        <f t="shared" si="4"/>
        <v>16</v>
      </c>
      <c r="BQ4" s="33">
        <f t="shared" si="4"/>
        <v>18</v>
      </c>
      <c r="BR4" s="33">
        <f t="shared" si="4"/>
        <v>20</v>
      </c>
    </row>
    <row r="5" spans="1:70" s="33" customFormat="1" ht="16" thickBot="1" x14ac:dyDescent="0.25">
      <c r="D5" s="34"/>
      <c r="H5" s="33" t="s">
        <v>133</v>
      </c>
      <c r="J5" s="33" t="s">
        <v>133</v>
      </c>
      <c r="K5" s="36"/>
      <c r="L5" s="36"/>
      <c r="M5" s="36"/>
      <c r="N5" s="36"/>
      <c r="O5" s="36"/>
      <c r="P5" s="36"/>
      <c r="Q5" s="36"/>
      <c r="R5" s="36"/>
      <c r="S5" s="36"/>
      <c r="T5" s="36"/>
      <c r="U5" s="36"/>
      <c r="V5" s="36"/>
      <c r="W5" s="36"/>
      <c r="X5" s="36"/>
      <c r="Y5" s="36"/>
      <c r="Z5" s="36"/>
      <c r="AA5" s="36"/>
      <c r="AB5" s="36"/>
      <c r="AC5" s="36"/>
      <c r="AD5" s="36"/>
      <c r="AE5" s="36"/>
      <c r="AF5" s="36"/>
      <c r="AK5" s="37">
        <f>AK4/AK3^0.5</f>
        <v>31064.264126423743</v>
      </c>
      <c r="AL5" s="37">
        <f t="shared" ref="AL5:AT5" si="5">AL4/AL3^0.5</f>
        <v>21965.751816364231</v>
      </c>
      <c r="AM5" s="37">
        <f t="shared" si="5"/>
        <v>16604.547619047167</v>
      </c>
      <c r="AN5" s="37">
        <f t="shared" si="5"/>
        <v>15532.132063211871</v>
      </c>
      <c r="AO5" s="37">
        <f t="shared" si="5"/>
        <v>13892.361251538323</v>
      </c>
      <c r="AP5" s="37">
        <f t="shared" si="5"/>
        <v>12681.9327241304</v>
      </c>
      <c r="AQ5" s="37">
        <f t="shared" si="5"/>
        <v>11741.188219963193</v>
      </c>
      <c r="AR5" s="37">
        <f t="shared" si="5"/>
        <v>10982.875908182115</v>
      </c>
      <c r="AS5" s="37">
        <f t="shared" si="5"/>
        <v>10354.754708807914</v>
      </c>
      <c r="AT5" s="37">
        <f t="shared" si="5"/>
        <v>9823.3828476559793</v>
      </c>
      <c r="AV5" s="33" t="s">
        <v>7</v>
      </c>
      <c r="AW5" s="33">
        <f t="shared" ref="AW5:BF5" si="6">2*AW4-2</f>
        <v>2</v>
      </c>
      <c r="AX5" s="33">
        <f t="shared" si="6"/>
        <v>6</v>
      </c>
      <c r="AY5" s="33">
        <f t="shared" si="6"/>
        <v>10</v>
      </c>
      <c r="AZ5" s="33">
        <f t="shared" si="6"/>
        <v>14</v>
      </c>
      <c r="BA5" s="33">
        <f t="shared" si="6"/>
        <v>18</v>
      </c>
      <c r="BB5" s="33">
        <f t="shared" si="6"/>
        <v>22</v>
      </c>
      <c r="BC5" s="33">
        <f t="shared" si="6"/>
        <v>26</v>
      </c>
      <c r="BD5" s="33">
        <f t="shared" si="6"/>
        <v>30</v>
      </c>
      <c r="BE5" s="33">
        <f t="shared" si="6"/>
        <v>34</v>
      </c>
      <c r="BF5" s="33">
        <f t="shared" si="6"/>
        <v>38</v>
      </c>
      <c r="BH5" s="33" t="s">
        <v>7</v>
      </c>
      <c r="BI5" s="33">
        <f>2*BI4-2</f>
        <v>2</v>
      </c>
      <c r="BJ5" s="33">
        <f t="shared" ref="BJ5:BR5" si="7">2*BJ4-2</f>
        <v>6</v>
      </c>
      <c r="BK5" s="33">
        <f t="shared" si="7"/>
        <v>10</v>
      </c>
      <c r="BL5" s="33">
        <f t="shared" si="7"/>
        <v>14</v>
      </c>
      <c r="BM5" s="33">
        <f t="shared" si="7"/>
        <v>18</v>
      </c>
      <c r="BN5" s="33">
        <f t="shared" si="7"/>
        <v>22</v>
      </c>
      <c r="BO5" s="33">
        <f t="shared" si="7"/>
        <v>26</v>
      </c>
      <c r="BP5" s="33">
        <f t="shared" si="7"/>
        <v>30</v>
      </c>
      <c r="BQ5" s="33">
        <f t="shared" si="7"/>
        <v>34</v>
      </c>
      <c r="BR5" s="33">
        <f t="shared" si="7"/>
        <v>38</v>
      </c>
    </row>
    <row r="6" spans="1:70" s="33" customFormat="1" ht="16" thickBot="1" x14ac:dyDescent="0.25">
      <c r="B6" s="33" t="s">
        <v>134</v>
      </c>
      <c r="C6" s="38">
        <v>0.05</v>
      </c>
      <c r="D6" s="34"/>
      <c r="F6" s="33" t="s">
        <v>135</v>
      </c>
      <c r="G6" s="33" t="s">
        <v>136</v>
      </c>
      <c r="H6" s="33" t="s">
        <v>137</v>
      </c>
      <c r="I6" s="33" t="s">
        <v>136</v>
      </c>
      <c r="J6" s="33" t="s">
        <v>137</v>
      </c>
      <c r="K6" s="36" t="s">
        <v>138</v>
      </c>
      <c r="AD6" s="39"/>
      <c r="AG6" s="33" t="s">
        <v>139</v>
      </c>
      <c r="AH6" s="37" t="s">
        <v>140</v>
      </c>
      <c r="AI6" s="37" t="s">
        <v>141</v>
      </c>
      <c r="AJ6" s="37"/>
      <c r="AK6" s="188" t="s">
        <v>142</v>
      </c>
      <c r="AL6" s="188"/>
      <c r="AM6" s="188"/>
      <c r="AN6" s="188"/>
      <c r="AO6" s="188"/>
      <c r="AP6" s="188"/>
      <c r="AQ6" s="188"/>
      <c r="AR6" s="188"/>
      <c r="AS6" s="188"/>
      <c r="AT6" s="188"/>
      <c r="AV6" s="33" t="s">
        <v>143</v>
      </c>
      <c r="AW6" s="40">
        <f t="shared" ref="AW6:BF6" si="8">_xlfn.T.INV(1-$C$6/2,AW$5)</f>
        <v>4.3026527297494619</v>
      </c>
      <c r="AX6" s="40">
        <f t="shared" si="8"/>
        <v>2.4469118511449688</v>
      </c>
      <c r="AY6" s="40">
        <f t="shared" si="8"/>
        <v>2.2281388519862744</v>
      </c>
      <c r="AZ6" s="40">
        <f t="shared" si="8"/>
        <v>2.1447866879178035</v>
      </c>
      <c r="BA6" s="40">
        <f t="shared" si="8"/>
        <v>2.1009220402410378</v>
      </c>
      <c r="BB6" s="40">
        <f t="shared" si="8"/>
        <v>2.0738730679040249</v>
      </c>
      <c r="BC6" s="40">
        <f t="shared" si="8"/>
        <v>2.0555294386428731</v>
      </c>
      <c r="BD6" s="40">
        <f t="shared" si="8"/>
        <v>2.0422724563012378</v>
      </c>
      <c r="BE6" s="40">
        <f t="shared" si="8"/>
        <v>2.0322445093177191</v>
      </c>
      <c r="BF6" s="40">
        <f t="shared" si="8"/>
        <v>2.0243941639119702</v>
      </c>
      <c r="BH6" s="33" t="s">
        <v>143</v>
      </c>
      <c r="BI6" s="40">
        <f>_xlfn.T.INV(1-$C$6/2,BI$5)</f>
        <v>4.3026527297494619</v>
      </c>
      <c r="BJ6" s="40">
        <f t="shared" ref="BJ6:BR6" si="9">_xlfn.T.INV(1-$C$6/2,BJ$5)</f>
        <v>2.4469118511449688</v>
      </c>
      <c r="BK6" s="40">
        <f t="shared" si="9"/>
        <v>2.2281388519862744</v>
      </c>
      <c r="BL6" s="40">
        <f t="shared" si="9"/>
        <v>2.1447866879178035</v>
      </c>
      <c r="BM6" s="40">
        <f t="shared" si="9"/>
        <v>2.1009220402410378</v>
      </c>
      <c r="BN6" s="40">
        <f t="shared" si="9"/>
        <v>2.0738730679040249</v>
      </c>
      <c r="BO6" s="40">
        <f t="shared" si="9"/>
        <v>2.0555294386428731</v>
      </c>
      <c r="BP6" s="40">
        <f t="shared" si="9"/>
        <v>2.0422724563012378</v>
      </c>
      <c r="BQ6" s="40">
        <f t="shared" si="9"/>
        <v>2.0322445093177191</v>
      </c>
      <c r="BR6" s="40">
        <f t="shared" si="9"/>
        <v>2.0243941639119702</v>
      </c>
    </row>
    <row r="7" spans="1:70" s="33" customFormat="1" x14ac:dyDescent="0.2">
      <c r="B7" s="33" t="s">
        <v>144</v>
      </c>
      <c r="C7" s="38">
        <v>2353</v>
      </c>
      <c r="D7" s="34"/>
      <c r="F7" s="41">
        <v>0</v>
      </c>
      <c r="G7" s="33">
        <f>$C$7</f>
        <v>2353</v>
      </c>
      <c r="H7" s="42">
        <f t="shared" ref="H7:H15" si="10">$C$13</f>
        <v>145.14771719185515</v>
      </c>
      <c r="I7" s="43">
        <f>G7*(1+F7)</f>
        <v>2353</v>
      </c>
      <c r="J7" s="44">
        <f>H7</f>
        <v>145.14771719185515</v>
      </c>
      <c r="K7" s="45">
        <f>J7/I7</f>
        <v>6.1686237650597171E-2</v>
      </c>
      <c r="L7" s="46"/>
      <c r="M7" s="46"/>
      <c r="N7" s="46"/>
      <c r="O7" s="46"/>
      <c r="P7" s="46"/>
      <c r="Q7" s="46"/>
      <c r="R7" s="46"/>
      <c r="S7" s="46"/>
      <c r="T7" s="46"/>
      <c r="U7" s="46"/>
      <c r="V7" s="46"/>
      <c r="W7" s="46"/>
      <c r="X7" s="46"/>
      <c r="Y7" s="46"/>
      <c r="Z7" s="46"/>
      <c r="AA7" s="46"/>
      <c r="AB7" s="46"/>
      <c r="AC7" s="46"/>
      <c r="AD7" s="46"/>
      <c r="AE7" s="46"/>
      <c r="AF7" s="46"/>
      <c r="AG7" s="47">
        <f>F7</f>
        <v>0</v>
      </c>
      <c r="AH7" s="46">
        <f t="shared" ref="AH7:AH15" si="11">$C$7*F7</f>
        <v>0</v>
      </c>
      <c r="AI7" s="46">
        <f>SQRT(H7^2+J7^2)</f>
        <v>205.26987020021602</v>
      </c>
      <c r="AJ7" s="46"/>
      <c r="AK7" s="48">
        <f t="shared" ref="AK7:AT15" si="12">(($C$11*($D$11^0.5))/AK$3^0.5+($C$12*$D$12^0.5)/AK$3^0.5)^0.5</f>
        <v>214.386311737337</v>
      </c>
      <c r="AL7" s="48">
        <f t="shared" si="12"/>
        <v>180.27668101939202</v>
      </c>
      <c r="AM7" s="48">
        <f t="shared" si="12"/>
        <v>156.74007192819838</v>
      </c>
      <c r="AN7" s="48">
        <f t="shared" si="12"/>
        <v>151.59401482304412</v>
      </c>
      <c r="AO7" s="48">
        <f t="shared" si="12"/>
        <v>143.36876749399701</v>
      </c>
      <c r="AP7" s="48">
        <f t="shared" si="12"/>
        <v>136.98065552936316</v>
      </c>
      <c r="AQ7" s="48">
        <f t="shared" si="12"/>
        <v>131.80216461103137</v>
      </c>
      <c r="AR7" s="48">
        <f t="shared" si="12"/>
        <v>127.47486363861626</v>
      </c>
      <c r="AS7" s="48">
        <f t="shared" si="12"/>
        <v>123.77599479212253</v>
      </c>
      <c r="AT7" s="48">
        <f t="shared" si="12"/>
        <v>120.55828264504537</v>
      </c>
      <c r="AV7" s="33" t="s">
        <v>145</v>
      </c>
      <c r="AW7" s="49">
        <f>0+AW$6*$AK18/SQRT(AW$4)</f>
        <v>922.4298494175722</v>
      </c>
      <c r="AX7" s="49">
        <f t="shared" ref="AX7:BF7" si="13">0+AX$6*$AK18/SQRT(AX$4)</f>
        <v>370.93719143315275</v>
      </c>
      <c r="AY7" s="49">
        <f t="shared" si="13"/>
        <v>275.79010293957907</v>
      </c>
      <c r="AZ7" s="49">
        <f t="shared" si="13"/>
        <v>229.90645374301835</v>
      </c>
      <c r="BA7" s="49">
        <f t="shared" si="13"/>
        <v>201.42899589241111</v>
      </c>
      <c r="BB7" s="49">
        <f t="shared" si="13"/>
        <v>181.51127162270194</v>
      </c>
      <c r="BC7" s="49">
        <f t="shared" si="13"/>
        <v>166.56039181583006</v>
      </c>
      <c r="BD7" s="49">
        <f t="shared" si="13"/>
        <v>154.79814050661227</v>
      </c>
      <c r="BE7" s="49">
        <f t="shared" si="13"/>
        <v>145.22846830036002</v>
      </c>
      <c r="BF7" s="49">
        <f t="shared" si="13"/>
        <v>137.24360886152178</v>
      </c>
      <c r="BH7" s="33" t="s">
        <v>146</v>
      </c>
      <c r="BI7" s="49">
        <f>0-AW$6*$AK18/SQRT(BI$4)</f>
        <v>-922.4298494175722</v>
      </c>
      <c r="BJ7" s="49">
        <f>0-AX$6*$AK18/SQRT(BJ$4)</f>
        <v>-370.93719143315275</v>
      </c>
      <c r="BK7" s="49">
        <f t="shared" ref="BK7:BQ15" si="14">0-AY$6*$AK18/SQRT(BK$4)</f>
        <v>-275.79010293957907</v>
      </c>
      <c r="BL7" s="49">
        <f t="shared" si="14"/>
        <v>-229.90645374301835</v>
      </c>
      <c r="BM7" s="49">
        <f t="shared" si="14"/>
        <v>-201.42899589241111</v>
      </c>
      <c r="BN7" s="49">
        <f t="shared" si="14"/>
        <v>-181.51127162270194</v>
      </c>
      <c r="BO7" s="49">
        <f t="shared" si="14"/>
        <v>-166.56039181583006</v>
      </c>
      <c r="BP7" s="49">
        <f t="shared" si="14"/>
        <v>-154.79814050661227</v>
      </c>
      <c r="BQ7" s="49">
        <f>0-BE$6*$AK18/SQRT(BQ$4)</f>
        <v>-145.22846830036002</v>
      </c>
      <c r="BR7" s="49">
        <f t="shared" ref="BR7:BR15" si="15">0-BF$6*$AK18/SQRT(BR$4)</f>
        <v>-137.24360886152178</v>
      </c>
    </row>
    <row r="8" spans="1:70" s="33" customFormat="1" x14ac:dyDescent="0.2">
      <c r="B8" s="33" t="s">
        <v>151</v>
      </c>
      <c r="C8" s="38">
        <v>0.95</v>
      </c>
      <c r="F8" s="41">
        <v>0.02</v>
      </c>
      <c r="G8" s="33">
        <f t="shared" ref="G8:G15" si="16">$C$7</f>
        <v>2353</v>
      </c>
      <c r="H8" s="42">
        <f t="shared" si="10"/>
        <v>145.14771719185515</v>
      </c>
      <c r="I8" s="43">
        <f t="shared" ref="I8:I15" si="17">G8*(1+F8)</f>
        <v>2400.06</v>
      </c>
      <c r="J8" s="44">
        <f t="shared" ref="J8:J15" si="18">H8</f>
        <v>145.14771719185515</v>
      </c>
      <c r="K8" s="45">
        <f t="shared" ref="K8:K15" si="19">J8/I8</f>
        <v>6.0476703579016841E-2</v>
      </c>
      <c r="L8" s="46"/>
      <c r="M8" s="46"/>
      <c r="N8" s="46"/>
      <c r="O8" s="46"/>
      <c r="P8" s="46"/>
      <c r="Q8" s="46"/>
      <c r="R8" s="46"/>
      <c r="S8" s="46"/>
      <c r="T8" s="46"/>
      <c r="U8" s="46"/>
      <c r="V8" s="46"/>
      <c r="W8" s="46"/>
      <c r="X8" s="46"/>
      <c r="Y8" s="46"/>
      <c r="Z8" s="46"/>
      <c r="AA8" s="46"/>
      <c r="AB8" s="46"/>
      <c r="AC8" s="46"/>
      <c r="AD8" s="46"/>
      <c r="AE8" s="46"/>
      <c r="AF8" s="46"/>
      <c r="AG8" s="47">
        <f t="shared" ref="AG8:AG15" si="20">F8</f>
        <v>0.02</v>
      </c>
      <c r="AH8" s="46">
        <f t="shared" si="11"/>
        <v>47.06</v>
      </c>
      <c r="AI8" s="46">
        <f t="shared" ref="AI8:AI15" si="21">SQRT(H8^2+J8^2)</f>
        <v>205.26987020021602</v>
      </c>
      <c r="AJ8" s="46"/>
      <c r="AK8" s="48">
        <f t="shared" si="12"/>
        <v>214.386311737337</v>
      </c>
      <c r="AL8" s="48">
        <f t="shared" si="12"/>
        <v>180.27668101939202</v>
      </c>
      <c r="AM8" s="48">
        <f t="shared" si="12"/>
        <v>156.74007192819838</v>
      </c>
      <c r="AN8" s="48">
        <f t="shared" si="12"/>
        <v>151.59401482304412</v>
      </c>
      <c r="AO8" s="48">
        <f t="shared" si="12"/>
        <v>143.36876749399701</v>
      </c>
      <c r="AP8" s="48">
        <f t="shared" si="12"/>
        <v>136.98065552936316</v>
      </c>
      <c r="AQ8" s="48">
        <f t="shared" si="12"/>
        <v>131.80216461103137</v>
      </c>
      <c r="AR8" s="48">
        <f t="shared" si="12"/>
        <v>127.47486363861626</v>
      </c>
      <c r="AS8" s="48">
        <f t="shared" si="12"/>
        <v>123.77599479212253</v>
      </c>
      <c r="AT8" s="48">
        <f t="shared" si="12"/>
        <v>120.55828264504537</v>
      </c>
      <c r="AW8" s="49">
        <f t="shared" ref="AW8:BF15" si="22">0+AW$6*$AK19/SQRT(AW$4)</f>
        <v>922.4298494175722</v>
      </c>
      <c r="AX8" s="49">
        <f t="shared" si="22"/>
        <v>370.93719143315275</v>
      </c>
      <c r="AY8" s="49">
        <f t="shared" si="22"/>
        <v>275.79010293957907</v>
      </c>
      <c r="AZ8" s="49">
        <f t="shared" si="22"/>
        <v>229.90645374301835</v>
      </c>
      <c r="BA8" s="49">
        <f t="shared" si="22"/>
        <v>201.42899589241111</v>
      </c>
      <c r="BB8" s="49">
        <f t="shared" si="22"/>
        <v>181.51127162270194</v>
      </c>
      <c r="BC8" s="49">
        <f t="shared" si="22"/>
        <v>166.56039181583006</v>
      </c>
      <c r="BD8" s="49">
        <f t="shared" si="22"/>
        <v>154.79814050661227</v>
      </c>
      <c r="BE8" s="49">
        <f t="shared" si="22"/>
        <v>145.22846830036002</v>
      </c>
      <c r="BF8" s="49">
        <f t="shared" si="22"/>
        <v>137.24360886152178</v>
      </c>
      <c r="BI8" s="49">
        <f t="shared" ref="BI8:BJ15" si="23">0-AW$6*$AK19/SQRT(BI$4)</f>
        <v>-922.4298494175722</v>
      </c>
      <c r="BJ8" s="49">
        <f t="shared" si="23"/>
        <v>-370.93719143315275</v>
      </c>
      <c r="BK8" s="49">
        <f t="shared" si="14"/>
        <v>-275.79010293957907</v>
      </c>
      <c r="BL8" s="49">
        <f t="shared" si="14"/>
        <v>-229.90645374301835</v>
      </c>
      <c r="BM8" s="49">
        <f t="shared" si="14"/>
        <v>-201.42899589241111</v>
      </c>
      <c r="BN8" s="49">
        <f t="shared" si="14"/>
        <v>-181.51127162270194</v>
      </c>
      <c r="BO8" s="49">
        <f t="shared" si="14"/>
        <v>-166.56039181583006</v>
      </c>
      <c r="BP8" s="49">
        <f t="shared" si="14"/>
        <v>-154.79814050661227</v>
      </c>
      <c r="BQ8" s="49">
        <f t="shared" si="14"/>
        <v>-145.22846830036002</v>
      </c>
      <c r="BR8" s="49">
        <f t="shared" si="15"/>
        <v>-137.24360886152178</v>
      </c>
    </row>
    <row r="9" spans="1:70" s="33" customFormat="1" x14ac:dyDescent="0.2">
      <c r="B9" s="33" t="s">
        <v>14</v>
      </c>
      <c r="C9" s="38">
        <v>25</v>
      </c>
      <c r="F9" s="41">
        <v>0.04</v>
      </c>
      <c r="G9" s="33">
        <f t="shared" si="16"/>
        <v>2353</v>
      </c>
      <c r="H9" s="42">
        <f t="shared" si="10"/>
        <v>145.14771719185515</v>
      </c>
      <c r="I9" s="43">
        <f t="shared" si="17"/>
        <v>2447.12</v>
      </c>
      <c r="J9" s="44">
        <f t="shared" si="18"/>
        <v>145.14771719185515</v>
      </c>
      <c r="K9" s="45">
        <f t="shared" si="19"/>
        <v>5.9313690048651134E-2</v>
      </c>
      <c r="L9" s="46"/>
      <c r="M9" s="46"/>
      <c r="N9" s="46"/>
      <c r="O9" s="46"/>
      <c r="P9" s="46"/>
      <c r="Q9" s="46"/>
      <c r="R9" s="46"/>
      <c r="S9" s="46"/>
      <c r="T9" s="46"/>
      <c r="U9" s="46"/>
      <c r="V9" s="46"/>
      <c r="W9" s="46"/>
      <c r="X9" s="46"/>
      <c r="Y9" s="46"/>
      <c r="Z9" s="46"/>
      <c r="AA9" s="46"/>
      <c r="AB9" s="46"/>
      <c r="AC9" s="46"/>
      <c r="AD9" s="46"/>
      <c r="AE9" s="46"/>
      <c r="AF9" s="46"/>
      <c r="AG9" s="47">
        <f t="shared" si="20"/>
        <v>0.04</v>
      </c>
      <c r="AH9" s="46">
        <f t="shared" si="11"/>
        <v>94.12</v>
      </c>
      <c r="AI9" s="46">
        <f t="shared" si="21"/>
        <v>205.26987020021602</v>
      </c>
      <c r="AJ9" s="46"/>
      <c r="AK9" s="48">
        <f t="shared" si="12"/>
        <v>214.386311737337</v>
      </c>
      <c r="AL9" s="48">
        <f t="shared" si="12"/>
        <v>180.27668101939202</v>
      </c>
      <c r="AM9" s="48">
        <f t="shared" si="12"/>
        <v>156.74007192819838</v>
      </c>
      <c r="AN9" s="48">
        <f t="shared" si="12"/>
        <v>151.59401482304412</v>
      </c>
      <c r="AO9" s="48">
        <f t="shared" si="12"/>
        <v>143.36876749399701</v>
      </c>
      <c r="AP9" s="48">
        <f t="shared" si="12"/>
        <v>136.98065552936316</v>
      </c>
      <c r="AQ9" s="48">
        <f t="shared" si="12"/>
        <v>131.80216461103137</v>
      </c>
      <c r="AR9" s="48">
        <f t="shared" si="12"/>
        <v>127.47486363861626</v>
      </c>
      <c r="AS9" s="48">
        <f t="shared" si="12"/>
        <v>123.77599479212253</v>
      </c>
      <c r="AT9" s="48">
        <f t="shared" si="12"/>
        <v>120.55828264504537</v>
      </c>
      <c r="AW9" s="49">
        <f t="shared" si="22"/>
        <v>922.4298494175722</v>
      </c>
      <c r="AX9" s="49">
        <f t="shared" si="22"/>
        <v>370.93719143315275</v>
      </c>
      <c r="AY9" s="49">
        <f t="shared" si="22"/>
        <v>275.79010293957907</v>
      </c>
      <c r="AZ9" s="49">
        <f t="shared" si="22"/>
        <v>229.90645374301835</v>
      </c>
      <c r="BA9" s="49">
        <f t="shared" si="22"/>
        <v>201.42899589241111</v>
      </c>
      <c r="BB9" s="49">
        <f t="shared" si="22"/>
        <v>181.51127162270194</v>
      </c>
      <c r="BC9" s="49">
        <f t="shared" si="22"/>
        <v>166.56039181583006</v>
      </c>
      <c r="BD9" s="49">
        <f t="shared" si="22"/>
        <v>154.79814050661227</v>
      </c>
      <c r="BE9" s="49">
        <f t="shared" si="22"/>
        <v>145.22846830036002</v>
      </c>
      <c r="BF9" s="49">
        <f t="shared" si="22"/>
        <v>137.24360886152178</v>
      </c>
      <c r="BI9" s="49">
        <f t="shared" si="23"/>
        <v>-922.4298494175722</v>
      </c>
      <c r="BJ9" s="49">
        <f t="shared" si="23"/>
        <v>-370.93719143315275</v>
      </c>
      <c r="BK9" s="49">
        <f t="shared" si="14"/>
        <v>-275.79010293957907</v>
      </c>
      <c r="BL9" s="49">
        <f t="shared" si="14"/>
        <v>-229.90645374301835</v>
      </c>
      <c r="BM9" s="49">
        <f t="shared" si="14"/>
        <v>-201.42899589241111</v>
      </c>
      <c r="BN9" s="49">
        <f t="shared" si="14"/>
        <v>-181.51127162270194</v>
      </c>
      <c r="BO9" s="49">
        <f t="shared" si="14"/>
        <v>-166.56039181583006</v>
      </c>
      <c r="BP9" s="49">
        <f t="shared" si="14"/>
        <v>-154.79814050661227</v>
      </c>
      <c r="BQ9" s="49">
        <f t="shared" si="14"/>
        <v>-145.22846830036002</v>
      </c>
      <c r="BR9" s="49">
        <f t="shared" si="15"/>
        <v>-137.24360886152178</v>
      </c>
    </row>
    <row r="10" spans="1:70" s="33" customFormat="1" x14ac:dyDescent="0.2">
      <c r="B10" s="33" t="s">
        <v>152</v>
      </c>
      <c r="F10" s="41">
        <v>0.06</v>
      </c>
      <c r="G10" s="33">
        <f t="shared" si="16"/>
        <v>2353</v>
      </c>
      <c r="H10" s="42">
        <f t="shared" si="10"/>
        <v>145.14771719185515</v>
      </c>
      <c r="I10" s="43">
        <f t="shared" si="17"/>
        <v>2494.1800000000003</v>
      </c>
      <c r="J10" s="44">
        <f t="shared" si="18"/>
        <v>145.14771719185515</v>
      </c>
      <c r="K10" s="45">
        <f t="shared" si="19"/>
        <v>5.8194563821318081E-2</v>
      </c>
      <c r="L10" s="46"/>
      <c r="M10" s="46"/>
      <c r="N10" s="46"/>
      <c r="O10" s="46"/>
      <c r="P10" s="46"/>
      <c r="Q10" s="46"/>
      <c r="R10" s="46"/>
      <c r="S10" s="46"/>
      <c r="T10" s="46"/>
      <c r="U10" s="46"/>
      <c r="V10" s="46"/>
      <c r="W10" s="46"/>
      <c r="X10" s="46"/>
      <c r="Y10" s="46"/>
      <c r="Z10" s="46"/>
      <c r="AA10" s="46"/>
      <c r="AB10" s="46"/>
      <c r="AC10" s="46"/>
      <c r="AD10" s="46"/>
      <c r="AE10" s="46"/>
      <c r="AF10" s="46"/>
      <c r="AG10" s="47">
        <f t="shared" si="20"/>
        <v>0.06</v>
      </c>
      <c r="AH10" s="46">
        <f t="shared" si="11"/>
        <v>141.18</v>
      </c>
      <c r="AI10" s="46">
        <f t="shared" si="21"/>
        <v>205.26987020021602</v>
      </c>
      <c r="AJ10" s="46"/>
      <c r="AK10" s="48">
        <f t="shared" si="12"/>
        <v>214.386311737337</v>
      </c>
      <c r="AL10" s="48">
        <f t="shared" si="12"/>
        <v>180.27668101939202</v>
      </c>
      <c r="AM10" s="48">
        <f t="shared" si="12"/>
        <v>156.74007192819838</v>
      </c>
      <c r="AN10" s="48">
        <f t="shared" si="12"/>
        <v>151.59401482304412</v>
      </c>
      <c r="AO10" s="48">
        <f t="shared" si="12"/>
        <v>143.36876749399701</v>
      </c>
      <c r="AP10" s="48">
        <f t="shared" si="12"/>
        <v>136.98065552936316</v>
      </c>
      <c r="AQ10" s="48">
        <f t="shared" si="12"/>
        <v>131.80216461103137</v>
      </c>
      <c r="AR10" s="48">
        <f t="shared" si="12"/>
        <v>127.47486363861626</v>
      </c>
      <c r="AS10" s="48">
        <f t="shared" si="12"/>
        <v>123.77599479212253</v>
      </c>
      <c r="AT10" s="48">
        <f t="shared" si="12"/>
        <v>120.55828264504537</v>
      </c>
      <c r="AW10" s="49">
        <f t="shared" si="22"/>
        <v>922.4298494175722</v>
      </c>
      <c r="AX10" s="49">
        <f t="shared" si="22"/>
        <v>370.93719143315275</v>
      </c>
      <c r="AY10" s="49">
        <f t="shared" si="22"/>
        <v>275.79010293957907</v>
      </c>
      <c r="AZ10" s="49">
        <f t="shared" si="22"/>
        <v>229.90645374301835</v>
      </c>
      <c r="BA10" s="49">
        <f t="shared" si="22"/>
        <v>201.42899589241111</v>
      </c>
      <c r="BB10" s="49">
        <f t="shared" si="22"/>
        <v>181.51127162270194</v>
      </c>
      <c r="BC10" s="49">
        <f t="shared" si="22"/>
        <v>166.56039181583006</v>
      </c>
      <c r="BD10" s="49">
        <f t="shared" si="22"/>
        <v>154.79814050661227</v>
      </c>
      <c r="BE10" s="49">
        <f t="shared" si="22"/>
        <v>145.22846830036002</v>
      </c>
      <c r="BF10" s="49">
        <f t="shared" si="22"/>
        <v>137.24360886152178</v>
      </c>
      <c r="BI10" s="49">
        <f t="shared" si="23"/>
        <v>-922.4298494175722</v>
      </c>
      <c r="BJ10" s="49">
        <f t="shared" si="23"/>
        <v>-370.93719143315275</v>
      </c>
      <c r="BK10" s="49">
        <f t="shared" si="14"/>
        <v>-275.79010293957907</v>
      </c>
      <c r="BL10" s="49">
        <f t="shared" si="14"/>
        <v>-229.90645374301835</v>
      </c>
      <c r="BM10" s="49">
        <f t="shared" si="14"/>
        <v>-201.42899589241111</v>
      </c>
      <c r="BN10" s="49">
        <f t="shared" si="14"/>
        <v>-181.51127162270194</v>
      </c>
      <c r="BO10" s="49">
        <f t="shared" si="14"/>
        <v>-166.56039181583006</v>
      </c>
      <c r="BP10" s="49">
        <f t="shared" si="14"/>
        <v>-154.79814050661227</v>
      </c>
      <c r="BQ10" s="49">
        <f t="shared" si="14"/>
        <v>-145.22846830036002</v>
      </c>
      <c r="BR10" s="49">
        <f t="shared" si="15"/>
        <v>-137.24360886152178</v>
      </c>
    </row>
    <row r="11" spans="1:70" s="33" customFormat="1" x14ac:dyDescent="0.2">
      <c r="B11" s="33" t="s">
        <v>147</v>
      </c>
      <c r="C11" s="63">
        <f>'ANOVA Table'!D8</f>
        <v>47109.166666666664</v>
      </c>
      <c r="D11" s="64">
        <f>'ANOVA Table'!K6</f>
        <v>5</v>
      </c>
      <c r="E11" s="51" t="s">
        <v>13</v>
      </c>
      <c r="F11" s="41">
        <v>0.08</v>
      </c>
      <c r="G11" s="33">
        <f t="shared" si="16"/>
        <v>2353</v>
      </c>
      <c r="H11" s="42">
        <f t="shared" si="10"/>
        <v>145.14771719185515</v>
      </c>
      <c r="I11" s="43">
        <f t="shared" si="17"/>
        <v>2541.2400000000002</v>
      </c>
      <c r="J11" s="44">
        <f t="shared" si="18"/>
        <v>145.14771719185515</v>
      </c>
      <c r="K11" s="45">
        <f t="shared" si="19"/>
        <v>5.7116886713515898E-2</v>
      </c>
      <c r="L11" s="46"/>
      <c r="M11" s="46"/>
      <c r="N11" s="46"/>
      <c r="O11" s="46"/>
      <c r="P11" s="46"/>
      <c r="Q11" s="46"/>
      <c r="R11" s="46"/>
      <c r="S11" s="46"/>
      <c r="T11" s="46"/>
      <c r="U11" s="46"/>
      <c r="V11" s="46"/>
      <c r="W11" s="46"/>
      <c r="X11" s="46"/>
      <c r="Y11" s="46"/>
      <c r="Z11" s="46"/>
      <c r="AA11" s="46"/>
      <c r="AB11" s="46"/>
      <c r="AC11" s="46"/>
      <c r="AD11" s="46"/>
      <c r="AE11" s="46"/>
      <c r="AF11" s="46"/>
      <c r="AG11" s="47">
        <f t="shared" si="20"/>
        <v>0.08</v>
      </c>
      <c r="AH11" s="46">
        <f t="shared" si="11"/>
        <v>188.24</v>
      </c>
      <c r="AI11" s="46">
        <f t="shared" si="21"/>
        <v>205.26987020021602</v>
      </c>
      <c r="AJ11" s="46"/>
      <c r="AK11" s="48">
        <f t="shared" si="12"/>
        <v>214.386311737337</v>
      </c>
      <c r="AL11" s="48">
        <f t="shared" si="12"/>
        <v>180.27668101939202</v>
      </c>
      <c r="AM11" s="48">
        <f t="shared" si="12"/>
        <v>156.74007192819838</v>
      </c>
      <c r="AN11" s="48">
        <f t="shared" si="12"/>
        <v>151.59401482304412</v>
      </c>
      <c r="AO11" s="48">
        <f t="shared" si="12"/>
        <v>143.36876749399701</v>
      </c>
      <c r="AP11" s="48">
        <f t="shared" si="12"/>
        <v>136.98065552936316</v>
      </c>
      <c r="AQ11" s="48">
        <f t="shared" si="12"/>
        <v>131.80216461103137</v>
      </c>
      <c r="AR11" s="48">
        <f t="shared" si="12"/>
        <v>127.47486363861626</v>
      </c>
      <c r="AS11" s="48">
        <f t="shared" si="12"/>
        <v>123.77599479212253</v>
      </c>
      <c r="AT11" s="48">
        <f t="shared" si="12"/>
        <v>120.55828264504537</v>
      </c>
      <c r="AW11" s="49">
        <f t="shared" si="22"/>
        <v>922.4298494175722</v>
      </c>
      <c r="AX11" s="49">
        <f t="shared" si="22"/>
        <v>370.93719143315275</v>
      </c>
      <c r="AY11" s="49">
        <f t="shared" si="22"/>
        <v>275.79010293957907</v>
      </c>
      <c r="AZ11" s="49">
        <f t="shared" si="22"/>
        <v>229.90645374301835</v>
      </c>
      <c r="BA11" s="49">
        <f t="shared" si="22"/>
        <v>201.42899589241111</v>
      </c>
      <c r="BB11" s="49">
        <f t="shared" si="22"/>
        <v>181.51127162270194</v>
      </c>
      <c r="BC11" s="49">
        <f t="shared" si="22"/>
        <v>166.56039181583006</v>
      </c>
      <c r="BD11" s="49">
        <f t="shared" si="22"/>
        <v>154.79814050661227</v>
      </c>
      <c r="BE11" s="49">
        <f t="shared" si="22"/>
        <v>145.22846830036002</v>
      </c>
      <c r="BF11" s="49">
        <f t="shared" si="22"/>
        <v>137.24360886152178</v>
      </c>
      <c r="BI11" s="49">
        <f t="shared" si="23"/>
        <v>-922.4298494175722</v>
      </c>
      <c r="BJ11" s="49">
        <f t="shared" si="23"/>
        <v>-370.93719143315275</v>
      </c>
      <c r="BK11" s="49">
        <f t="shared" si="14"/>
        <v>-275.79010293957907</v>
      </c>
      <c r="BL11" s="49">
        <f t="shared" si="14"/>
        <v>-229.90645374301835</v>
      </c>
      <c r="BM11" s="49">
        <f t="shared" si="14"/>
        <v>-201.42899589241111</v>
      </c>
      <c r="BN11" s="49">
        <f t="shared" si="14"/>
        <v>-181.51127162270194</v>
      </c>
      <c r="BO11" s="49">
        <f t="shared" si="14"/>
        <v>-166.56039181583006</v>
      </c>
      <c r="BP11" s="49">
        <f t="shared" si="14"/>
        <v>-154.79814050661227</v>
      </c>
      <c r="BQ11" s="49">
        <f t="shared" si="14"/>
        <v>-145.22846830036002</v>
      </c>
      <c r="BR11" s="49">
        <f t="shared" si="15"/>
        <v>-137.24360886152178</v>
      </c>
    </row>
    <row r="12" spans="1:70" s="33" customFormat="1" x14ac:dyDescent="0.2">
      <c r="B12" s="33" t="s">
        <v>148</v>
      </c>
      <c r="C12" s="65">
        <f>'ANOVA Table'!D7</f>
        <v>83022.738095235822</v>
      </c>
      <c r="D12" s="64">
        <f>'ANOVA Table'!K5</f>
        <v>7</v>
      </c>
      <c r="E12" s="51" t="s">
        <v>149</v>
      </c>
      <c r="F12" s="41">
        <v>0.1</v>
      </c>
      <c r="G12" s="33">
        <f t="shared" si="16"/>
        <v>2353</v>
      </c>
      <c r="H12" s="42">
        <f t="shared" si="10"/>
        <v>145.14771719185515</v>
      </c>
      <c r="I12" s="43">
        <f t="shared" si="17"/>
        <v>2588.3000000000002</v>
      </c>
      <c r="J12" s="44">
        <f t="shared" si="18"/>
        <v>145.14771719185515</v>
      </c>
      <c r="K12" s="45">
        <f t="shared" si="19"/>
        <v>5.6078397864179244E-2</v>
      </c>
      <c r="L12" s="46"/>
      <c r="M12" s="46"/>
      <c r="N12" s="46"/>
      <c r="O12" s="46"/>
      <c r="P12" s="46"/>
      <c r="Q12" s="46"/>
      <c r="R12" s="46"/>
      <c r="S12" s="46"/>
      <c r="T12" s="46"/>
      <c r="U12" s="46"/>
      <c r="V12" s="46"/>
      <c r="W12" s="46"/>
      <c r="X12" s="46"/>
      <c r="Y12" s="46"/>
      <c r="Z12" s="46"/>
      <c r="AA12" s="46"/>
      <c r="AB12" s="46"/>
      <c r="AC12" s="46"/>
      <c r="AD12" s="46"/>
      <c r="AE12" s="46"/>
      <c r="AF12" s="46"/>
      <c r="AG12" s="47">
        <f t="shared" si="20"/>
        <v>0.1</v>
      </c>
      <c r="AH12" s="46">
        <f t="shared" si="11"/>
        <v>235.3</v>
      </c>
      <c r="AI12" s="46">
        <f t="shared" si="21"/>
        <v>205.26987020021602</v>
      </c>
      <c r="AJ12" s="46"/>
      <c r="AK12" s="48">
        <f t="shared" si="12"/>
        <v>214.386311737337</v>
      </c>
      <c r="AL12" s="48">
        <f t="shared" si="12"/>
        <v>180.27668101939202</v>
      </c>
      <c r="AM12" s="48">
        <f t="shared" si="12"/>
        <v>156.74007192819838</v>
      </c>
      <c r="AN12" s="48">
        <f t="shared" si="12"/>
        <v>151.59401482304412</v>
      </c>
      <c r="AO12" s="48">
        <f t="shared" si="12"/>
        <v>143.36876749399701</v>
      </c>
      <c r="AP12" s="48">
        <f t="shared" si="12"/>
        <v>136.98065552936316</v>
      </c>
      <c r="AQ12" s="48">
        <f t="shared" si="12"/>
        <v>131.80216461103137</v>
      </c>
      <c r="AR12" s="48">
        <f t="shared" si="12"/>
        <v>127.47486363861626</v>
      </c>
      <c r="AS12" s="48">
        <f t="shared" si="12"/>
        <v>123.77599479212253</v>
      </c>
      <c r="AT12" s="48">
        <f t="shared" si="12"/>
        <v>120.55828264504537</v>
      </c>
      <c r="AW12" s="49">
        <f t="shared" si="22"/>
        <v>922.4298494175722</v>
      </c>
      <c r="AX12" s="49">
        <f t="shared" si="22"/>
        <v>370.93719143315275</v>
      </c>
      <c r="AY12" s="49">
        <f t="shared" si="22"/>
        <v>275.79010293957907</v>
      </c>
      <c r="AZ12" s="49">
        <f t="shared" si="22"/>
        <v>229.90645374301835</v>
      </c>
      <c r="BA12" s="49">
        <f t="shared" si="22"/>
        <v>201.42899589241111</v>
      </c>
      <c r="BB12" s="49">
        <f t="shared" si="22"/>
        <v>181.51127162270194</v>
      </c>
      <c r="BC12" s="49">
        <f t="shared" si="22"/>
        <v>166.56039181583006</v>
      </c>
      <c r="BD12" s="49">
        <f t="shared" si="22"/>
        <v>154.79814050661227</v>
      </c>
      <c r="BE12" s="49">
        <f t="shared" si="22"/>
        <v>145.22846830036002</v>
      </c>
      <c r="BF12" s="49">
        <f t="shared" si="22"/>
        <v>137.24360886152178</v>
      </c>
      <c r="BI12" s="49">
        <f t="shared" si="23"/>
        <v>-922.4298494175722</v>
      </c>
      <c r="BJ12" s="49">
        <f t="shared" si="23"/>
        <v>-370.93719143315275</v>
      </c>
      <c r="BK12" s="49">
        <f t="shared" si="14"/>
        <v>-275.79010293957907</v>
      </c>
      <c r="BL12" s="49">
        <f t="shared" si="14"/>
        <v>-229.90645374301835</v>
      </c>
      <c r="BM12" s="49">
        <f t="shared" si="14"/>
        <v>-201.42899589241111</v>
      </c>
      <c r="BN12" s="49">
        <f t="shared" si="14"/>
        <v>-181.51127162270194</v>
      </c>
      <c r="BO12" s="49">
        <f t="shared" si="14"/>
        <v>-166.56039181583006</v>
      </c>
      <c r="BP12" s="49">
        <f t="shared" si="14"/>
        <v>-154.79814050661227</v>
      </c>
      <c r="BQ12" s="49">
        <f t="shared" si="14"/>
        <v>-145.22846830036002</v>
      </c>
      <c r="BR12" s="49">
        <f t="shared" si="15"/>
        <v>-137.24360886152178</v>
      </c>
    </row>
    <row r="13" spans="1:70" s="33" customFormat="1" x14ac:dyDescent="0.2">
      <c r="B13" s="33" t="s">
        <v>150</v>
      </c>
      <c r="C13" s="63">
        <f>(C11*(D11^0.5)/C9^0.5)^0.5</f>
        <v>145.14771719185515</v>
      </c>
      <c r="F13" s="41">
        <v>0.12</v>
      </c>
      <c r="G13" s="33">
        <f t="shared" si="16"/>
        <v>2353</v>
      </c>
      <c r="H13" s="42">
        <f t="shared" si="10"/>
        <v>145.14771719185515</v>
      </c>
      <c r="I13" s="43">
        <f t="shared" si="17"/>
        <v>2635.36</v>
      </c>
      <c r="J13" s="44">
        <f t="shared" si="18"/>
        <v>145.14771719185515</v>
      </c>
      <c r="K13" s="45">
        <f t="shared" si="19"/>
        <v>5.5076997902318903E-2</v>
      </c>
      <c r="L13" s="46"/>
      <c r="M13" s="46"/>
      <c r="N13" s="46"/>
      <c r="O13" s="46"/>
      <c r="P13" s="46"/>
      <c r="Q13" s="46"/>
      <c r="R13" s="46"/>
      <c r="S13" s="46"/>
      <c r="T13" s="46"/>
      <c r="U13" s="46"/>
      <c r="V13" s="46"/>
      <c r="W13" s="46"/>
      <c r="X13" s="46"/>
      <c r="Y13" s="46"/>
      <c r="Z13" s="46"/>
      <c r="AA13" s="46"/>
      <c r="AB13" s="46"/>
      <c r="AC13" s="46"/>
      <c r="AD13" s="46"/>
      <c r="AE13" s="46"/>
      <c r="AF13" s="46"/>
      <c r="AG13" s="47">
        <f t="shared" si="20"/>
        <v>0.12</v>
      </c>
      <c r="AH13" s="46">
        <f t="shared" si="11"/>
        <v>282.36</v>
      </c>
      <c r="AI13" s="46">
        <f t="shared" si="21"/>
        <v>205.26987020021602</v>
      </c>
      <c r="AJ13" s="46"/>
      <c r="AK13" s="48">
        <f t="shared" si="12"/>
        <v>214.386311737337</v>
      </c>
      <c r="AL13" s="48">
        <f t="shared" si="12"/>
        <v>180.27668101939202</v>
      </c>
      <c r="AM13" s="48">
        <f t="shared" si="12"/>
        <v>156.74007192819838</v>
      </c>
      <c r="AN13" s="48">
        <f t="shared" si="12"/>
        <v>151.59401482304412</v>
      </c>
      <c r="AO13" s="48">
        <f t="shared" si="12"/>
        <v>143.36876749399701</v>
      </c>
      <c r="AP13" s="48">
        <f t="shared" si="12"/>
        <v>136.98065552936316</v>
      </c>
      <c r="AQ13" s="48">
        <f t="shared" si="12"/>
        <v>131.80216461103137</v>
      </c>
      <c r="AR13" s="48">
        <f t="shared" si="12"/>
        <v>127.47486363861626</v>
      </c>
      <c r="AS13" s="48">
        <f t="shared" si="12"/>
        <v>123.77599479212253</v>
      </c>
      <c r="AT13" s="48">
        <f t="shared" si="12"/>
        <v>120.55828264504537</v>
      </c>
      <c r="AW13" s="49">
        <f t="shared" si="22"/>
        <v>922.4298494175722</v>
      </c>
      <c r="AX13" s="49">
        <f t="shared" si="22"/>
        <v>370.93719143315275</v>
      </c>
      <c r="AY13" s="49">
        <f t="shared" si="22"/>
        <v>275.79010293957907</v>
      </c>
      <c r="AZ13" s="49">
        <f t="shared" si="22"/>
        <v>229.90645374301835</v>
      </c>
      <c r="BA13" s="49">
        <f t="shared" si="22"/>
        <v>201.42899589241111</v>
      </c>
      <c r="BB13" s="49">
        <f t="shared" si="22"/>
        <v>181.51127162270194</v>
      </c>
      <c r="BC13" s="49">
        <f t="shared" si="22"/>
        <v>166.56039181583006</v>
      </c>
      <c r="BD13" s="49">
        <f t="shared" si="22"/>
        <v>154.79814050661227</v>
      </c>
      <c r="BE13" s="49">
        <f t="shared" si="22"/>
        <v>145.22846830036002</v>
      </c>
      <c r="BF13" s="49">
        <f t="shared" si="22"/>
        <v>137.24360886152178</v>
      </c>
      <c r="BI13" s="49">
        <f t="shared" si="23"/>
        <v>-922.4298494175722</v>
      </c>
      <c r="BJ13" s="49">
        <f t="shared" si="23"/>
        <v>-370.93719143315275</v>
      </c>
      <c r="BK13" s="49">
        <f t="shared" si="14"/>
        <v>-275.79010293957907</v>
      </c>
      <c r="BL13" s="49">
        <f t="shared" si="14"/>
        <v>-229.90645374301835</v>
      </c>
      <c r="BM13" s="49">
        <f t="shared" si="14"/>
        <v>-201.42899589241111</v>
      </c>
      <c r="BN13" s="49">
        <f t="shared" si="14"/>
        <v>-181.51127162270194</v>
      </c>
      <c r="BO13" s="49">
        <f t="shared" si="14"/>
        <v>-166.56039181583006</v>
      </c>
      <c r="BP13" s="49">
        <f t="shared" si="14"/>
        <v>-154.79814050661227</v>
      </c>
      <c r="BQ13" s="49">
        <f t="shared" si="14"/>
        <v>-145.22846830036002</v>
      </c>
      <c r="BR13" s="49">
        <f t="shared" si="15"/>
        <v>-137.24360886152178</v>
      </c>
    </row>
    <row r="14" spans="1:70" s="33" customFormat="1" x14ac:dyDescent="0.2">
      <c r="B14" s="33" t="s">
        <v>153</v>
      </c>
      <c r="C14" s="66">
        <f>(C13/C7)*100</f>
        <v>6.1686237650597171</v>
      </c>
      <c r="D14" s="34"/>
      <c r="F14" s="41">
        <v>0.14000000000000001</v>
      </c>
      <c r="G14" s="33">
        <f t="shared" si="16"/>
        <v>2353</v>
      </c>
      <c r="H14" s="42">
        <f t="shared" si="10"/>
        <v>145.14771719185515</v>
      </c>
      <c r="I14" s="43">
        <f t="shared" si="17"/>
        <v>2682.42</v>
      </c>
      <c r="J14" s="44">
        <f t="shared" si="18"/>
        <v>145.14771719185515</v>
      </c>
      <c r="K14" s="45">
        <f t="shared" si="19"/>
        <v>5.4110734781225592E-2</v>
      </c>
      <c r="L14" s="46"/>
      <c r="M14" s="46"/>
      <c r="N14" s="46"/>
      <c r="O14" s="46"/>
      <c r="P14" s="46"/>
      <c r="Q14" s="46"/>
      <c r="R14" s="46"/>
      <c r="S14" s="46"/>
      <c r="T14" s="46"/>
      <c r="U14" s="46"/>
      <c r="V14" s="46"/>
      <c r="W14" s="46"/>
      <c r="X14" s="46"/>
      <c r="Y14" s="46"/>
      <c r="Z14" s="46"/>
      <c r="AA14" s="46"/>
      <c r="AB14" s="46"/>
      <c r="AC14" s="46"/>
      <c r="AD14" s="46"/>
      <c r="AE14" s="46"/>
      <c r="AF14" s="46"/>
      <c r="AG14" s="47">
        <f t="shared" si="20"/>
        <v>0.14000000000000001</v>
      </c>
      <c r="AH14" s="46">
        <f t="shared" si="11"/>
        <v>329.42</v>
      </c>
      <c r="AI14" s="46">
        <f t="shared" si="21"/>
        <v>205.26987020021602</v>
      </c>
      <c r="AJ14" s="46"/>
      <c r="AK14" s="48">
        <f t="shared" si="12"/>
        <v>214.386311737337</v>
      </c>
      <c r="AL14" s="48">
        <f t="shared" si="12"/>
        <v>180.27668101939202</v>
      </c>
      <c r="AM14" s="48">
        <f t="shared" si="12"/>
        <v>156.74007192819838</v>
      </c>
      <c r="AN14" s="48">
        <f t="shared" si="12"/>
        <v>151.59401482304412</v>
      </c>
      <c r="AO14" s="48">
        <f t="shared" si="12"/>
        <v>143.36876749399701</v>
      </c>
      <c r="AP14" s="48">
        <f t="shared" si="12"/>
        <v>136.98065552936316</v>
      </c>
      <c r="AQ14" s="48">
        <f t="shared" si="12"/>
        <v>131.80216461103137</v>
      </c>
      <c r="AR14" s="48">
        <f t="shared" si="12"/>
        <v>127.47486363861626</v>
      </c>
      <c r="AS14" s="48">
        <f t="shared" si="12"/>
        <v>123.77599479212253</v>
      </c>
      <c r="AT14" s="48">
        <f t="shared" si="12"/>
        <v>120.55828264504537</v>
      </c>
      <c r="AW14" s="49">
        <f t="shared" si="22"/>
        <v>922.4298494175722</v>
      </c>
      <c r="AX14" s="49">
        <f t="shared" si="22"/>
        <v>370.93719143315275</v>
      </c>
      <c r="AY14" s="49">
        <f t="shared" si="22"/>
        <v>275.79010293957907</v>
      </c>
      <c r="AZ14" s="49">
        <f t="shared" si="22"/>
        <v>229.90645374301835</v>
      </c>
      <c r="BA14" s="49">
        <f t="shared" si="22"/>
        <v>201.42899589241111</v>
      </c>
      <c r="BB14" s="49">
        <f t="shared" si="22"/>
        <v>181.51127162270194</v>
      </c>
      <c r="BC14" s="49">
        <f t="shared" si="22"/>
        <v>166.56039181583006</v>
      </c>
      <c r="BD14" s="49">
        <f t="shared" si="22"/>
        <v>154.79814050661227</v>
      </c>
      <c r="BE14" s="49">
        <f t="shared" si="22"/>
        <v>145.22846830036002</v>
      </c>
      <c r="BF14" s="49">
        <f t="shared" si="22"/>
        <v>137.24360886152178</v>
      </c>
      <c r="BI14" s="49">
        <f t="shared" si="23"/>
        <v>-922.4298494175722</v>
      </c>
      <c r="BJ14" s="49">
        <f t="shared" si="23"/>
        <v>-370.93719143315275</v>
      </c>
      <c r="BK14" s="49">
        <f t="shared" si="14"/>
        <v>-275.79010293957907</v>
      </c>
      <c r="BL14" s="49">
        <f t="shared" si="14"/>
        <v>-229.90645374301835</v>
      </c>
      <c r="BM14" s="49">
        <f t="shared" si="14"/>
        <v>-201.42899589241111</v>
      </c>
      <c r="BN14" s="49">
        <f t="shared" si="14"/>
        <v>-181.51127162270194</v>
      </c>
      <c r="BO14" s="49">
        <f t="shared" si="14"/>
        <v>-166.56039181583006</v>
      </c>
      <c r="BP14" s="49">
        <f t="shared" si="14"/>
        <v>-154.79814050661227</v>
      </c>
      <c r="BQ14" s="49">
        <f t="shared" si="14"/>
        <v>-145.22846830036002</v>
      </c>
      <c r="BR14" s="49">
        <f t="shared" si="15"/>
        <v>-137.24360886152178</v>
      </c>
    </row>
    <row r="15" spans="1:70" s="33" customFormat="1" x14ac:dyDescent="0.2">
      <c r="C15" s="67">
        <f>'ANOVA Table'!L10</f>
        <v>0</v>
      </c>
      <c r="D15" s="34"/>
      <c r="F15" s="41">
        <v>0.16</v>
      </c>
      <c r="G15" s="33">
        <f t="shared" si="16"/>
        <v>2353</v>
      </c>
      <c r="H15" s="42">
        <f t="shared" si="10"/>
        <v>145.14771719185515</v>
      </c>
      <c r="I15" s="43">
        <f t="shared" si="17"/>
        <v>2729.48</v>
      </c>
      <c r="J15" s="44">
        <f t="shared" si="18"/>
        <v>145.14771719185515</v>
      </c>
      <c r="K15" s="45">
        <f t="shared" si="19"/>
        <v>5.3177791078101014E-2</v>
      </c>
      <c r="L15" s="46"/>
      <c r="M15" s="46"/>
      <c r="N15" s="46"/>
      <c r="O15" s="46"/>
      <c r="P15" s="46"/>
      <c r="Q15" s="46"/>
      <c r="R15" s="46"/>
      <c r="S15" s="46"/>
      <c r="T15" s="46"/>
      <c r="U15" s="46"/>
      <c r="V15" s="46"/>
      <c r="W15" s="46"/>
      <c r="X15" s="46"/>
      <c r="Y15" s="46"/>
      <c r="Z15" s="46"/>
      <c r="AA15" s="46"/>
      <c r="AB15" s="46"/>
      <c r="AC15" s="46"/>
      <c r="AD15" s="46"/>
      <c r="AE15" s="46"/>
      <c r="AF15" s="46"/>
      <c r="AG15" s="47">
        <f t="shared" si="20"/>
        <v>0.16</v>
      </c>
      <c r="AH15" s="46">
        <f t="shared" si="11"/>
        <v>376.48</v>
      </c>
      <c r="AI15" s="46">
        <f t="shared" si="21"/>
        <v>205.26987020021602</v>
      </c>
      <c r="AJ15" s="46"/>
      <c r="AK15" s="48">
        <f t="shared" si="12"/>
        <v>214.386311737337</v>
      </c>
      <c r="AL15" s="48">
        <f t="shared" si="12"/>
        <v>180.27668101939202</v>
      </c>
      <c r="AM15" s="48">
        <f t="shared" si="12"/>
        <v>156.74007192819838</v>
      </c>
      <c r="AN15" s="48">
        <f t="shared" si="12"/>
        <v>151.59401482304412</v>
      </c>
      <c r="AO15" s="48">
        <f t="shared" si="12"/>
        <v>143.36876749399701</v>
      </c>
      <c r="AP15" s="48">
        <f t="shared" si="12"/>
        <v>136.98065552936316</v>
      </c>
      <c r="AQ15" s="48">
        <f t="shared" si="12"/>
        <v>131.80216461103137</v>
      </c>
      <c r="AR15" s="48">
        <f t="shared" si="12"/>
        <v>127.47486363861626</v>
      </c>
      <c r="AS15" s="48">
        <f t="shared" si="12"/>
        <v>123.77599479212253</v>
      </c>
      <c r="AT15" s="48">
        <f t="shared" si="12"/>
        <v>120.55828264504537</v>
      </c>
      <c r="AW15" s="49">
        <f t="shared" si="22"/>
        <v>922.4298494175722</v>
      </c>
      <c r="AX15" s="49">
        <f t="shared" si="22"/>
        <v>370.93719143315275</v>
      </c>
      <c r="AY15" s="49">
        <f t="shared" si="22"/>
        <v>275.79010293957907</v>
      </c>
      <c r="AZ15" s="49">
        <f t="shared" si="22"/>
        <v>229.90645374301835</v>
      </c>
      <c r="BA15" s="49">
        <f t="shared" si="22"/>
        <v>201.42899589241111</v>
      </c>
      <c r="BB15" s="49">
        <f t="shared" si="22"/>
        <v>181.51127162270194</v>
      </c>
      <c r="BC15" s="49">
        <f t="shared" si="22"/>
        <v>166.56039181583006</v>
      </c>
      <c r="BD15" s="49">
        <f t="shared" si="22"/>
        <v>154.79814050661227</v>
      </c>
      <c r="BE15" s="49">
        <f t="shared" si="22"/>
        <v>145.22846830036002</v>
      </c>
      <c r="BF15" s="49">
        <f t="shared" si="22"/>
        <v>137.24360886152178</v>
      </c>
      <c r="BI15" s="49">
        <f t="shared" si="23"/>
        <v>-922.4298494175722</v>
      </c>
      <c r="BJ15" s="49">
        <f t="shared" si="23"/>
        <v>-370.93719143315275</v>
      </c>
      <c r="BK15" s="49">
        <f t="shared" si="14"/>
        <v>-275.79010293957907</v>
      </c>
      <c r="BL15" s="49">
        <f t="shared" si="14"/>
        <v>-229.90645374301835</v>
      </c>
      <c r="BM15" s="49">
        <f t="shared" si="14"/>
        <v>-201.42899589241111</v>
      </c>
      <c r="BN15" s="49">
        <f t="shared" si="14"/>
        <v>-181.51127162270194</v>
      </c>
      <c r="BO15" s="49">
        <f t="shared" si="14"/>
        <v>-166.56039181583006</v>
      </c>
      <c r="BP15" s="49">
        <f t="shared" si="14"/>
        <v>-154.79814050661227</v>
      </c>
      <c r="BQ15" s="49">
        <f t="shared" si="14"/>
        <v>-145.22846830036002</v>
      </c>
      <c r="BR15" s="49">
        <f t="shared" si="15"/>
        <v>-137.24360886152178</v>
      </c>
    </row>
    <row r="16" spans="1:70" s="33" customFormat="1" x14ac:dyDescent="0.2">
      <c r="C16" s="68">
        <f>'ANOVA Table'!M10</f>
        <v>0</v>
      </c>
      <c r="D16" s="34"/>
      <c r="I16" s="46"/>
      <c r="J16" s="46"/>
      <c r="K16" s="46"/>
      <c r="L16" s="46"/>
      <c r="M16" s="46"/>
      <c r="N16" s="46"/>
      <c r="O16" s="46"/>
      <c r="P16" s="46"/>
      <c r="Q16" s="46"/>
      <c r="R16" s="46"/>
      <c r="S16" s="46"/>
      <c r="T16" s="46"/>
      <c r="U16" s="46"/>
      <c r="V16" s="46"/>
      <c r="W16" s="46"/>
      <c r="X16" s="46"/>
      <c r="Y16" s="46"/>
      <c r="Z16" s="46"/>
      <c r="AA16" s="46"/>
      <c r="AB16" s="46"/>
      <c r="AC16" s="46"/>
      <c r="AD16" s="46"/>
      <c r="AE16" s="46"/>
      <c r="AF16" s="46"/>
      <c r="AG16" s="37"/>
      <c r="AH16" s="37"/>
      <c r="AI16" s="37"/>
      <c r="AJ16" s="37"/>
      <c r="AK16" s="37"/>
      <c r="AL16" s="37"/>
      <c r="AM16" s="37"/>
      <c r="AN16" s="37"/>
      <c r="AO16" s="37"/>
      <c r="AP16" s="37"/>
      <c r="AQ16" s="37"/>
      <c r="AR16" s="37"/>
      <c r="AS16" s="37"/>
      <c r="AT16" s="37"/>
      <c r="AW16" s="54"/>
      <c r="AX16" s="54"/>
      <c r="AY16" s="54"/>
      <c r="AZ16" s="54"/>
      <c r="BA16" s="54"/>
      <c r="BB16" s="54"/>
      <c r="BC16" s="54"/>
      <c r="BD16" s="54"/>
      <c r="BE16" s="54"/>
      <c r="BF16" s="54"/>
      <c r="BI16" s="49"/>
      <c r="BJ16" s="49"/>
      <c r="BK16" s="49"/>
      <c r="BL16" s="49"/>
      <c r="BM16" s="49"/>
      <c r="BN16" s="49"/>
      <c r="BO16" s="49"/>
      <c r="BP16" s="49"/>
      <c r="BQ16" s="49"/>
      <c r="BR16" s="49"/>
    </row>
    <row r="17" spans="4:70" s="33" customFormat="1" x14ac:dyDescent="0.2">
      <c r="D17" s="34"/>
      <c r="F17" s="35" t="s">
        <v>154</v>
      </c>
      <c r="I17" s="46"/>
      <c r="J17" s="46"/>
      <c r="K17" s="46"/>
      <c r="L17" s="46"/>
      <c r="M17" s="46"/>
      <c r="N17" s="46"/>
      <c r="O17" s="46"/>
      <c r="P17" s="46"/>
      <c r="Q17" s="46"/>
      <c r="R17" s="46"/>
      <c r="S17" s="46"/>
      <c r="T17" s="46"/>
      <c r="U17" s="46"/>
      <c r="V17" s="46"/>
      <c r="W17" s="46"/>
      <c r="X17" s="46"/>
      <c r="Y17" s="46"/>
      <c r="Z17" s="46"/>
      <c r="AA17" s="46"/>
      <c r="AB17" s="46"/>
      <c r="AC17" s="46"/>
      <c r="AD17" s="46"/>
      <c r="AE17" s="46"/>
      <c r="AF17" s="46"/>
      <c r="AV17" s="33" t="s">
        <v>155</v>
      </c>
      <c r="AW17" s="49">
        <f>(AW7-$AH7)/($AK18/SQRT(AW$4))</f>
        <v>4.3026527297494619</v>
      </c>
      <c r="AX17" s="49">
        <f t="shared" ref="AX17:BE25" si="24">(AX7-$AH7)/($AK18/SQRT(AX$4))</f>
        <v>2.4469118511449688</v>
      </c>
      <c r="AY17" s="49">
        <f t="shared" si="24"/>
        <v>2.2281388519862748</v>
      </c>
      <c r="AZ17" s="49">
        <f t="shared" si="24"/>
        <v>2.1447866879178035</v>
      </c>
      <c r="BA17" s="49">
        <f t="shared" si="24"/>
        <v>2.1009220402410378</v>
      </c>
      <c r="BB17" s="49">
        <f t="shared" si="24"/>
        <v>2.0738730679040249</v>
      </c>
      <c r="BC17" s="49">
        <f t="shared" si="24"/>
        <v>2.0555294386428731</v>
      </c>
      <c r="BD17" s="49">
        <f t="shared" si="24"/>
        <v>2.0422724563012378</v>
      </c>
      <c r="BE17" s="49">
        <f>(BE7-$AH7)/($AK18/SQRT(BE$4))</f>
        <v>2.0322445093177195</v>
      </c>
      <c r="BF17" s="49">
        <f t="shared" ref="BF17:BF25" si="25">(BF7-$AH7)/($AK18/SQRT(BF$4))</f>
        <v>2.0243941639119702</v>
      </c>
      <c r="BH17" s="33" t="s">
        <v>155</v>
      </c>
      <c r="BI17" s="49">
        <f>(-$AH7+BI7)/($AK18/SQRT(BI$4))</f>
        <v>-4.3026527297494619</v>
      </c>
      <c r="BJ17" s="49">
        <f t="shared" ref="BJ17:BQ25" si="26">(-$AH7+BJ7)/($AK18/SQRT(BJ$4))</f>
        <v>-2.4469118511449688</v>
      </c>
      <c r="BK17" s="49">
        <f t="shared" si="26"/>
        <v>-2.2281388519862748</v>
      </c>
      <c r="BL17" s="49">
        <f t="shared" si="26"/>
        <v>-2.1447866879178035</v>
      </c>
      <c r="BM17" s="49">
        <f t="shared" si="26"/>
        <v>-2.1009220402410378</v>
      </c>
      <c r="BN17" s="49">
        <f t="shared" si="26"/>
        <v>-2.0738730679040249</v>
      </c>
      <c r="BO17" s="49">
        <f t="shared" si="26"/>
        <v>-2.0555294386428731</v>
      </c>
      <c r="BP17" s="49">
        <f t="shared" si="26"/>
        <v>-2.0422724563012378</v>
      </c>
      <c r="BQ17" s="49">
        <f>(-$AH7+BQ7)/($AK18/SQRT(BQ$4))</f>
        <v>-2.0322445093177195</v>
      </c>
      <c r="BR17" s="49">
        <f t="shared" ref="BR17:BR25" si="27">(-$AH7+BR7)/($AK18/SQRT(BR$4))</f>
        <v>-2.0243941639119702</v>
      </c>
    </row>
    <row r="18" spans="4:70" s="33" customFormat="1" x14ac:dyDescent="0.2">
      <c r="D18" s="34"/>
      <c r="G18" s="188" t="s">
        <v>156</v>
      </c>
      <c r="H18" s="188"/>
      <c r="I18" s="188"/>
      <c r="J18" s="188"/>
      <c r="K18" s="188"/>
      <c r="L18" s="188"/>
      <c r="M18" s="188"/>
      <c r="N18" s="188"/>
      <c r="O18" s="188"/>
      <c r="P18" s="188"/>
      <c r="Q18" s="37"/>
      <c r="R18" s="37"/>
      <c r="S18" s="37"/>
      <c r="T18" s="37"/>
      <c r="U18" s="37"/>
      <c r="V18" s="37"/>
      <c r="W18" s="37"/>
      <c r="X18" s="37"/>
      <c r="Y18" s="37"/>
      <c r="Z18" s="37"/>
      <c r="AA18" s="37"/>
      <c r="AB18" s="37"/>
      <c r="AC18" s="37"/>
      <c r="AD18" s="37"/>
      <c r="AE18" s="37"/>
      <c r="AF18" s="37"/>
      <c r="AG18" s="47">
        <f>AG7</f>
        <v>0</v>
      </c>
      <c r="AH18" s="37"/>
      <c r="AI18" s="37"/>
      <c r="AJ18" s="37"/>
      <c r="AK18" s="56">
        <f>SQRT(AK7^2+AK7^2)</f>
        <v>303.18802964608824</v>
      </c>
      <c r="AL18" s="56">
        <f t="shared" ref="AL18:AT18" si="28">SQRT(AL7^2+AL7^2)</f>
        <v>254.94972727723251</v>
      </c>
      <c r="AM18" s="56">
        <f t="shared" si="28"/>
        <v>221.66393548819258</v>
      </c>
      <c r="AN18" s="56">
        <f t="shared" si="28"/>
        <v>214.386311737337</v>
      </c>
      <c r="AO18" s="56">
        <f t="shared" si="28"/>
        <v>202.7540554107255</v>
      </c>
      <c r="AP18" s="56">
        <f t="shared" si="28"/>
        <v>193.71990083238248</v>
      </c>
      <c r="AQ18" s="56">
        <f t="shared" si="28"/>
        <v>186.39640874305175</v>
      </c>
      <c r="AR18" s="56">
        <f t="shared" si="28"/>
        <v>180.27668101939202</v>
      </c>
      <c r="AS18" s="56">
        <f t="shared" si="28"/>
        <v>175.04569053124126</v>
      </c>
      <c r="AT18" s="56">
        <f t="shared" si="28"/>
        <v>170.4951583730321</v>
      </c>
      <c r="AW18" s="49">
        <f t="shared" ref="AW18:AW25" si="29">(AW8-$AH8)/($AK19/SQRT(AW$4))</f>
        <v>4.0831424465665638</v>
      </c>
      <c r="AX18" s="49">
        <f t="shared" si="24"/>
        <v>2.1364774315873554</v>
      </c>
      <c r="AY18" s="49">
        <f t="shared" si="24"/>
        <v>1.8479358887296624</v>
      </c>
      <c r="AZ18" s="49">
        <f t="shared" si="24"/>
        <v>1.7057661215520064</v>
      </c>
      <c r="BA18" s="49">
        <f t="shared" si="24"/>
        <v>1.6100821252838478</v>
      </c>
      <c r="BB18" s="49">
        <f t="shared" si="24"/>
        <v>1.5361848808120842</v>
      </c>
      <c r="BC18" s="49">
        <f t="shared" si="24"/>
        <v>1.4747598191195597</v>
      </c>
      <c r="BD18" s="49">
        <f t="shared" si="24"/>
        <v>1.42140361718601</v>
      </c>
      <c r="BE18" s="49">
        <f t="shared" si="24"/>
        <v>1.3737136597690238</v>
      </c>
      <c r="BF18" s="49">
        <f t="shared" si="25"/>
        <v>1.3302416992254555</v>
      </c>
      <c r="BI18" s="49">
        <f t="shared" ref="BI18:BI25" si="30">(-$AH8+BI8)/($AK19/SQRT(BI$4))</f>
        <v>-4.5221630129323609</v>
      </c>
      <c r="BJ18" s="49">
        <f t="shared" si="26"/>
        <v>-2.7573462707025826</v>
      </c>
      <c r="BK18" s="49">
        <f t="shared" si="26"/>
        <v>-2.6083418152428868</v>
      </c>
      <c r="BL18" s="49">
        <f t="shared" si="26"/>
        <v>-2.5838072542836001</v>
      </c>
      <c r="BM18" s="49">
        <f t="shared" si="26"/>
        <v>-2.5917619551982276</v>
      </c>
      <c r="BN18" s="49">
        <f t="shared" si="26"/>
        <v>-2.6115612549959653</v>
      </c>
      <c r="BO18" s="49">
        <f t="shared" si="26"/>
        <v>-2.6362990581661863</v>
      </c>
      <c r="BP18" s="49">
        <f t="shared" si="26"/>
        <v>-2.663141295416465</v>
      </c>
      <c r="BQ18" s="49">
        <f t="shared" si="26"/>
        <v>-2.6907753588664147</v>
      </c>
      <c r="BR18" s="49">
        <f t="shared" si="27"/>
        <v>-2.7185466285984847</v>
      </c>
    </row>
    <row r="19" spans="4:70" s="33" customFormat="1" x14ac:dyDescent="0.2">
      <c r="D19" s="34"/>
      <c r="F19" s="34" t="s">
        <v>157</v>
      </c>
      <c r="G19" s="50">
        <v>2</v>
      </c>
      <c r="H19" s="50">
        <v>4</v>
      </c>
      <c r="I19" s="50">
        <v>6</v>
      </c>
      <c r="J19" s="50">
        <v>8</v>
      </c>
      <c r="K19" s="50">
        <v>10</v>
      </c>
      <c r="L19" s="50">
        <v>12</v>
      </c>
      <c r="M19" s="50">
        <v>14</v>
      </c>
      <c r="N19" s="50">
        <v>16</v>
      </c>
      <c r="O19" s="50">
        <v>18</v>
      </c>
      <c r="P19" s="50">
        <v>20</v>
      </c>
      <c r="AG19" s="47">
        <f t="shared" ref="AG19:AG26" si="31">AG8</f>
        <v>0.02</v>
      </c>
      <c r="AH19" s="37"/>
      <c r="AI19" s="37"/>
      <c r="AJ19" s="37"/>
      <c r="AK19" s="56">
        <f t="shared" ref="AK19:AT26" si="32">SQRT(AK8^2+AK8^2)</f>
        <v>303.18802964608824</v>
      </c>
      <c r="AL19" s="56">
        <f t="shared" si="32"/>
        <v>254.94972727723251</v>
      </c>
      <c r="AM19" s="56">
        <f t="shared" si="32"/>
        <v>221.66393548819258</v>
      </c>
      <c r="AN19" s="56">
        <f t="shared" si="32"/>
        <v>214.386311737337</v>
      </c>
      <c r="AO19" s="56">
        <f t="shared" si="32"/>
        <v>202.7540554107255</v>
      </c>
      <c r="AP19" s="56">
        <f t="shared" si="32"/>
        <v>193.71990083238248</v>
      </c>
      <c r="AQ19" s="56">
        <f t="shared" si="32"/>
        <v>186.39640874305175</v>
      </c>
      <c r="AR19" s="56">
        <f t="shared" si="32"/>
        <v>180.27668101939202</v>
      </c>
      <c r="AS19" s="56">
        <f t="shared" si="32"/>
        <v>175.04569053124126</v>
      </c>
      <c r="AT19" s="56">
        <f t="shared" si="32"/>
        <v>170.4951583730321</v>
      </c>
      <c r="AW19" s="49">
        <f t="shared" si="29"/>
        <v>3.8636321633836652</v>
      </c>
      <c r="AX19" s="49">
        <f t="shared" si="24"/>
        <v>1.8260430120297413</v>
      </c>
      <c r="AY19" s="49">
        <f t="shared" si="24"/>
        <v>1.4677329254730502</v>
      </c>
      <c r="AZ19" s="49">
        <f t="shared" si="24"/>
        <v>1.2667455551862092</v>
      </c>
      <c r="BA19" s="49">
        <f t="shared" si="24"/>
        <v>1.1192422103266577</v>
      </c>
      <c r="BB19" s="49">
        <f t="shared" si="24"/>
        <v>0.9984966937201436</v>
      </c>
      <c r="BC19" s="49">
        <f t="shared" si="24"/>
        <v>0.89399019959624648</v>
      </c>
      <c r="BD19" s="49">
        <f t="shared" si="24"/>
        <v>0.80053477807078244</v>
      </c>
      <c r="BE19" s="49">
        <f t="shared" si="24"/>
        <v>0.71518281022032837</v>
      </c>
      <c r="BF19" s="49">
        <f t="shared" si="25"/>
        <v>0.63608923453894095</v>
      </c>
      <c r="BI19" s="49">
        <f t="shared" si="30"/>
        <v>-4.741673296115259</v>
      </c>
      <c r="BJ19" s="49">
        <f t="shared" si="26"/>
        <v>-3.0677806902601965</v>
      </c>
      <c r="BK19" s="49">
        <f t="shared" si="26"/>
        <v>-2.9885447784994992</v>
      </c>
      <c r="BL19" s="49">
        <f t="shared" si="26"/>
        <v>-3.0228278206493973</v>
      </c>
      <c r="BM19" s="49">
        <f t="shared" si="26"/>
        <v>-3.0826018701554174</v>
      </c>
      <c r="BN19" s="49">
        <f t="shared" si="26"/>
        <v>-3.149249442087906</v>
      </c>
      <c r="BO19" s="49">
        <f t="shared" si="26"/>
        <v>-3.2170686776894994</v>
      </c>
      <c r="BP19" s="49">
        <f t="shared" si="26"/>
        <v>-3.2840101345316928</v>
      </c>
      <c r="BQ19" s="49">
        <f t="shared" si="26"/>
        <v>-3.3493062084151104</v>
      </c>
      <c r="BR19" s="49">
        <f t="shared" si="27"/>
        <v>-3.4126990932849992</v>
      </c>
    </row>
    <row r="20" spans="4:70" s="33" customFormat="1" x14ac:dyDescent="0.2">
      <c r="D20" s="34"/>
      <c r="F20" s="57">
        <f t="shared" ref="F20:F26" si="33">F7</f>
        <v>0</v>
      </c>
      <c r="G20" s="58">
        <f>BI27+(1-AW27)</f>
        <v>5.0000000000000044E-2</v>
      </c>
      <c r="H20" s="58">
        <f t="shared" ref="H20:P28" si="34">BJ27+(1-AX27)</f>
        <v>5.0000000000000072E-2</v>
      </c>
      <c r="I20" s="58">
        <f t="shared" si="34"/>
        <v>0.05</v>
      </c>
      <c r="J20" s="58">
        <f t="shared" si="34"/>
        <v>5.00000000000001E-2</v>
      </c>
      <c r="K20" s="58">
        <f t="shared" si="34"/>
        <v>5.0000000000000065E-2</v>
      </c>
      <c r="L20" s="58">
        <f t="shared" si="34"/>
        <v>5.0000000000000232E-2</v>
      </c>
      <c r="M20" s="58">
        <f t="shared" si="34"/>
        <v>4.9999999999999878E-2</v>
      </c>
      <c r="N20" s="58">
        <f t="shared" si="34"/>
        <v>4.999999999999985E-2</v>
      </c>
      <c r="O20" s="58">
        <f t="shared" si="34"/>
        <v>0.05</v>
      </c>
      <c r="P20" s="58">
        <f t="shared" si="34"/>
        <v>5.0000000000000044E-2</v>
      </c>
      <c r="Q20" s="37"/>
      <c r="R20" s="37"/>
      <c r="S20" s="37"/>
      <c r="T20" s="37"/>
      <c r="U20" s="37"/>
      <c r="V20" s="37"/>
      <c r="W20" s="37"/>
      <c r="X20" s="37"/>
      <c r="Y20" s="37"/>
      <c r="Z20" s="37"/>
      <c r="AA20" s="37"/>
      <c r="AB20" s="37"/>
      <c r="AC20" s="37"/>
      <c r="AD20" s="37"/>
      <c r="AE20" s="37"/>
      <c r="AF20" s="37"/>
      <c r="AG20" s="47">
        <f t="shared" si="31"/>
        <v>0.04</v>
      </c>
      <c r="AH20" s="37"/>
      <c r="AI20" s="37"/>
      <c r="AJ20" s="37"/>
      <c r="AK20" s="56">
        <f t="shared" si="32"/>
        <v>303.18802964608824</v>
      </c>
      <c r="AL20" s="56">
        <f t="shared" si="32"/>
        <v>254.94972727723251</v>
      </c>
      <c r="AM20" s="56">
        <f t="shared" si="32"/>
        <v>221.66393548819258</v>
      </c>
      <c r="AN20" s="56">
        <f t="shared" si="32"/>
        <v>214.386311737337</v>
      </c>
      <c r="AO20" s="56">
        <f t="shared" si="32"/>
        <v>202.7540554107255</v>
      </c>
      <c r="AP20" s="56">
        <f t="shared" si="32"/>
        <v>193.71990083238248</v>
      </c>
      <c r="AQ20" s="56">
        <f t="shared" si="32"/>
        <v>186.39640874305175</v>
      </c>
      <c r="AR20" s="56">
        <f t="shared" si="32"/>
        <v>180.27668101939202</v>
      </c>
      <c r="AS20" s="56">
        <f t="shared" si="32"/>
        <v>175.04569053124126</v>
      </c>
      <c r="AT20" s="56">
        <f t="shared" si="32"/>
        <v>170.4951583730321</v>
      </c>
      <c r="AW20" s="49">
        <f t="shared" si="29"/>
        <v>3.6441218802007671</v>
      </c>
      <c r="AX20" s="49">
        <f t="shared" si="24"/>
        <v>1.5156085924721276</v>
      </c>
      <c r="AY20" s="49">
        <f t="shared" si="24"/>
        <v>1.0875299622164378</v>
      </c>
      <c r="AZ20" s="49">
        <f t="shared" si="24"/>
        <v>0.82772498882041223</v>
      </c>
      <c r="BA20" s="49">
        <f t="shared" si="24"/>
        <v>0.62840229536946779</v>
      </c>
      <c r="BB20" s="49">
        <f t="shared" si="24"/>
        <v>0.46080850662820294</v>
      </c>
      <c r="BC20" s="49">
        <f t="shared" si="24"/>
        <v>0.31322058007293313</v>
      </c>
      <c r="BD20" s="49">
        <f t="shared" si="24"/>
        <v>0.17966593895555488</v>
      </c>
      <c r="BE20" s="49">
        <f t="shared" si="24"/>
        <v>5.6651960671632876E-2</v>
      </c>
      <c r="BF20" s="49">
        <f t="shared" si="25"/>
        <v>-5.8063230147573676E-2</v>
      </c>
      <c r="BI20" s="49">
        <f t="shared" si="30"/>
        <v>-4.9611835792981571</v>
      </c>
      <c r="BJ20" s="49">
        <f t="shared" si="26"/>
        <v>-3.3782151098178108</v>
      </c>
      <c r="BK20" s="49">
        <f t="shared" si="26"/>
        <v>-3.3687477417561116</v>
      </c>
      <c r="BL20" s="49">
        <f t="shared" si="26"/>
        <v>-3.4618483870151944</v>
      </c>
      <c r="BM20" s="49">
        <f t="shared" si="26"/>
        <v>-3.5734417851126077</v>
      </c>
      <c r="BN20" s="49">
        <f t="shared" si="26"/>
        <v>-3.6869376291798468</v>
      </c>
      <c r="BO20" s="49">
        <f t="shared" si="26"/>
        <v>-3.7978382972128131</v>
      </c>
      <c r="BP20" s="49">
        <f t="shared" si="26"/>
        <v>-3.90487897364692</v>
      </c>
      <c r="BQ20" s="49">
        <f t="shared" si="26"/>
        <v>-4.0078370579638056</v>
      </c>
      <c r="BR20" s="49">
        <f t="shared" si="27"/>
        <v>-4.1068515579715132</v>
      </c>
    </row>
    <row r="21" spans="4:70" s="33" customFormat="1" x14ac:dyDescent="0.2">
      <c r="D21" s="34"/>
      <c r="F21" s="57">
        <f t="shared" si="33"/>
        <v>0.02</v>
      </c>
      <c r="G21" s="58">
        <f t="shared" ref="G21:G28" si="35">BI28+(1-AW28)</f>
        <v>5.032742743668002E-2</v>
      </c>
      <c r="H21" s="58">
        <f t="shared" si="34"/>
        <v>5.4745635717419236E-2</v>
      </c>
      <c r="I21" s="58">
        <f t="shared" si="34"/>
        <v>6.0239424108006777E-2</v>
      </c>
      <c r="J21" s="58">
        <f t="shared" si="34"/>
        <v>6.588840314314183E-2</v>
      </c>
      <c r="K21" s="58">
        <f t="shared" si="34"/>
        <v>7.1596130329277932E-2</v>
      </c>
      <c r="L21" s="58">
        <f t="shared" si="34"/>
        <v>7.7341606154578926E-2</v>
      </c>
      <c r="M21" s="58">
        <f t="shared" si="34"/>
        <v>8.3117520633871705E-2</v>
      </c>
      <c r="N21" s="58">
        <f t="shared" si="34"/>
        <v>8.8920192932082989E-2</v>
      </c>
      <c r="O21" s="58">
        <f t="shared" si="34"/>
        <v>9.4747161876795064E-2</v>
      </c>
      <c r="P21" s="58">
        <f t="shared" si="34"/>
        <v>0.10059645403145619</v>
      </c>
      <c r="Q21" s="37"/>
      <c r="R21" s="37"/>
      <c r="S21" s="37"/>
      <c r="T21" s="37"/>
      <c r="U21" s="37"/>
      <c r="V21" s="37"/>
      <c r="W21" s="37"/>
      <c r="X21" s="37"/>
      <c r="Y21" s="37"/>
      <c r="Z21" s="37"/>
      <c r="AA21" s="37"/>
      <c r="AB21" s="37"/>
      <c r="AC21" s="37"/>
      <c r="AD21" s="37"/>
      <c r="AE21" s="37"/>
      <c r="AF21" s="37"/>
      <c r="AG21" s="47">
        <f t="shared" si="31"/>
        <v>0.06</v>
      </c>
      <c r="AH21" s="37"/>
      <c r="AI21" s="59"/>
      <c r="AJ21" s="37"/>
      <c r="AK21" s="56">
        <f t="shared" si="32"/>
        <v>303.18802964608824</v>
      </c>
      <c r="AL21" s="56">
        <f t="shared" si="32"/>
        <v>254.94972727723251</v>
      </c>
      <c r="AM21" s="56">
        <f t="shared" si="32"/>
        <v>221.66393548819258</v>
      </c>
      <c r="AN21" s="56">
        <f t="shared" si="32"/>
        <v>214.386311737337</v>
      </c>
      <c r="AO21" s="56">
        <f t="shared" si="32"/>
        <v>202.7540554107255</v>
      </c>
      <c r="AP21" s="56">
        <f t="shared" si="32"/>
        <v>193.71990083238248</v>
      </c>
      <c r="AQ21" s="56">
        <f t="shared" si="32"/>
        <v>186.39640874305175</v>
      </c>
      <c r="AR21" s="56">
        <f t="shared" si="32"/>
        <v>180.27668101939202</v>
      </c>
      <c r="AS21" s="56">
        <f t="shared" si="32"/>
        <v>175.04569053124126</v>
      </c>
      <c r="AT21" s="56">
        <f t="shared" si="32"/>
        <v>170.4951583730321</v>
      </c>
      <c r="AW21" s="49">
        <f t="shared" si="29"/>
        <v>3.4246115970178681</v>
      </c>
      <c r="AX21" s="49">
        <f t="shared" si="24"/>
        <v>1.2051741729145138</v>
      </c>
      <c r="AY21" s="49">
        <f t="shared" si="24"/>
        <v>0.70732699895982565</v>
      </c>
      <c r="AZ21" s="49">
        <f t="shared" si="24"/>
        <v>0.38870442245461523</v>
      </c>
      <c r="BA21" s="49">
        <f t="shared" si="24"/>
        <v>0.13756238041227778</v>
      </c>
      <c r="BB21" s="49">
        <f t="shared" si="24"/>
        <v>-7.6879680463737651E-2</v>
      </c>
      <c r="BC21" s="49">
        <f t="shared" si="24"/>
        <v>-0.26754903945038017</v>
      </c>
      <c r="BD21" s="49">
        <f t="shared" si="24"/>
        <v>-0.44120290015967267</v>
      </c>
      <c r="BE21" s="49">
        <f t="shared" si="24"/>
        <v>-0.60187888887706265</v>
      </c>
      <c r="BF21" s="49">
        <f t="shared" si="25"/>
        <v>-0.75221569483408823</v>
      </c>
      <c r="BI21" s="49">
        <f t="shared" si="30"/>
        <v>-5.1806938624810561</v>
      </c>
      <c r="BJ21" s="49">
        <f t="shared" si="26"/>
        <v>-3.6886495293754242</v>
      </c>
      <c r="BK21" s="49">
        <f t="shared" si="26"/>
        <v>-3.7489507050127235</v>
      </c>
      <c r="BL21" s="49">
        <f t="shared" si="26"/>
        <v>-3.9008689533809915</v>
      </c>
      <c r="BM21" s="49">
        <f t="shared" si="26"/>
        <v>-4.0642817000697971</v>
      </c>
      <c r="BN21" s="49">
        <f t="shared" si="26"/>
        <v>-4.2246258162717876</v>
      </c>
      <c r="BO21" s="49">
        <f t="shared" si="26"/>
        <v>-4.3786079167361258</v>
      </c>
      <c r="BP21" s="49">
        <f t="shared" si="26"/>
        <v>-4.5257478127621482</v>
      </c>
      <c r="BQ21" s="49">
        <f t="shared" si="26"/>
        <v>-4.6663679075125009</v>
      </c>
      <c r="BR21" s="49">
        <f t="shared" si="27"/>
        <v>-4.8010040226580291</v>
      </c>
    </row>
    <row r="22" spans="4:70" s="33" customFormat="1" x14ac:dyDescent="0.2">
      <c r="D22" s="34"/>
      <c r="F22" s="57">
        <f t="shared" si="33"/>
        <v>0.04</v>
      </c>
      <c r="G22" s="58">
        <f t="shared" si="35"/>
        <v>5.1322578819205114E-2</v>
      </c>
      <c r="H22" s="58">
        <f t="shared" si="34"/>
        <v>6.9817914080020166E-2</v>
      </c>
      <c r="I22" s="58">
        <f t="shared" si="34"/>
        <v>9.325991529690425E-2</v>
      </c>
      <c r="J22" s="58">
        <f t="shared" si="34"/>
        <v>0.11752227745395442</v>
      </c>
      <c r="K22" s="58">
        <f t="shared" si="34"/>
        <v>0.14208479173355773</v>
      </c>
      <c r="L22" s="58">
        <f t="shared" si="34"/>
        <v>0.16677545098107549</v>
      </c>
      <c r="M22" s="58">
        <f t="shared" si="34"/>
        <v>0.19149084193514068</v>
      </c>
      <c r="N22" s="58">
        <f t="shared" si="34"/>
        <v>0.216150464828229</v>
      </c>
      <c r="O22" s="58">
        <f t="shared" si="34"/>
        <v>0.24068564300269743</v>
      </c>
      <c r="P22" s="58">
        <f t="shared" si="34"/>
        <v>0.26503594654418594</v>
      </c>
      <c r="Q22" s="37"/>
      <c r="R22" s="37"/>
      <c r="S22" s="37"/>
      <c r="T22" s="37"/>
      <c r="U22" s="37"/>
      <c r="V22" s="37"/>
      <c r="W22" s="37"/>
      <c r="X22" s="37"/>
      <c r="Y22" s="37"/>
      <c r="Z22" s="37"/>
      <c r="AA22" s="37"/>
      <c r="AB22" s="37"/>
      <c r="AC22" s="37"/>
      <c r="AD22" s="37"/>
      <c r="AE22" s="37"/>
      <c r="AF22" s="37"/>
      <c r="AG22" s="47">
        <f t="shared" si="31"/>
        <v>0.08</v>
      </c>
      <c r="AH22" s="37"/>
      <c r="AI22" s="37"/>
      <c r="AJ22" s="37"/>
      <c r="AK22" s="56">
        <f t="shared" si="32"/>
        <v>303.18802964608824</v>
      </c>
      <c r="AL22" s="56">
        <f t="shared" si="32"/>
        <v>254.94972727723251</v>
      </c>
      <c r="AM22" s="56">
        <f t="shared" si="32"/>
        <v>221.66393548819258</v>
      </c>
      <c r="AN22" s="56">
        <f t="shared" si="32"/>
        <v>214.386311737337</v>
      </c>
      <c r="AO22" s="56">
        <f t="shared" si="32"/>
        <v>202.7540554107255</v>
      </c>
      <c r="AP22" s="56">
        <f t="shared" si="32"/>
        <v>193.71990083238248</v>
      </c>
      <c r="AQ22" s="56">
        <f t="shared" si="32"/>
        <v>186.39640874305175</v>
      </c>
      <c r="AR22" s="56">
        <f t="shared" si="32"/>
        <v>180.27668101939202</v>
      </c>
      <c r="AS22" s="56">
        <f t="shared" si="32"/>
        <v>175.04569053124126</v>
      </c>
      <c r="AT22" s="56">
        <f t="shared" si="32"/>
        <v>170.4951583730321</v>
      </c>
      <c r="AW22" s="49">
        <f t="shared" si="29"/>
        <v>3.2051013138349695</v>
      </c>
      <c r="AX22" s="49">
        <f t="shared" si="24"/>
        <v>0.89473975335690004</v>
      </c>
      <c r="AY22" s="49">
        <f t="shared" si="24"/>
        <v>0.32712403570321341</v>
      </c>
      <c r="AZ22" s="49">
        <f t="shared" si="24"/>
        <v>-5.031614391118179E-2</v>
      </c>
      <c r="BA22" s="49">
        <f t="shared" si="24"/>
        <v>-0.35327753454491223</v>
      </c>
      <c r="BB22" s="49">
        <f t="shared" si="24"/>
        <v>-0.61456786755567827</v>
      </c>
      <c r="BC22" s="49">
        <f t="shared" si="24"/>
        <v>-0.84831865897369352</v>
      </c>
      <c r="BD22" s="49">
        <f t="shared" si="24"/>
        <v>-1.0620717392749002</v>
      </c>
      <c r="BE22" s="49">
        <f t="shared" si="24"/>
        <v>-1.260409738425758</v>
      </c>
      <c r="BF22" s="49">
        <f t="shared" si="25"/>
        <v>-1.4463681595206028</v>
      </c>
      <c r="BI22" s="49">
        <f t="shared" si="30"/>
        <v>-5.4002041456639551</v>
      </c>
      <c r="BJ22" s="49">
        <f t="shared" si="26"/>
        <v>-3.9990839489330376</v>
      </c>
      <c r="BK22" s="49">
        <f t="shared" si="26"/>
        <v>-4.1291536682693355</v>
      </c>
      <c r="BL22" s="49">
        <f t="shared" si="26"/>
        <v>-4.3398895197467882</v>
      </c>
      <c r="BM22" s="49">
        <f t="shared" si="26"/>
        <v>-4.5551216150269882</v>
      </c>
      <c r="BN22" s="49">
        <f t="shared" si="26"/>
        <v>-4.7623140033637279</v>
      </c>
      <c r="BO22" s="49">
        <f t="shared" si="26"/>
        <v>-4.9593775362594394</v>
      </c>
      <c r="BP22" s="49">
        <f t="shared" si="26"/>
        <v>-5.146616651877375</v>
      </c>
      <c r="BQ22" s="49">
        <f t="shared" si="26"/>
        <v>-5.324898757061197</v>
      </c>
      <c r="BR22" s="49">
        <f t="shared" si="27"/>
        <v>-5.4951564873445422</v>
      </c>
    </row>
    <row r="23" spans="4:70" s="33" customFormat="1" x14ac:dyDescent="0.2">
      <c r="D23" s="34"/>
      <c r="F23" s="57">
        <f t="shared" si="33"/>
        <v>0.06</v>
      </c>
      <c r="G23" s="58">
        <f t="shared" si="35"/>
        <v>5.3024992660506115E-2</v>
      </c>
      <c r="H23" s="58">
        <f t="shared" si="34"/>
        <v>9.7645275066546494E-2</v>
      </c>
      <c r="I23" s="58">
        <f t="shared" si="34"/>
        <v>0.15472793884544134</v>
      </c>
      <c r="J23" s="58">
        <f t="shared" si="34"/>
        <v>0.21276295963883879</v>
      </c>
      <c r="K23" s="58">
        <f t="shared" si="34"/>
        <v>0.26990250411059896</v>
      </c>
      <c r="L23" s="58">
        <f t="shared" si="34"/>
        <v>0.32537454812010141</v>
      </c>
      <c r="M23" s="58">
        <f t="shared" si="34"/>
        <v>0.37870114729038795</v>
      </c>
      <c r="N23" s="58">
        <f t="shared" si="34"/>
        <v>0.42955923942372226</v>
      </c>
      <c r="O23" s="58">
        <f t="shared" si="34"/>
        <v>0.47773534786807137</v>
      </c>
      <c r="P23" s="58">
        <f t="shared" si="34"/>
        <v>0.52310143784731156</v>
      </c>
      <c r="Q23" s="37"/>
      <c r="R23" s="37"/>
      <c r="S23" s="37"/>
      <c r="T23" s="37"/>
      <c r="U23" s="37"/>
      <c r="V23" s="37"/>
      <c r="W23" s="37"/>
      <c r="X23" s="37"/>
      <c r="Y23" s="37"/>
      <c r="Z23" s="37"/>
      <c r="AA23" s="37"/>
      <c r="AB23" s="37"/>
      <c r="AC23" s="37"/>
      <c r="AD23" s="37"/>
      <c r="AE23" s="37"/>
      <c r="AF23" s="37"/>
      <c r="AG23" s="47">
        <f t="shared" si="31"/>
        <v>0.1</v>
      </c>
      <c r="AH23" s="37"/>
      <c r="AI23" s="37"/>
      <c r="AJ23" s="37"/>
      <c r="AK23" s="56">
        <f t="shared" si="32"/>
        <v>303.18802964608824</v>
      </c>
      <c r="AL23" s="56">
        <f t="shared" si="32"/>
        <v>254.94972727723251</v>
      </c>
      <c r="AM23" s="56">
        <f t="shared" si="32"/>
        <v>221.66393548819258</v>
      </c>
      <c r="AN23" s="56">
        <f t="shared" si="32"/>
        <v>214.386311737337</v>
      </c>
      <c r="AO23" s="56">
        <f t="shared" si="32"/>
        <v>202.7540554107255</v>
      </c>
      <c r="AP23" s="56">
        <f t="shared" si="32"/>
        <v>193.71990083238248</v>
      </c>
      <c r="AQ23" s="56">
        <f t="shared" si="32"/>
        <v>186.39640874305175</v>
      </c>
      <c r="AR23" s="56">
        <f t="shared" si="32"/>
        <v>180.27668101939202</v>
      </c>
      <c r="AS23" s="56">
        <f t="shared" si="32"/>
        <v>175.04569053124126</v>
      </c>
      <c r="AT23" s="56">
        <f t="shared" si="32"/>
        <v>170.4951583730321</v>
      </c>
      <c r="AW23" s="49">
        <f t="shared" si="29"/>
        <v>2.985591030652071</v>
      </c>
      <c r="AX23" s="49">
        <f t="shared" si="24"/>
        <v>0.58430533379928618</v>
      </c>
      <c r="AY23" s="49">
        <f t="shared" si="24"/>
        <v>-5.3078927553398811E-2</v>
      </c>
      <c r="AZ23" s="49">
        <f t="shared" si="24"/>
        <v>-0.48933671027697878</v>
      </c>
      <c r="BA23" s="49">
        <f t="shared" si="24"/>
        <v>-0.84411744950210221</v>
      </c>
      <c r="BB23" s="49">
        <f t="shared" si="24"/>
        <v>-1.1522560546476188</v>
      </c>
      <c r="BC23" s="49">
        <f t="shared" si="24"/>
        <v>-1.4290882784970067</v>
      </c>
      <c r="BD23" s="49">
        <f t="shared" si="24"/>
        <v>-1.6829405783901279</v>
      </c>
      <c r="BE23" s="49">
        <f t="shared" si="24"/>
        <v>-1.9189405879744537</v>
      </c>
      <c r="BF23" s="49">
        <f t="shared" si="25"/>
        <v>-2.1405206242071175</v>
      </c>
      <c r="BI23" s="49">
        <f t="shared" si="30"/>
        <v>-5.6197144288468532</v>
      </c>
      <c r="BJ23" s="49">
        <f t="shared" si="26"/>
        <v>-4.309518368490652</v>
      </c>
      <c r="BK23" s="49">
        <f t="shared" si="26"/>
        <v>-4.5093566315259475</v>
      </c>
      <c r="BL23" s="49">
        <f t="shared" si="26"/>
        <v>-4.7789100861125853</v>
      </c>
      <c r="BM23" s="49">
        <f t="shared" si="26"/>
        <v>-5.0459615299841776</v>
      </c>
      <c r="BN23" s="49">
        <f t="shared" si="26"/>
        <v>-5.3000021904556682</v>
      </c>
      <c r="BO23" s="49">
        <f t="shared" si="26"/>
        <v>-5.5401471557827522</v>
      </c>
      <c r="BP23" s="49">
        <f t="shared" si="26"/>
        <v>-5.7674854909926037</v>
      </c>
      <c r="BQ23" s="49">
        <f t="shared" si="26"/>
        <v>-5.9834296066098922</v>
      </c>
      <c r="BR23" s="49">
        <f t="shared" si="27"/>
        <v>-6.189308952031058</v>
      </c>
    </row>
    <row r="24" spans="4:70" s="33" customFormat="1" x14ac:dyDescent="0.2">
      <c r="D24" s="34"/>
      <c r="F24" s="57">
        <f t="shared" si="33"/>
        <v>0.08</v>
      </c>
      <c r="G24" s="58">
        <f t="shared" si="35"/>
        <v>5.5503764600586647E-2</v>
      </c>
      <c r="H24" s="58">
        <f t="shared" si="34"/>
        <v>0.1418661160118169</v>
      </c>
      <c r="I24" s="58">
        <f t="shared" si="34"/>
        <v>0.24965341030965532</v>
      </c>
      <c r="J24" s="58">
        <f t="shared" si="34"/>
        <v>0.3524706226370582</v>
      </c>
      <c r="K24" s="58">
        <f t="shared" si="34"/>
        <v>0.44642061422913454</v>
      </c>
      <c r="L24" s="58">
        <f t="shared" si="34"/>
        <v>0.53046721149537823</v>
      </c>
      <c r="M24" s="58">
        <f t="shared" si="34"/>
        <v>0.60450788529402877</v>
      </c>
      <c r="N24" s="58">
        <f t="shared" si="34"/>
        <v>0.6689294545067167</v>
      </c>
      <c r="O24" s="58">
        <f t="shared" si="34"/>
        <v>0.7243993866930456</v>
      </c>
      <c r="P24" s="58">
        <f t="shared" si="34"/>
        <v>0.77173445818963304</v>
      </c>
      <c r="Q24" s="37"/>
      <c r="R24" s="37"/>
      <c r="S24" s="37"/>
      <c r="T24" s="37"/>
      <c r="U24" s="37"/>
      <c r="V24" s="37"/>
      <c r="W24" s="37"/>
      <c r="X24" s="37"/>
      <c r="Y24" s="37"/>
      <c r="Z24" s="37"/>
      <c r="AA24" s="37"/>
      <c r="AB24" s="37"/>
      <c r="AC24" s="37"/>
      <c r="AD24" s="37"/>
      <c r="AE24" s="37"/>
      <c r="AF24" s="37"/>
      <c r="AG24" s="47">
        <f t="shared" si="31"/>
        <v>0.12</v>
      </c>
      <c r="AK24" s="56">
        <f t="shared" si="32"/>
        <v>303.18802964608824</v>
      </c>
      <c r="AL24" s="56">
        <f t="shared" si="32"/>
        <v>254.94972727723251</v>
      </c>
      <c r="AM24" s="56">
        <f t="shared" si="32"/>
        <v>221.66393548819258</v>
      </c>
      <c r="AN24" s="56">
        <f t="shared" si="32"/>
        <v>214.386311737337</v>
      </c>
      <c r="AO24" s="56">
        <f t="shared" si="32"/>
        <v>202.7540554107255</v>
      </c>
      <c r="AP24" s="56">
        <f t="shared" si="32"/>
        <v>193.71990083238248</v>
      </c>
      <c r="AQ24" s="56">
        <f t="shared" si="32"/>
        <v>186.39640874305175</v>
      </c>
      <c r="AR24" s="56">
        <f t="shared" si="32"/>
        <v>180.27668101939202</v>
      </c>
      <c r="AS24" s="56">
        <f t="shared" si="32"/>
        <v>175.04569053124126</v>
      </c>
      <c r="AT24" s="56">
        <f t="shared" si="32"/>
        <v>170.4951583730321</v>
      </c>
      <c r="AW24" s="49">
        <f t="shared" si="29"/>
        <v>2.7660807474691729</v>
      </c>
      <c r="AX24" s="49">
        <f t="shared" si="24"/>
        <v>0.27387091424167243</v>
      </c>
      <c r="AY24" s="49">
        <f t="shared" si="24"/>
        <v>-0.43328189081001106</v>
      </c>
      <c r="AZ24" s="49">
        <f t="shared" si="24"/>
        <v>-0.92835727664277579</v>
      </c>
      <c r="BA24" s="49">
        <f t="shared" si="24"/>
        <v>-1.3349573644592923</v>
      </c>
      <c r="BB24" s="49">
        <f t="shared" si="24"/>
        <v>-1.6899442417395594</v>
      </c>
      <c r="BC24" s="49">
        <f t="shared" si="24"/>
        <v>-2.0098578980203201</v>
      </c>
      <c r="BD24" s="49">
        <f t="shared" si="24"/>
        <v>-2.3038094175053554</v>
      </c>
      <c r="BE24" s="49">
        <f t="shared" si="24"/>
        <v>-2.5774714375231489</v>
      </c>
      <c r="BF24" s="49">
        <f t="shared" si="25"/>
        <v>-2.834673088893632</v>
      </c>
      <c r="BI24" s="49">
        <f t="shared" si="30"/>
        <v>-5.8392247120297514</v>
      </c>
      <c r="BJ24" s="49">
        <f t="shared" si="26"/>
        <v>-4.6199527880482663</v>
      </c>
      <c r="BK24" s="49">
        <f t="shared" si="26"/>
        <v>-4.8895595947825603</v>
      </c>
      <c r="BL24" s="49">
        <f t="shared" si="26"/>
        <v>-5.2179306524783833</v>
      </c>
      <c r="BM24" s="49">
        <f t="shared" si="26"/>
        <v>-5.5368014449413678</v>
      </c>
      <c r="BN24" s="49">
        <f t="shared" si="26"/>
        <v>-5.8376903775476094</v>
      </c>
      <c r="BO24" s="49">
        <f t="shared" si="26"/>
        <v>-6.1209167753060667</v>
      </c>
      <c r="BP24" s="49">
        <f t="shared" si="26"/>
        <v>-6.3883543301078305</v>
      </c>
      <c r="BQ24" s="49">
        <f t="shared" si="26"/>
        <v>-6.6419604561585874</v>
      </c>
      <c r="BR24" s="49">
        <f t="shared" si="27"/>
        <v>-6.8834614167175721</v>
      </c>
    </row>
    <row r="25" spans="4:70" s="33" customFormat="1" x14ac:dyDescent="0.2">
      <c r="D25" s="34"/>
      <c r="F25" s="57">
        <f t="shared" si="33"/>
        <v>0.1</v>
      </c>
      <c r="G25" s="58">
        <f t="shared" si="35"/>
        <v>5.8862681377304674E-2</v>
      </c>
      <c r="H25" s="58">
        <f t="shared" si="34"/>
        <v>0.20625642495716062</v>
      </c>
      <c r="I25" s="58">
        <f t="shared" si="34"/>
        <v>0.37618281894683803</v>
      </c>
      <c r="J25" s="58">
        <f t="shared" si="34"/>
        <v>0.52004891374970574</v>
      </c>
      <c r="K25" s="58">
        <f t="shared" si="34"/>
        <v>0.63613064771562278</v>
      </c>
      <c r="L25" s="58">
        <f t="shared" si="34"/>
        <v>0.7274747122672317</v>
      </c>
      <c r="M25" s="58">
        <f t="shared" si="34"/>
        <v>0.79801711126852526</v>
      </c>
      <c r="N25" s="58">
        <f t="shared" si="34"/>
        <v>0.85166846996137835</v>
      </c>
      <c r="O25" s="58">
        <f t="shared" si="34"/>
        <v>0.89195153046056097</v>
      </c>
      <c r="P25" s="58">
        <f t="shared" si="34"/>
        <v>0.92186512570252199</v>
      </c>
      <c r="Q25" s="37"/>
      <c r="R25" s="37"/>
      <c r="S25" s="37"/>
      <c r="T25" s="37"/>
      <c r="U25" s="37"/>
      <c r="V25" s="37"/>
      <c r="W25" s="37"/>
      <c r="X25" s="37"/>
      <c r="Y25" s="37"/>
      <c r="Z25" s="37"/>
      <c r="AA25" s="37"/>
      <c r="AB25" s="37"/>
      <c r="AC25" s="37"/>
      <c r="AD25" s="37"/>
      <c r="AE25" s="37"/>
      <c r="AF25" s="37"/>
      <c r="AG25" s="47">
        <f>AG14</f>
        <v>0.14000000000000001</v>
      </c>
      <c r="AK25" s="56">
        <f t="shared" si="32"/>
        <v>303.18802964608824</v>
      </c>
      <c r="AL25" s="56">
        <f t="shared" si="32"/>
        <v>254.94972727723251</v>
      </c>
      <c r="AM25" s="56">
        <f t="shared" si="32"/>
        <v>221.66393548819258</v>
      </c>
      <c r="AN25" s="56">
        <f t="shared" si="32"/>
        <v>214.386311737337</v>
      </c>
      <c r="AO25" s="56">
        <f t="shared" si="32"/>
        <v>202.7540554107255</v>
      </c>
      <c r="AP25" s="56">
        <f t="shared" si="32"/>
        <v>193.71990083238248</v>
      </c>
      <c r="AQ25" s="56">
        <f t="shared" si="32"/>
        <v>186.39640874305175</v>
      </c>
      <c r="AR25" s="56">
        <f t="shared" si="32"/>
        <v>180.27668101939202</v>
      </c>
      <c r="AS25" s="56">
        <f t="shared" si="32"/>
        <v>175.04569053124126</v>
      </c>
      <c r="AT25" s="56">
        <f t="shared" si="32"/>
        <v>170.4951583730321</v>
      </c>
      <c r="AW25" s="49">
        <f t="shared" si="29"/>
        <v>2.5465704642862743</v>
      </c>
      <c r="AX25" s="49">
        <f t="shared" si="24"/>
        <v>-3.656350531594138E-2</v>
      </c>
      <c r="AY25" s="49">
        <f t="shared" si="24"/>
        <v>-0.8134848540666233</v>
      </c>
      <c r="AZ25" s="49">
        <f t="shared" si="24"/>
        <v>-1.3673778430085728</v>
      </c>
      <c r="BA25" s="49">
        <f t="shared" si="24"/>
        <v>-1.8257972794164821</v>
      </c>
      <c r="BB25" s="49">
        <f t="shared" si="24"/>
        <v>-2.2276324288314999</v>
      </c>
      <c r="BC25" s="49">
        <f t="shared" si="24"/>
        <v>-2.5906275175436333</v>
      </c>
      <c r="BD25" s="49">
        <f t="shared" si="24"/>
        <v>-2.9246782566205831</v>
      </c>
      <c r="BE25" s="49">
        <f t="shared" si="24"/>
        <v>-3.2360022870718446</v>
      </c>
      <c r="BF25" s="49">
        <f t="shared" si="25"/>
        <v>-3.5288255535801465</v>
      </c>
      <c r="BI25" s="49">
        <f t="shared" si="30"/>
        <v>-6.0587349952126512</v>
      </c>
      <c r="BJ25" s="49">
        <f t="shared" si="26"/>
        <v>-4.9303872076058797</v>
      </c>
      <c r="BK25" s="49">
        <f t="shared" si="26"/>
        <v>-5.2697625580391732</v>
      </c>
      <c r="BL25" s="49">
        <f t="shared" si="26"/>
        <v>-5.6569512188441795</v>
      </c>
      <c r="BM25" s="49">
        <f t="shared" si="26"/>
        <v>-6.0276413598985572</v>
      </c>
      <c r="BN25" s="49">
        <f t="shared" si="26"/>
        <v>-6.3753785646395507</v>
      </c>
      <c r="BO25" s="49">
        <f t="shared" si="26"/>
        <v>-6.7016863948293794</v>
      </c>
      <c r="BP25" s="49">
        <f t="shared" si="26"/>
        <v>-7.0092231692230582</v>
      </c>
      <c r="BQ25" s="49">
        <f t="shared" si="26"/>
        <v>-7.3004913057072827</v>
      </c>
      <c r="BR25" s="49">
        <f t="shared" si="27"/>
        <v>-7.577613881404087</v>
      </c>
    </row>
    <row r="26" spans="4:70" s="33" customFormat="1" x14ac:dyDescent="0.2">
      <c r="D26" s="34"/>
      <c r="F26" s="57">
        <f t="shared" si="33"/>
        <v>0.12</v>
      </c>
      <c r="G26" s="58">
        <f t="shared" si="35"/>
        <v>6.3248110978728039E-2</v>
      </c>
      <c r="H26" s="58">
        <f t="shared" si="34"/>
        <v>0.29267210458099913</v>
      </c>
      <c r="I26" s="58">
        <f t="shared" si="34"/>
        <v>0.52120614497141438</v>
      </c>
      <c r="J26" s="58">
        <f t="shared" si="34"/>
        <v>0.68405649515475275</v>
      </c>
      <c r="K26" s="58">
        <f t="shared" si="34"/>
        <v>0.79520069157243911</v>
      </c>
      <c r="L26" s="58">
        <f t="shared" si="34"/>
        <v>0.86922102435742321</v>
      </c>
      <c r="M26" s="58">
        <f t="shared" si="34"/>
        <v>0.91756189158888046</v>
      </c>
      <c r="N26" s="58">
        <f t="shared" si="34"/>
        <v>0.94861773274818706</v>
      </c>
      <c r="O26" s="58">
        <f t="shared" si="34"/>
        <v>0.96829134902349523</v>
      </c>
      <c r="P26" s="58">
        <f t="shared" si="34"/>
        <v>0.98060438414005291</v>
      </c>
      <c r="AG26" s="47">
        <f t="shared" si="31"/>
        <v>0.16</v>
      </c>
      <c r="AK26" s="56">
        <f t="shared" si="32"/>
        <v>303.18802964608824</v>
      </c>
      <c r="AL26" s="56">
        <f t="shared" si="32"/>
        <v>254.94972727723251</v>
      </c>
      <c r="AM26" s="56">
        <f t="shared" si="32"/>
        <v>221.66393548819258</v>
      </c>
      <c r="AN26" s="56">
        <f t="shared" si="32"/>
        <v>214.386311737337</v>
      </c>
      <c r="AO26" s="56">
        <f t="shared" si="32"/>
        <v>202.7540554107255</v>
      </c>
      <c r="AP26" s="56">
        <f t="shared" si="32"/>
        <v>193.71990083238248</v>
      </c>
      <c r="AQ26" s="56">
        <f t="shared" si="32"/>
        <v>186.39640874305175</v>
      </c>
      <c r="AR26" s="56">
        <f t="shared" si="32"/>
        <v>180.27668101939202</v>
      </c>
      <c r="AS26" s="56">
        <f t="shared" si="32"/>
        <v>175.04569053124126</v>
      </c>
      <c r="AT26" s="56">
        <f t="shared" si="32"/>
        <v>170.4951583730321</v>
      </c>
      <c r="AW26" s="54"/>
      <c r="AX26" s="54"/>
      <c r="AY26" s="54"/>
      <c r="AZ26" s="54"/>
      <c r="BA26" s="54"/>
      <c r="BB26" s="54"/>
      <c r="BC26" s="54"/>
      <c r="BD26" s="54"/>
      <c r="BE26" s="54"/>
      <c r="BF26" s="54"/>
      <c r="BI26" s="54"/>
      <c r="BJ26" s="54"/>
      <c r="BK26" s="54"/>
      <c r="BL26" s="54"/>
      <c r="BM26" s="54"/>
      <c r="BN26" s="54"/>
      <c r="BO26" s="54"/>
      <c r="BP26" s="54"/>
      <c r="BQ26" s="54"/>
      <c r="BR26" s="54"/>
    </row>
    <row r="27" spans="4:70" s="33" customFormat="1" x14ac:dyDescent="0.2">
      <c r="D27" s="34"/>
      <c r="F27" s="57">
        <v>0.14000000000000001</v>
      </c>
      <c r="G27" s="58">
        <f t="shared" si="35"/>
        <v>6.88604113189175E-2</v>
      </c>
      <c r="H27" s="58">
        <f t="shared" si="34"/>
        <v>0.3984917326401754</v>
      </c>
      <c r="I27" s="58">
        <f t="shared" si="34"/>
        <v>0.6633129577280984</v>
      </c>
      <c r="J27" s="58">
        <f t="shared" si="34"/>
        <v>0.81558894432323437</v>
      </c>
      <c r="K27" s="58">
        <f t="shared" si="34"/>
        <v>0.90074964659390444</v>
      </c>
      <c r="L27" s="58">
        <f t="shared" si="34"/>
        <v>0.94742293222429752</v>
      </c>
      <c r="M27" s="58">
        <f t="shared" si="34"/>
        <v>0.97253614149148204</v>
      </c>
      <c r="N27" s="58">
        <f t="shared" si="34"/>
        <v>0.98583067483175335</v>
      </c>
      <c r="O27" s="58">
        <f t="shared" si="34"/>
        <v>0.99276926038011015</v>
      </c>
      <c r="P27" s="58">
        <f t="shared" si="34"/>
        <v>0.99634582235778613</v>
      </c>
      <c r="AV27" s="33" t="s">
        <v>158</v>
      </c>
      <c r="AW27" s="49">
        <f>_xlfn.T.DIST(AW17,AW$5,TRUE)</f>
        <v>0.97499999999999998</v>
      </c>
      <c r="AX27" s="49">
        <f t="shared" ref="AX27:BF27" si="36">_xlfn.T.DIST(AX17,AX$5,TRUE)</f>
        <v>0.97499999999999998</v>
      </c>
      <c r="AY27" s="49">
        <f t="shared" si="36"/>
        <v>0.97499999999999998</v>
      </c>
      <c r="AZ27" s="49">
        <f t="shared" si="36"/>
        <v>0.97499999999999998</v>
      </c>
      <c r="BA27" s="49">
        <f t="shared" si="36"/>
        <v>0.97499999999999998</v>
      </c>
      <c r="BB27" s="49">
        <f t="shared" si="36"/>
        <v>0.97499999999999987</v>
      </c>
      <c r="BC27" s="49">
        <f t="shared" si="36"/>
        <v>0.97500000000000009</v>
      </c>
      <c r="BD27" s="49">
        <f t="shared" si="36"/>
        <v>0.97500000000000009</v>
      </c>
      <c r="BE27" s="49">
        <f t="shared" si="36"/>
        <v>0.97499999999999998</v>
      </c>
      <c r="BF27" s="49">
        <f t="shared" si="36"/>
        <v>0.97499999999999998</v>
      </c>
      <c r="BH27" s="33" t="s">
        <v>158</v>
      </c>
      <c r="BI27" s="49">
        <f>_xlfn.T.DIST(BI17,BI$5,TRUE)</f>
        <v>2.5000000000000019E-2</v>
      </c>
      <c r="BJ27" s="49">
        <f t="shared" ref="BJ27:BR27" si="37">_xlfn.T.DIST(BJ17,BJ$5,TRUE)</f>
        <v>2.500000000000005E-2</v>
      </c>
      <c r="BK27" s="49">
        <f t="shared" si="37"/>
        <v>2.4999999999999977E-2</v>
      </c>
      <c r="BL27" s="49">
        <f t="shared" si="37"/>
        <v>2.5000000000000074E-2</v>
      </c>
      <c r="BM27" s="49">
        <f t="shared" si="37"/>
        <v>2.5000000000000043E-2</v>
      </c>
      <c r="BN27" s="49">
        <f t="shared" si="37"/>
        <v>2.5000000000000099E-2</v>
      </c>
      <c r="BO27" s="49">
        <f t="shared" si="37"/>
        <v>2.4999999999999967E-2</v>
      </c>
      <c r="BP27" s="49">
        <f t="shared" si="37"/>
        <v>2.4999999999999942E-2</v>
      </c>
      <c r="BQ27" s="49">
        <f t="shared" si="37"/>
        <v>2.4999999999999984E-2</v>
      </c>
      <c r="BR27" s="49">
        <f t="shared" si="37"/>
        <v>2.5000000000000026E-2</v>
      </c>
    </row>
    <row r="28" spans="4:70" s="33" customFormat="1" x14ac:dyDescent="0.2">
      <c r="D28" s="34"/>
      <c r="F28" s="57">
        <v>0.16</v>
      </c>
      <c r="G28" s="58">
        <f t="shared" si="35"/>
        <v>7.5969892800866676E-2</v>
      </c>
      <c r="H28" s="58">
        <f t="shared" si="34"/>
        <v>0.51530501120248806</v>
      </c>
      <c r="I28" s="58">
        <f t="shared" si="34"/>
        <v>0.78274068126742269</v>
      </c>
      <c r="J28" s="58">
        <f t="shared" si="34"/>
        <v>0.90349968104698108</v>
      </c>
      <c r="K28" s="58">
        <f>BM35+(1-BA35)</f>
        <v>0.95774644063518699</v>
      </c>
      <c r="L28" s="58">
        <f t="shared" si="34"/>
        <v>0.9817765607459209</v>
      </c>
      <c r="M28" s="58">
        <f t="shared" si="34"/>
        <v>0.99225039980854945</v>
      </c>
      <c r="N28" s="58">
        <f t="shared" si="34"/>
        <v>0.99674595999172644</v>
      </c>
      <c r="O28" s="58">
        <f t="shared" si="34"/>
        <v>0.99864900862664618</v>
      </c>
      <c r="P28" s="58">
        <f t="shared" si="34"/>
        <v>0.99944474520478022</v>
      </c>
      <c r="AW28" s="49">
        <f t="shared" ref="AW28:BF35" si="38">_xlfn.T.DIST(AW18,AW$5,TRUE)</f>
        <v>0.97246376740100748</v>
      </c>
      <c r="AX28" s="49">
        <f t="shared" si="38"/>
        <v>0.96173915051811731</v>
      </c>
      <c r="AY28" s="49">
        <f t="shared" si="38"/>
        <v>0.95281807418593323</v>
      </c>
      <c r="AZ28" s="49">
        <f t="shared" si="38"/>
        <v>0.94493588899935821</v>
      </c>
      <c r="BA28" s="49">
        <f t="shared" si="38"/>
        <v>0.9376115842364241</v>
      </c>
      <c r="BB28" s="49">
        <f t="shared" si="38"/>
        <v>0.93062435996513582</v>
      </c>
      <c r="BC28" s="49">
        <f t="shared" si="38"/>
        <v>0.92385784866863452</v>
      </c>
      <c r="BD28" s="49">
        <f t="shared" si="38"/>
        <v>0.91724391591256005</v>
      </c>
      <c r="BE28" s="49">
        <f t="shared" si="38"/>
        <v>0.91073958474146788</v>
      </c>
      <c r="BF28" s="49">
        <f t="shared" si="38"/>
        <v>0.90431625251865977</v>
      </c>
      <c r="BI28" s="49">
        <f t="shared" ref="BI28:BR35" si="39">_xlfn.T.DIST(BI18,BI$5,TRUE)</f>
        <v>2.27911948376875E-2</v>
      </c>
      <c r="BJ28" s="49">
        <f t="shared" si="39"/>
        <v>1.6484786235536553E-2</v>
      </c>
      <c r="BK28" s="49">
        <f t="shared" si="39"/>
        <v>1.3057498293940007E-2</v>
      </c>
      <c r="BL28" s="49">
        <f t="shared" si="39"/>
        <v>1.0824292142500041E-2</v>
      </c>
      <c r="BM28" s="49">
        <f t="shared" si="39"/>
        <v>9.2077145657020274E-3</v>
      </c>
      <c r="BN28" s="49">
        <f t="shared" si="39"/>
        <v>7.9659661197147395E-3</v>
      </c>
      <c r="BO28" s="49">
        <f t="shared" si="39"/>
        <v>6.9753693025062296E-3</v>
      </c>
      <c r="BP28" s="49">
        <f t="shared" si="39"/>
        <v>6.1641088446430401E-3</v>
      </c>
      <c r="BQ28" s="49">
        <f t="shared" si="39"/>
        <v>5.4867466182629433E-3</v>
      </c>
      <c r="BR28" s="49">
        <f t="shared" si="39"/>
        <v>4.9127065501159573E-3</v>
      </c>
    </row>
    <row r="29" spans="4:70" s="33" customFormat="1" x14ac:dyDescent="0.2">
      <c r="D29" s="34"/>
      <c r="F29" s="60"/>
      <c r="AW29" s="49">
        <f t="shared" si="38"/>
        <v>0.96953437933966913</v>
      </c>
      <c r="AX29" s="49">
        <f t="shared" si="38"/>
        <v>0.94118434122419781</v>
      </c>
      <c r="AY29" s="49">
        <f t="shared" si="38"/>
        <v>0.91354381576413002</v>
      </c>
      <c r="AZ29" s="49">
        <f t="shared" si="38"/>
        <v>0.88704214963158834</v>
      </c>
      <c r="BA29" s="49">
        <f t="shared" si="38"/>
        <v>0.86112465804643978</v>
      </c>
      <c r="BB29" s="49">
        <f t="shared" si="38"/>
        <v>0.83555245830311853</v>
      </c>
      <c r="BC29" s="49">
        <f t="shared" si="38"/>
        <v>0.8102358489695547</v>
      </c>
      <c r="BD29" s="49">
        <f t="shared" si="38"/>
        <v>0.7851522968655813</v>
      </c>
      <c r="BE29" s="49">
        <f t="shared" si="38"/>
        <v>0.76031065217095228</v>
      </c>
      <c r="BF29" s="49">
        <f t="shared" si="38"/>
        <v>0.7357344468008894</v>
      </c>
      <c r="BI29" s="49">
        <f t="shared" si="39"/>
        <v>2.0856958158874239E-2</v>
      </c>
      <c r="BJ29" s="49">
        <f t="shared" si="39"/>
        <v>1.1002255304217969E-2</v>
      </c>
      <c r="BK29" s="49">
        <f t="shared" si="39"/>
        <v>6.8037310610342657E-3</v>
      </c>
      <c r="BL29" s="49">
        <f t="shared" si="39"/>
        <v>4.5644270855427606E-3</v>
      </c>
      <c r="BM29" s="49">
        <f t="shared" si="39"/>
        <v>3.2094497799975202E-3</v>
      </c>
      <c r="BN29" s="49">
        <f t="shared" si="39"/>
        <v>2.3279092841940194E-3</v>
      </c>
      <c r="BO29" s="49">
        <f t="shared" si="39"/>
        <v>1.7266909046953671E-3</v>
      </c>
      <c r="BP29" s="49">
        <f t="shared" si="39"/>
        <v>1.3027616938103004E-3</v>
      </c>
      <c r="BQ29" s="49">
        <f t="shared" si="39"/>
        <v>9.962951736497117E-4</v>
      </c>
      <c r="BR29" s="49">
        <f t="shared" si="39"/>
        <v>7.7039334507536463E-4</v>
      </c>
    </row>
    <row r="30" spans="4:70" s="33" customFormat="1" x14ac:dyDescent="0.2">
      <c r="D30" s="34"/>
      <c r="AW30" s="49">
        <f t="shared" si="38"/>
        <v>0.96612946943136124</v>
      </c>
      <c r="AX30" s="49">
        <f t="shared" si="38"/>
        <v>0.90980001121126808</v>
      </c>
      <c r="AY30" s="49">
        <f t="shared" si="38"/>
        <v>0.84884028611812468</v>
      </c>
      <c r="AZ30" s="49">
        <f t="shared" si="38"/>
        <v>0.78914390712418658</v>
      </c>
      <c r="BA30" s="49">
        <f t="shared" si="38"/>
        <v>0.731183376796256</v>
      </c>
      <c r="BB30" s="49">
        <f t="shared" si="38"/>
        <v>0.67527055094015864</v>
      </c>
      <c r="BC30" s="49">
        <f t="shared" si="38"/>
        <v>0.62169401387400292</v>
      </c>
      <c r="BD30" s="49">
        <f t="shared" si="38"/>
        <v>0.5706885586734447</v>
      </c>
      <c r="BE30" s="49">
        <f t="shared" si="38"/>
        <v>0.52242296548707201</v>
      </c>
      <c r="BF30" s="49">
        <f t="shared" si="38"/>
        <v>0.47700126206975868</v>
      </c>
      <c r="BI30" s="49">
        <f t="shared" si="39"/>
        <v>1.9154462091867362E-2</v>
      </c>
      <c r="BJ30" s="49">
        <f t="shared" si="39"/>
        <v>7.4452862778145723E-3</v>
      </c>
      <c r="BK30" s="49">
        <f t="shared" si="39"/>
        <v>3.5682249635660139E-3</v>
      </c>
      <c r="BL30" s="49">
        <f t="shared" si="39"/>
        <v>1.906866763025378E-3</v>
      </c>
      <c r="BM30" s="49">
        <f t="shared" si="39"/>
        <v>1.0858809068549611E-3</v>
      </c>
      <c r="BN30" s="49">
        <f t="shared" si="39"/>
        <v>6.4509906026006441E-4</v>
      </c>
      <c r="BO30" s="49">
        <f t="shared" si="39"/>
        <v>3.9516116439084864E-4</v>
      </c>
      <c r="BP30" s="49">
        <f t="shared" si="39"/>
        <v>2.4779809716695648E-4</v>
      </c>
      <c r="BQ30" s="49">
        <f t="shared" si="39"/>
        <v>1.5831335514339008E-4</v>
      </c>
      <c r="BR30" s="49">
        <f t="shared" si="39"/>
        <v>1.0269991707023263E-4</v>
      </c>
    </row>
    <row r="31" spans="4:70" s="33" customFormat="1" x14ac:dyDescent="0.2">
      <c r="D31" s="34"/>
      <c r="AW31" s="49">
        <f t="shared" si="38"/>
        <v>0.96214499308368073</v>
      </c>
      <c r="AX31" s="49">
        <f t="shared" si="38"/>
        <v>0.86324643726963668</v>
      </c>
      <c r="AY31" s="49">
        <f t="shared" si="38"/>
        <v>0.75224176365904594</v>
      </c>
      <c r="AZ31" s="49">
        <f t="shared" si="38"/>
        <v>0.64832888609345773</v>
      </c>
      <c r="BA31" s="49">
        <f t="shared" si="38"/>
        <v>0.55394330263769209</v>
      </c>
      <c r="BB31" s="49">
        <f t="shared" si="38"/>
        <v>0.46970708090363295</v>
      </c>
      <c r="BC31" s="49">
        <f t="shared" si="38"/>
        <v>0.39557873167245983</v>
      </c>
      <c r="BD31" s="49">
        <f t="shared" si="38"/>
        <v>0.33111482817376636</v>
      </c>
      <c r="BE31" s="49">
        <f t="shared" si="38"/>
        <v>0.275623769884489</v>
      </c>
      <c r="BF31" s="49">
        <f t="shared" si="38"/>
        <v>0.22827787750251671</v>
      </c>
      <c r="BI31" s="49">
        <f t="shared" si="39"/>
        <v>1.764875768426738E-2</v>
      </c>
      <c r="BJ31" s="49">
        <f t="shared" si="39"/>
        <v>5.1125532814535798E-3</v>
      </c>
      <c r="BK31" s="49">
        <f t="shared" si="39"/>
        <v>1.8951739687012642E-3</v>
      </c>
      <c r="BL31" s="49">
        <f t="shared" si="39"/>
        <v>7.9950873051590926E-4</v>
      </c>
      <c r="BM31" s="49">
        <f t="shared" si="39"/>
        <v>3.6391686682664572E-4</v>
      </c>
      <c r="BN31" s="49">
        <f t="shared" si="39"/>
        <v>1.7429239901123087E-4</v>
      </c>
      <c r="BO31" s="49">
        <f t="shared" si="39"/>
        <v>8.661696648862436E-5</v>
      </c>
      <c r="BP31" s="49">
        <f t="shared" si="39"/>
        <v>4.4282680483075054E-5</v>
      </c>
      <c r="BQ31" s="49">
        <f t="shared" si="39"/>
        <v>2.315657753461808E-5</v>
      </c>
      <c r="BR31" s="49">
        <f t="shared" si="39"/>
        <v>1.2335692149736766E-5</v>
      </c>
    </row>
    <row r="32" spans="4:70" s="33" customFormat="1" x14ac:dyDescent="0.2">
      <c r="D32" s="34"/>
      <c r="AW32" s="49">
        <f t="shared" si="38"/>
        <v>0.95744844938791496</v>
      </c>
      <c r="AX32" s="49">
        <f t="shared" si="38"/>
        <v>0.79730678039116765</v>
      </c>
      <c r="AY32" s="49">
        <f t="shared" si="38"/>
        <v>0.62484065764872709</v>
      </c>
      <c r="AZ32" s="49">
        <f t="shared" si="38"/>
        <v>0.48029064473538519</v>
      </c>
      <c r="BA32" s="49">
        <f t="shared" si="38"/>
        <v>0.363992009646258</v>
      </c>
      <c r="BB32" s="49">
        <f t="shared" si="38"/>
        <v>0.27257219936956328</v>
      </c>
      <c r="BC32" s="49">
        <f t="shared" si="38"/>
        <v>0.20200159223322134</v>
      </c>
      <c r="BD32" s="49">
        <f t="shared" si="38"/>
        <v>0.14833922900527358</v>
      </c>
      <c r="BE32" s="49">
        <f t="shared" si="38"/>
        <v>0.10805172047681982</v>
      </c>
      <c r="BF32" s="49">
        <f t="shared" si="38"/>
        <v>7.813627605587016E-2</v>
      </c>
      <c r="BI32" s="49">
        <f t="shared" si="39"/>
        <v>1.6311130765219634E-2</v>
      </c>
      <c r="BJ32" s="49">
        <f t="shared" si="39"/>
        <v>3.5632053483282819E-3</v>
      </c>
      <c r="BK32" s="49">
        <f t="shared" si="39"/>
        <v>1.0234765955651111E-3</v>
      </c>
      <c r="BL32" s="49">
        <f t="shared" si="39"/>
        <v>3.3955848509091118E-4</v>
      </c>
      <c r="BM32" s="49">
        <f t="shared" si="39"/>
        <v>1.2265736188078998E-4</v>
      </c>
      <c r="BN32" s="49">
        <f t="shared" si="39"/>
        <v>4.691163679499015E-5</v>
      </c>
      <c r="BO32" s="49">
        <f t="shared" si="39"/>
        <v>1.8703501746594824E-5</v>
      </c>
      <c r="BP32" s="49">
        <f t="shared" si="39"/>
        <v>7.6989666520124904E-6</v>
      </c>
      <c r="BQ32" s="49">
        <f t="shared" si="39"/>
        <v>3.250937380852341E-6</v>
      </c>
      <c r="BR32" s="49">
        <f t="shared" si="39"/>
        <v>1.4017583921345278E-6</v>
      </c>
    </row>
    <row r="33" spans="4:70" s="33" customFormat="1" x14ac:dyDescent="0.2">
      <c r="D33" s="34"/>
      <c r="AW33" s="49">
        <f t="shared" si="38"/>
        <v>0.95186972561164862</v>
      </c>
      <c r="AX33" s="49">
        <f t="shared" si="38"/>
        <v>0.70984793009179525</v>
      </c>
      <c r="AY33" s="49">
        <f t="shared" si="38"/>
        <v>0.47935720630704554</v>
      </c>
      <c r="AZ33" s="49">
        <f t="shared" si="38"/>
        <v>0.31609050327834065</v>
      </c>
      <c r="BA33" s="49">
        <f t="shared" si="38"/>
        <v>0.20484133815611127</v>
      </c>
      <c r="BB33" s="49">
        <f t="shared" si="38"/>
        <v>0.13079175494132281</v>
      </c>
      <c r="BC33" s="49">
        <f t="shared" si="38"/>
        <v>8.244217205420741E-2</v>
      </c>
      <c r="BD33" s="49">
        <f t="shared" si="38"/>
        <v>5.1383604710483914E-2</v>
      </c>
      <c r="BE33" s="49">
        <f t="shared" si="38"/>
        <v>3.17091034446896E-2</v>
      </c>
      <c r="BF33" s="49">
        <f t="shared" si="38"/>
        <v>1.9395772429805995E-2</v>
      </c>
      <c r="BI33" s="49">
        <f t="shared" si="39"/>
        <v>1.5117836590376667E-2</v>
      </c>
      <c r="BJ33" s="49">
        <f t="shared" si="39"/>
        <v>2.5200346727943888E-3</v>
      </c>
      <c r="BK33" s="49">
        <f t="shared" si="39"/>
        <v>5.6335127845981545E-4</v>
      </c>
      <c r="BL33" s="49">
        <f t="shared" si="39"/>
        <v>1.4699843309338463E-4</v>
      </c>
      <c r="BM33" s="49">
        <f t="shared" si="39"/>
        <v>4.2029728550356261E-5</v>
      </c>
      <c r="BN33" s="49">
        <f t="shared" si="39"/>
        <v>1.2779298745992614E-5</v>
      </c>
      <c r="BO33" s="49">
        <f t="shared" si="39"/>
        <v>4.0636430879180368E-6</v>
      </c>
      <c r="BP33" s="49">
        <f t="shared" si="39"/>
        <v>1.3374586708943009E-6</v>
      </c>
      <c r="BQ33" s="49">
        <f t="shared" si="39"/>
        <v>4.5246818476222367E-7</v>
      </c>
      <c r="BR33" s="49">
        <f t="shared" si="39"/>
        <v>1.5656985887890441E-7</v>
      </c>
    </row>
    <row r="34" spans="4:70" s="33" customFormat="1" x14ac:dyDescent="0.2">
      <c r="D34" s="34"/>
      <c r="AW34" s="49">
        <f t="shared" si="38"/>
        <v>0.94518870754306317</v>
      </c>
      <c r="AX34" s="49">
        <f t="shared" si="38"/>
        <v>0.60331603408122669</v>
      </c>
      <c r="AY34" s="49">
        <f t="shared" si="38"/>
        <v>0.33700348165636196</v>
      </c>
      <c r="AZ34" s="49">
        <f t="shared" si="38"/>
        <v>0.18447617934151417</v>
      </c>
      <c r="BA34" s="49">
        <f t="shared" si="38"/>
        <v>9.9265102476748412E-2</v>
      </c>
      <c r="BB34" s="49">
        <f t="shared" si="38"/>
        <v>5.2580630340797505E-2</v>
      </c>
      <c r="BC34" s="49">
        <f t="shared" si="38"/>
        <v>2.7464760384507857E-2</v>
      </c>
      <c r="BD34" s="49">
        <f t="shared" si="38"/>
        <v>1.4169561870957331E-2</v>
      </c>
      <c r="BE34" s="49">
        <f t="shared" si="38"/>
        <v>7.2308035603839138E-3</v>
      </c>
      <c r="BF34" s="49">
        <f t="shared" si="38"/>
        <v>3.6541953283645411E-3</v>
      </c>
      <c r="BI34" s="49">
        <f t="shared" si="39"/>
        <v>1.4049118861980662E-2</v>
      </c>
      <c r="BJ34" s="49">
        <f t="shared" si="39"/>
        <v>1.8077667214021101E-3</v>
      </c>
      <c r="BK34" s="49">
        <f t="shared" si="39"/>
        <v>3.1643938446040151E-4</v>
      </c>
      <c r="BL34" s="49">
        <f t="shared" si="39"/>
        <v>6.5123664748548273E-5</v>
      </c>
      <c r="BM34" s="49">
        <f t="shared" si="39"/>
        <v>1.4749070652795974E-5</v>
      </c>
      <c r="BN34" s="49">
        <f t="shared" si="39"/>
        <v>3.5625650950474619E-6</v>
      </c>
      <c r="BO34" s="49">
        <f t="shared" si="39"/>
        <v>9.0187598992845455E-7</v>
      </c>
      <c r="BP34" s="49">
        <f t="shared" si="39"/>
        <v>2.3670271061737082E-7</v>
      </c>
      <c r="BQ34" s="49">
        <f t="shared" si="39"/>
        <v>6.3940494013034547E-8</v>
      </c>
      <c r="BR34" s="49">
        <f t="shared" si="39"/>
        <v>1.768615065007619E-8</v>
      </c>
    </row>
    <row r="35" spans="4:70" s="33" customFormat="1" x14ac:dyDescent="0.2">
      <c r="D35" s="34"/>
      <c r="AW35" s="49">
        <f t="shared" si="38"/>
        <v>0.93711855095738494</v>
      </c>
      <c r="AX35" s="49">
        <f t="shared" si="38"/>
        <v>0.48600958491634205</v>
      </c>
      <c r="AY35" s="49">
        <f t="shared" si="38"/>
        <v>0.2174407862340767</v>
      </c>
      <c r="AZ35" s="49">
        <f t="shared" si="38"/>
        <v>9.652991144102907E-2</v>
      </c>
      <c r="BA35" s="49">
        <f t="shared" si="38"/>
        <v>4.2258884476188023E-2</v>
      </c>
      <c r="BB35" s="49">
        <f t="shared" si="38"/>
        <v>1.8224463097315586E-2</v>
      </c>
      <c r="BC35" s="49">
        <f t="shared" si="38"/>
        <v>7.7498067720764017E-3</v>
      </c>
      <c r="BD35" s="49">
        <f t="shared" si="38"/>
        <v>3.2540832645079208E-3</v>
      </c>
      <c r="BE35" s="49">
        <f t="shared" si="38"/>
        <v>1.3510007030028937E-3</v>
      </c>
      <c r="BF35" s="49">
        <f t="shared" si="38"/>
        <v>5.5525685701163035E-4</v>
      </c>
      <c r="BI35" s="49">
        <f t="shared" si="39"/>
        <v>1.3088443758251618E-2</v>
      </c>
      <c r="BJ35" s="49">
        <f t="shared" si="39"/>
        <v>1.314596118830087E-3</v>
      </c>
      <c r="BK35" s="49">
        <f t="shared" si="39"/>
        <v>1.8146750149935161E-4</v>
      </c>
      <c r="BL35" s="49">
        <f t="shared" si="39"/>
        <v>2.9592488010206837E-5</v>
      </c>
      <c r="BM35" s="49">
        <f t="shared" si="39"/>
        <v>5.3251113749927836E-6</v>
      </c>
      <c r="BN35" s="49">
        <f t="shared" si="39"/>
        <v>1.023843236491415E-6</v>
      </c>
      <c r="BO35" s="49">
        <f t="shared" si="39"/>
        <v>2.0658062579398145E-7</v>
      </c>
      <c r="BP35" s="49">
        <f t="shared" si="39"/>
        <v>4.3256234399448968E-8</v>
      </c>
      <c r="BQ35" s="49">
        <f t="shared" si="39"/>
        <v>9.329649055361872E-9</v>
      </c>
      <c r="BR35" s="49">
        <f t="shared" si="39"/>
        <v>2.0617918697954991E-9</v>
      </c>
    </row>
    <row r="36" spans="4:70" s="33" customFormat="1" x14ac:dyDescent="0.2">
      <c r="D36" s="34"/>
      <c r="AW36" s="37"/>
      <c r="AX36" s="37"/>
      <c r="AY36" s="37"/>
      <c r="AZ36" s="37"/>
      <c r="BA36" s="37"/>
      <c r="BB36" s="37"/>
      <c r="BC36" s="37"/>
      <c r="BD36" s="37"/>
      <c r="BE36" s="37"/>
      <c r="BF36" s="37"/>
    </row>
    <row r="37" spans="4:70" s="33" customFormat="1" x14ac:dyDescent="0.2">
      <c r="D37" s="34"/>
    </row>
    <row r="38" spans="4:70" s="33" customFormat="1" x14ac:dyDescent="0.2">
      <c r="D38" s="34"/>
      <c r="AV38" s="60"/>
    </row>
    <row r="39" spans="4:70" s="33" customFormat="1" x14ac:dyDescent="0.2">
      <c r="D39" s="34"/>
      <c r="AV39" s="60"/>
    </row>
    <row r="40" spans="4:70" s="33" customFormat="1" x14ac:dyDescent="0.2">
      <c r="D40" s="34"/>
      <c r="AV40" s="60"/>
    </row>
    <row r="41" spans="4:70" s="33" customFormat="1" x14ac:dyDescent="0.2">
      <c r="D41" s="34"/>
    </row>
    <row r="42" spans="4:70" s="33" customFormat="1" x14ac:dyDescent="0.2">
      <c r="D42" s="34"/>
    </row>
    <row r="43" spans="4:70" s="33" customFormat="1" x14ac:dyDescent="0.2">
      <c r="D43" s="34"/>
    </row>
    <row r="44" spans="4:70" s="33" customFormat="1" x14ac:dyDescent="0.2">
      <c r="D44" s="34"/>
    </row>
    <row r="45" spans="4:70" s="33" customFormat="1" x14ac:dyDescent="0.2">
      <c r="D45" s="34"/>
    </row>
    <row r="46" spans="4:70" s="33" customFormat="1" x14ac:dyDescent="0.2">
      <c r="D46" s="34"/>
    </row>
    <row r="47" spans="4:70" s="33" customFormat="1" x14ac:dyDescent="0.2">
      <c r="D47" s="34"/>
    </row>
    <row r="48" spans="4:70" s="33" customFormat="1" x14ac:dyDescent="0.2">
      <c r="D48" s="34"/>
    </row>
    <row r="49" spans="4:12" s="33" customFormat="1" x14ac:dyDescent="0.2">
      <c r="D49" s="34"/>
    </row>
    <row r="50" spans="4:12" s="33" customFormat="1" x14ac:dyDescent="0.2">
      <c r="D50" s="34"/>
    </row>
    <row r="51" spans="4:12" s="33" customFormat="1" x14ac:dyDescent="0.2">
      <c r="D51" s="34"/>
    </row>
    <row r="52" spans="4:12" s="33" customFormat="1" x14ac:dyDescent="0.2">
      <c r="D52" s="34"/>
    </row>
    <row r="53" spans="4:12" s="33" customFormat="1" x14ac:dyDescent="0.2">
      <c r="D53" s="34"/>
    </row>
    <row r="54" spans="4:12" s="33" customFormat="1" x14ac:dyDescent="0.2">
      <c r="D54" s="34"/>
    </row>
    <row r="55" spans="4:12" s="33" customFormat="1" x14ac:dyDescent="0.2">
      <c r="D55" s="34"/>
    </row>
    <row r="56" spans="4:12" s="33" customFormat="1" x14ac:dyDescent="0.2">
      <c r="D56" s="34"/>
      <c r="J56" s="33">
        <v>10</v>
      </c>
      <c r="K56" s="33">
        <v>10</v>
      </c>
      <c r="L56" s="33">
        <v>10</v>
      </c>
    </row>
    <row r="57" spans="4:12" s="33" customFormat="1" x14ac:dyDescent="0.2">
      <c r="D57" s="34"/>
      <c r="G57" s="33">
        <v>0</v>
      </c>
      <c r="I57" s="33">
        <f>G57*100</f>
        <v>0</v>
      </c>
      <c r="J57" s="33">
        <v>5.0000000000000065E-2</v>
      </c>
      <c r="K57" s="33">
        <v>5.0000000000000065E-2</v>
      </c>
      <c r="L57" s="33">
        <v>5.0000000000000065E-2</v>
      </c>
    </row>
    <row r="58" spans="4:12" s="33" customFormat="1" x14ac:dyDescent="0.2">
      <c r="D58" s="34"/>
      <c r="G58" s="33">
        <v>0.02</v>
      </c>
      <c r="I58" s="33">
        <f t="shared" ref="I58:I65" si="40">G58*100</f>
        <v>2</v>
      </c>
      <c r="J58" s="33">
        <v>6.2566895267440095E-2</v>
      </c>
      <c r="K58" s="33">
        <v>0.10245909049421682</v>
      </c>
      <c r="L58" s="33">
        <v>0.17439246067496139</v>
      </c>
    </row>
    <row r="59" spans="4:12" s="33" customFormat="1" x14ac:dyDescent="0.2">
      <c r="D59" s="34"/>
      <c r="G59" s="33">
        <v>0.04</v>
      </c>
      <c r="I59" s="33">
        <f t="shared" si="40"/>
        <v>4</v>
      </c>
      <c r="J59" s="33">
        <v>0.10245909049421682</v>
      </c>
      <c r="K59" s="33">
        <v>0.28059600392086831</v>
      </c>
      <c r="L59" s="33">
        <v>0.56199929041054653</v>
      </c>
    </row>
    <row r="60" spans="4:12" s="33" customFormat="1" x14ac:dyDescent="0.2">
      <c r="D60" s="34"/>
      <c r="G60" s="33">
        <v>0.06</v>
      </c>
      <c r="I60" s="33">
        <f t="shared" si="40"/>
        <v>6</v>
      </c>
      <c r="J60" s="33">
        <v>0.17439246067496128</v>
      </c>
      <c r="K60" s="33">
        <v>0.56199929041054641</v>
      </c>
      <c r="L60" s="33">
        <v>0.89284146658975549</v>
      </c>
    </row>
    <row r="61" spans="4:12" s="33" customFormat="1" x14ac:dyDescent="0.2">
      <c r="D61" s="34"/>
      <c r="G61" s="33">
        <v>0.08</v>
      </c>
      <c r="I61" s="33">
        <f t="shared" si="40"/>
        <v>8</v>
      </c>
      <c r="J61" s="33">
        <v>0.28059600392086831</v>
      </c>
      <c r="K61" s="33">
        <v>0.81279057664842558</v>
      </c>
      <c r="L61" s="33">
        <v>0.98674536945600855</v>
      </c>
    </row>
    <row r="62" spans="4:12" s="33" customFormat="1" x14ac:dyDescent="0.2">
      <c r="D62" s="34"/>
      <c r="G62" s="33">
        <v>0.1</v>
      </c>
      <c r="I62" s="33">
        <f t="shared" si="40"/>
        <v>10</v>
      </c>
      <c r="J62" s="33">
        <v>0.4151225482060027</v>
      </c>
      <c r="K62" s="33">
        <v>0.94325475586958885</v>
      </c>
      <c r="L62" s="33">
        <v>0.99884564108671858</v>
      </c>
    </row>
    <row r="63" spans="4:12" s="33" customFormat="1" x14ac:dyDescent="0.2">
      <c r="D63" s="34"/>
      <c r="G63" s="33">
        <v>0.12</v>
      </c>
      <c r="I63" s="33">
        <f t="shared" si="40"/>
        <v>12</v>
      </c>
      <c r="J63" s="33">
        <v>0.56199929041054641</v>
      </c>
      <c r="K63" s="33">
        <v>0.98674536945600855</v>
      </c>
      <c r="L63" s="33">
        <v>0.99990581990996863</v>
      </c>
    </row>
    <row r="64" spans="4:12" s="33" customFormat="1" x14ac:dyDescent="0.2">
      <c r="D64" s="34"/>
      <c r="G64" s="33">
        <v>0.14000000000000001</v>
      </c>
      <c r="I64" s="33">
        <f t="shared" si="40"/>
        <v>14.000000000000002</v>
      </c>
      <c r="J64" s="33">
        <v>0.70022675675375201</v>
      </c>
      <c r="K64" s="33">
        <v>0.997346647343895</v>
      </c>
      <c r="L64" s="33">
        <v>0.99999157533093253</v>
      </c>
    </row>
    <row r="65" spans="4:12" s="33" customFormat="1" x14ac:dyDescent="0.2">
      <c r="D65" s="34"/>
      <c r="G65" s="33">
        <v>0.16</v>
      </c>
      <c r="I65" s="33">
        <f t="shared" si="40"/>
        <v>16</v>
      </c>
      <c r="J65" s="33">
        <v>0.81279057664842558</v>
      </c>
      <c r="K65" s="33">
        <v>0.99950083684125024</v>
      </c>
      <c r="L65" s="33">
        <v>0.99999911907783767</v>
      </c>
    </row>
    <row r="66" spans="4:12" s="33" customFormat="1" x14ac:dyDescent="0.2">
      <c r="D66" s="34"/>
    </row>
    <row r="67" spans="4:12" s="33" customFormat="1" x14ac:dyDescent="0.2">
      <c r="D67" s="34"/>
    </row>
    <row r="68" spans="4:12" s="33" customFormat="1" x14ac:dyDescent="0.2">
      <c r="D68" s="34"/>
    </row>
    <row r="69" spans="4:12" s="33" customFormat="1" x14ac:dyDescent="0.2">
      <c r="D69" s="34"/>
    </row>
    <row r="70" spans="4:12" s="33" customFormat="1" x14ac:dyDescent="0.2">
      <c r="D70" s="34"/>
    </row>
    <row r="71" spans="4:12" s="33" customFormat="1" x14ac:dyDescent="0.2">
      <c r="D71" s="34"/>
    </row>
    <row r="72" spans="4:12" s="33" customFormat="1" x14ac:dyDescent="0.2">
      <c r="D72" s="34"/>
    </row>
    <row r="73" spans="4:12" s="33" customFormat="1" x14ac:dyDescent="0.2">
      <c r="D73" s="34"/>
    </row>
  </sheetData>
  <mergeCells count="6">
    <mergeCell ref="AK6:AT6"/>
    <mergeCell ref="G18:P18"/>
    <mergeCell ref="A2:F3"/>
    <mergeCell ref="P2:Z4"/>
    <mergeCell ref="G4:H4"/>
    <mergeCell ref="I4:J4"/>
  </mergeCells>
  <conditionalFormatting sqref="G20:P28">
    <cfRule type="expression" dxfId="1" priority="2">
      <formula>IF(G20&gt;=$C$8,1,0)</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3DDB4B-136A-394E-BFDD-07D3CEDE5EA1}">
  <sheetPr>
    <tabColor theme="9"/>
  </sheetPr>
  <dimension ref="A1:BR73"/>
  <sheetViews>
    <sheetView zoomScale="160" zoomScaleNormal="160" workbookViewId="0">
      <selection activeCell="B5" sqref="B5"/>
    </sheetView>
  </sheetViews>
  <sheetFormatPr baseColWidth="10" defaultColWidth="8.83203125" defaultRowHeight="15" x14ac:dyDescent="0.2"/>
  <cols>
    <col min="1" max="1" width="4.83203125" style="61" customWidth="1"/>
    <col min="2" max="2" width="22.1640625" style="61" customWidth="1"/>
    <col min="3" max="3" width="10.83203125" style="61" customWidth="1"/>
    <col min="4" max="4" width="4.83203125" style="62" customWidth="1"/>
    <col min="5" max="5" width="13.6640625" style="61" customWidth="1"/>
    <col min="6" max="6" width="20.1640625" style="61" customWidth="1"/>
    <col min="7" max="8" width="7.6640625" style="61" customWidth="1"/>
    <col min="9" max="9" width="9.5" style="61" customWidth="1"/>
    <col min="10" max="16" width="7.6640625" style="61" customWidth="1"/>
    <col min="17" max="31" width="8.83203125" style="61"/>
    <col min="32" max="32" width="11.6640625" style="61" customWidth="1"/>
    <col min="33" max="33" width="9" style="61" bestFit="1" customWidth="1"/>
    <col min="34" max="34" width="10.83203125" style="61" customWidth="1"/>
    <col min="35" max="46" width="12.83203125" style="61" customWidth="1"/>
    <col min="47" max="47" width="11.6640625" style="61" customWidth="1"/>
    <col min="48" max="49" width="11.83203125" style="61" customWidth="1"/>
    <col min="50" max="58" width="11" style="61" customWidth="1"/>
    <col min="59" max="59" width="8.83203125" style="61"/>
    <col min="60" max="60" width="11.83203125" style="61" customWidth="1"/>
    <col min="61" max="70" width="16.1640625" style="61" customWidth="1"/>
    <col min="71" max="16384" width="8.83203125" style="61"/>
  </cols>
  <sheetData>
    <row r="1" spans="1:70" s="255" customFormat="1" x14ac:dyDescent="0.2">
      <c r="A1" s="255" t="s">
        <v>224</v>
      </c>
      <c r="D1" s="256"/>
      <c r="I1" s="255" t="s">
        <v>208</v>
      </c>
    </row>
    <row r="2" spans="1:70" s="33" customFormat="1" ht="23.5" customHeight="1" x14ac:dyDescent="0.2">
      <c r="A2" s="189" t="s">
        <v>126</v>
      </c>
      <c r="B2" s="189"/>
      <c r="C2" s="189"/>
      <c r="D2" s="189"/>
      <c r="E2" s="189"/>
      <c r="F2" s="189"/>
      <c r="P2" s="190" t="s">
        <v>127</v>
      </c>
      <c r="Q2" s="191"/>
      <c r="R2" s="191"/>
      <c r="S2" s="191"/>
      <c r="T2" s="191"/>
      <c r="U2" s="191"/>
      <c r="V2" s="191"/>
      <c r="W2" s="191"/>
      <c r="X2" s="191"/>
      <c r="Y2" s="191"/>
      <c r="Z2" s="191"/>
      <c r="AK2" s="34">
        <v>2</v>
      </c>
      <c r="AL2" s="34">
        <f>H19</f>
        <v>4</v>
      </c>
      <c r="AM2" s="34">
        <v>7</v>
      </c>
      <c r="AN2" s="34">
        <f t="shared" ref="AN2:AT2" si="0">J19</f>
        <v>8</v>
      </c>
      <c r="AO2" s="34">
        <f t="shared" si="0"/>
        <v>10</v>
      </c>
      <c r="AP2" s="34">
        <f t="shared" si="0"/>
        <v>12</v>
      </c>
      <c r="AQ2" s="34">
        <f t="shared" si="0"/>
        <v>14</v>
      </c>
      <c r="AR2" s="34">
        <f t="shared" si="0"/>
        <v>16</v>
      </c>
      <c r="AS2" s="34">
        <f t="shared" si="0"/>
        <v>18</v>
      </c>
      <c r="AT2" s="34">
        <f t="shared" si="0"/>
        <v>20</v>
      </c>
    </row>
    <row r="3" spans="1:70" s="33" customFormat="1" ht="23.5" customHeight="1" x14ac:dyDescent="0.2">
      <c r="A3" s="189"/>
      <c r="B3" s="189"/>
      <c r="C3" s="189"/>
      <c r="D3" s="189"/>
      <c r="E3" s="189"/>
      <c r="F3" s="189"/>
      <c r="P3" s="191"/>
      <c r="Q3" s="191"/>
      <c r="R3" s="191"/>
      <c r="S3" s="191"/>
      <c r="T3" s="191"/>
      <c r="U3" s="191"/>
      <c r="V3" s="191"/>
      <c r="W3" s="191"/>
      <c r="X3" s="191"/>
      <c r="Y3" s="191"/>
      <c r="Z3" s="191"/>
      <c r="AK3" s="34">
        <f>AK2*$C$14</f>
        <v>40</v>
      </c>
      <c r="AL3" s="34">
        <f t="shared" ref="AL3:AT3" si="1">AL2*$C$14</f>
        <v>80</v>
      </c>
      <c r="AM3" s="34">
        <f t="shared" si="1"/>
        <v>140</v>
      </c>
      <c r="AN3" s="34">
        <f t="shared" si="1"/>
        <v>160</v>
      </c>
      <c r="AO3" s="34">
        <f t="shared" si="1"/>
        <v>200</v>
      </c>
      <c r="AP3" s="34">
        <f t="shared" si="1"/>
        <v>240</v>
      </c>
      <c r="AQ3" s="34">
        <f t="shared" si="1"/>
        <v>280</v>
      </c>
      <c r="AR3" s="34">
        <f t="shared" si="1"/>
        <v>320</v>
      </c>
      <c r="AS3" s="34">
        <f t="shared" si="1"/>
        <v>360</v>
      </c>
      <c r="AT3" s="34">
        <f t="shared" si="1"/>
        <v>400</v>
      </c>
    </row>
    <row r="4" spans="1:70" s="33" customFormat="1" x14ac:dyDescent="0.2">
      <c r="B4" s="35" t="s">
        <v>128</v>
      </c>
      <c r="D4" s="34"/>
      <c r="F4" s="35" t="s">
        <v>129</v>
      </c>
      <c r="G4" s="188" t="s">
        <v>130</v>
      </c>
      <c r="H4" s="188"/>
      <c r="I4" s="188" t="s">
        <v>131</v>
      </c>
      <c r="J4" s="188"/>
      <c r="P4" s="191"/>
      <c r="Q4" s="191"/>
      <c r="R4" s="191"/>
      <c r="S4" s="191"/>
      <c r="T4" s="191"/>
      <c r="U4" s="191"/>
      <c r="V4" s="191"/>
      <c r="W4" s="191"/>
      <c r="X4" s="191"/>
      <c r="Y4" s="191"/>
      <c r="Z4" s="191"/>
      <c r="AG4" s="35" t="s">
        <v>132</v>
      </c>
      <c r="AK4" s="34">
        <f>C9*(D9^0.5)</f>
        <v>483.05959453357303</v>
      </c>
      <c r="AL4" s="34">
        <f>AK4</f>
        <v>483.05959453357303</v>
      </c>
      <c r="AM4" s="34">
        <f t="shared" ref="AM4:AT4" si="2">AL4</f>
        <v>483.05959453357303</v>
      </c>
      <c r="AN4" s="34">
        <f t="shared" si="2"/>
        <v>483.05959453357303</v>
      </c>
      <c r="AO4" s="34">
        <f t="shared" si="2"/>
        <v>483.05959453357303</v>
      </c>
      <c r="AP4" s="34">
        <f t="shared" si="2"/>
        <v>483.05959453357303</v>
      </c>
      <c r="AQ4" s="34">
        <f t="shared" si="2"/>
        <v>483.05959453357303</v>
      </c>
      <c r="AR4" s="34">
        <f t="shared" si="2"/>
        <v>483.05959453357303</v>
      </c>
      <c r="AS4" s="34">
        <f t="shared" si="2"/>
        <v>483.05959453357303</v>
      </c>
      <c r="AT4" s="34">
        <f t="shared" si="2"/>
        <v>483.05959453357303</v>
      </c>
      <c r="AV4" s="33" t="s">
        <v>24</v>
      </c>
      <c r="AW4" s="33">
        <f t="shared" ref="AW4:BF4" si="3">G19</f>
        <v>2</v>
      </c>
      <c r="AX4" s="33">
        <f t="shared" si="3"/>
        <v>4</v>
      </c>
      <c r="AY4" s="33">
        <f t="shared" si="3"/>
        <v>6</v>
      </c>
      <c r="AZ4" s="33">
        <f t="shared" si="3"/>
        <v>8</v>
      </c>
      <c r="BA4" s="33">
        <f t="shared" si="3"/>
        <v>10</v>
      </c>
      <c r="BB4" s="33">
        <f t="shared" si="3"/>
        <v>12</v>
      </c>
      <c r="BC4" s="33">
        <f t="shared" si="3"/>
        <v>14</v>
      </c>
      <c r="BD4" s="33">
        <f t="shared" si="3"/>
        <v>16</v>
      </c>
      <c r="BE4" s="33">
        <f t="shared" si="3"/>
        <v>18</v>
      </c>
      <c r="BF4" s="33">
        <f t="shared" si="3"/>
        <v>20</v>
      </c>
      <c r="BH4" s="33" t="s">
        <v>24</v>
      </c>
      <c r="BI4" s="33">
        <f t="shared" ref="BI4:BR4" si="4">G19</f>
        <v>2</v>
      </c>
      <c r="BJ4" s="33">
        <f t="shared" si="4"/>
        <v>4</v>
      </c>
      <c r="BK4" s="33">
        <f t="shared" si="4"/>
        <v>6</v>
      </c>
      <c r="BL4" s="33">
        <f t="shared" si="4"/>
        <v>8</v>
      </c>
      <c r="BM4" s="33">
        <f t="shared" si="4"/>
        <v>10</v>
      </c>
      <c r="BN4" s="33">
        <f t="shared" si="4"/>
        <v>12</v>
      </c>
      <c r="BO4" s="33">
        <f t="shared" si="4"/>
        <v>14</v>
      </c>
      <c r="BP4" s="33">
        <f t="shared" si="4"/>
        <v>16</v>
      </c>
      <c r="BQ4" s="33">
        <f t="shared" si="4"/>
        <v>18</v>
      </c>
      <c r="BR4" s="33">
        <f t="shared" si="4"/>
        <v>20</v>
      </c>
    </row>
    <row r="5" spans="1:70" s="33" customFormat="1" ht="16" thickBot="1" x14ac:dyDescent="0.25">
      <c r="D5" s="34"/>
      <c r="H5" s="33" t="s">
        <v>133</v>
      </c>
      <c r="J5" s="33" t="s">
        <v>133</v>
      </c>
      <c r="K5" s="36"/>
      <c r="L5" s="36"/>
      <c r="M5" s="36"/>
      <c r="N5" s="36"/>
      <c r="O5" s="36"/>
      <c r="P5" s="36"/>
      <c r="Q5" s="36"/>
      <c r="R5" s="36"/>
      <c r="S5" s="36"/>
      <c r="T5" s="36"/>
      <c r="U5" s="36"/>
      <c r="V5" s="36"/>
      <c r="W5" s="36"/>
      <c r="X5" s="36"/>
      <c r="Y5" s="36"/>
      <c r="Z5" s="36"/>
      <c r="AA5" s="36"/>
      <c r="AB5" s="36"/>
      <c r="AC5" s="36"/>
      <c r="AD5" s="36"/>
      <c r="AE5" s="36"/>
      <c r="AF5" s="36"/>
      <c r="AK5" s="37">
        <f>AK4/AK3^0.5</f>
        <v>76.378428216175664</v>
      </c>
      <c r="AL5" s="37">
        <f t="shared" ref="AL5:AT5" si="5">AL4/AL3^0.5</f>
        <v>54.007704528027752</v>
      </c>
      <c r="AM5" s="37">
        <f t="shared" si="5"/>
        <v>40.825987160748134</v>
      </c>
      <c r="AN5" s="37">
        <f t="shared" si="5"/>
        <v>38.189214108087832</v>
      </c>
      <c r="AO5" s="37">
        <f t="shared" si="5"/>
        <v>34.15747150119136</v>
      </c>
      <c r="AP5" s="37">
        <f t="shared" si="5"/>
        <v>31.181362747570596</v>
      </c>
      <c r="AQ5" s="37">
        <f t="shared" si="5"/>
        <v>28.868332369999926</v>
      </c>
      <c r="AR5" s="37">
        <f t="shared" si="5"/>
        <v>27.003852264013876</v>
      </c>
      <c r="AS5" s="37">
        <f t="shared" si="5"/>
        <v>25.459476072058557</v>
      </c>
      <c r="AT5" s="37">
        <f t="shared" si="5"/>
        <v>24.152979726678652</v>
      </c>
      <c r="AV5" s="33" t="s">
        <v>7</v>
      </c>
      <c r="AW5" s="33">
        <f t="shared" ref="AW5:BF5" si="6">2*AW4-2</f>
        <v>2</v>
      </c>
      <c r="AX5" s="33">
        <f t="shared" si="6"/>
        <v>6</v>
      </c>
      <c r="AY5" s="33">
        <f t="shared" si="6"/>
        <v>10</v>
      </c>
      <c r="AZ5" s="33">
        <f t="shared" si="6"/>
        <v>14</v>
      </c>
      <c r="BA5" s="33">
        <f t="shared" si="6"/>
        <v>18</v>
      </c>
      <c r="BB5" s="33">
        <f t="shared" si="6"/>
        <v>22</v>
      </c>
      <c r="BC5" s="33">
        <f t="shared" si="6"/>
        <v>26</v>
      </c>
      <c r="BD5" s="33">
        <f t="shared" si="6"/>
        <v>30</v>
      </c>
      <c r="BE5" s="33">
        <f t="shared" si="6"/>
        <v>34</v>
      </c>
      <c r="BF5" s="33">
        <f t="shared" si="6"/>
        <v>38</v>
      </c>
      <c r="BH5" s="33" t="s">
        <v>7</v>
      </c>
      <c r="BI5" s="33">
        <f>2*BI4-2</f>
        <v>2</v>
      </c>
      <c r="BJ5" s="33">
        <f t="shared" ref="BJ5:BR5" si="7">2*BJ4-2</f>
        <v>6</v>
      </c>
      <c r="BK5" s="33">
        <f t="shared" si="7"/>
        <v>10</v>
      </c>
      <c r="BL5" s="33">
        <f t="shared" si="7"/>
        <v>14</v>
      </c>
      <c r="BM5" s="33">
        <f t="shared" si="7"/>
        <v>18</v>
      </c>
      <c r="BN5" s="33">
        <f t="shared" si="7"/>
        <v>22</v>
      </c>
      <c r="BO5" s="33">
        <f t="shared" si="7"/>
        <v>26</v>
      </c>
      <c r="BP5" s="33">
        <f t="shared" si="7"/>
        <v>30</v>
      </c>
      <c r="BQ5" s="33">
        <f t="shared" si="7"/>
        <v>34</v>
      </c>
      <c r="BR5" s="33">
        <f t="shared" si="7"/>
        <v>38</v>
      </c>
    </row>
    <row r="6" spans="1:70" s="33" customFormat="1" ht="16" thickBot="1" x14ac:dyDescent="0.25">
      <c r="B6" s="33" t="s">
        <v>134</v>
      </c>
      <c r="C6" s="38">
        <v>0.05</v>
      </c>
      <c r="D6" s="34"/>
      <c r="F6" s="33" t="s">
        <v>135</v>
      </c>
      <c r="G6" s="33" t="s">
        <v>136</v>
      </c>
      <c r="H6" s="33" t="s">
        <v>137</v>
      </c>
      <c r="I6" s="33" t="s">
        <v>136</v>
      </c>
      <c r="J6" s="33" t="s">
        <v>137</v>
      </c>
      <c r="K6" s="36" t="s">
        <v>138</v>
      </c>
      <c r="AD6" s="39"/>
      <c r="AG6" s="33" t="s">
        <v>139</v>
      </c>
      <c r="AH6" s="37" t="s">
        <v>140</v>
      </c>
      <c r="AI6" s="37" t="s">
        <v>141</v>
      </c>
      <c r="AJ6" s="37"/>
      <c r="AK6" s="188" t="s">
        <v>142</v>
      </c>
      <c r="AL6" s="188"/>
      <c r="AM6" s="188"/>
      <c r="AN6" s="188"/>
      <c r="AO6" s="188"/>
      <c r="AP6" s="188"/>
      <c r="AQ6" s="188"/>
      <c r="AR6" s="188"/>
      <c r="AS6" s="188"/>
      <c r="AT6" s="188"/>
      <c r="AV6" s="33" t="s">
        <v>143</v>
      </c>
      <c r="AW6" s="40">
        <f t="shared" ref="AW6:BF6" si="8">_xlfn.T.INV(1-$C$6/2,AW$5)</f>
        <v>4.3026527297494619</v>
      </c>
      <c r="AX6" s="40">
        <f t="shared" si="8"/>
        <v>2.4469118511449688</v>
      </c>
      <c r="AY6" s="40">
        <f t="shared" si="8"/>
        <v>2.2281388519862744</v>
      </c>
      <c r="AZ6" s="40">
        <f t="shared" si="8"/>
        <v>2.1447866879178035</v>
      </c>
      <c r="BA6" s="40">
        <f t="shared" si="8"/>
        <v>2.1009220402410378</v>
      </c>
      <c r="BB6" s="40">
        <f t="shared" si="8"/>
        <v>2.0738730679040249</v>
      </c>
      <c r="BC6" s="40">
        <f t="shared" si="8"/>
        <v>2.0555294386428731</v>
      </c>
      <c r="BD6" s="40">
        <f t="shared" si="8"/>
        <v>2.0422724563012378</v>
      </c>
      <c r="BE6" s="40">
        <f t="shared" si="8"/>
        <v>2.0322445093177191</v>
      </c>
      <c r="BF6" s="40">
        <f t="shared" si="8"/>
        <v>2.0243941639119702</v>
      </c>
      <c r="BH6" s="33" t="s">
        <v>143</v>
      </c>
      <c r="BI6" s="40">
        <f>_xlfn.T.INV(1-$C$6/2,BI$5)</f>
        <v>4.3026527297494619</v>
      </c>
      <c r="BJ6" s="40">
        <f t="shared" ref="BJ6:BR6" si="9">_xlfn.T.INV(1-$C$6/2,BJ$5)</f>
        <v>2.4469118511449688</v>
      </c>
      <c r="BK6" s="40">
        <f t="shared" si="9"/>
        <v>2.2281388519862744</v>
      </c>
      <c r="BL6" s="40">
        <f t="shared" si="9"/>
        <v>2.1447866879178035</v>
      </c>
      <c r="BM6" s="40">
        <f t="shared" si="9"/>
        <v>2.1009220402410378</v>
      </c>
      <c r="BN6" s="40">
        <f t="shared" si="9"/>
        <v>2.0738730679040249</v>
      </c>
      <c r="BO6" s="40">
        <f t="shared" si="9"/>
        <v>2.0555294386428731</v>
      </c>
      <c r="BP6" s="40">
        <f t="shared" si="9"/>
        <v>2.0422724563012378</v>
      </c>
      <c r="BQ6" s="40">
        <f t="shared" si="9"/>
        <v>2.0322445093177191</v>
      </c>
      <c r="BR6" s="40">
        <f t="shared" si="9"/>
        <v>2.0243941639119702</v>
      </c>
    </row>
    <row r="7" spans="1:70" s="33" customFormat="1" x14ac:dyDescent="0.2">
      <c r="B7" s="33" t="s">
        <v>144</v>
      </c>
      <c r="C7" s="38">
        <v>2353</v>
      </c>
      <c r="D7" s="34"/>
      <c r="F7" s="41">
        <v>0</v>
      </c>
      <c r="G7" s="33">
        <f>$C$7</f>
        <v>2353</v>
      </c>
      <c r="H7" s="42">
        <f t="shared" ref="H7:H15" si="10">$C$10</f>
        <v>153.47503054243057</v>
      </c>
      <c r="I7" s="43">
        <f>G7*(1+F7)</f>
        <v>2353</v>
      </c>
      <c r="J7" s="44">
        <f>H7</f>
        <v>153.47503054243057</v>
      </c>
      <c r="K7" s="45">
        <f>J7/I7</f>
        <v>6.5225257349099272E-2</v>
      </c>
      <c r="L7" s="46"/>
      <c r="M7" s="46"/>
      <c r="N7" s="46"/>
      <c r="O7" s="46"/>
      <c r="P7" s="46"/>
      <c r="Q7" s="46"/>
      <c r="R7" s="46"/>
      <c r="S7" s="46"/>
      <c r="T7" s="46"/>
      <c r="U7" s="46"/>
      <c r="V7" s="46"/>
      <c r="W7" s="46"/>
      <c r="X7" s="46"/>
      <c r="Y7" s="46"/>
      <c r="Z7" s="46"/>
      <c r="AA7" s="46"/>
      <c r="AB7" s="46"/>
      <c r="AC7" s="46"/>
      <c r="AD7" s="46"/>
      <c r="AE7" s="46"/>
      <c r="AF7" s="46"/>
      <c r="AG7" s="47">
        <f>F7</f>
        <v>0</v>
      </c>
      <c r="AH7" s="46">
        <f t="shared" ref="AH7:AH15" si="11">$C$7*F7</f>
        <v>0</v>
      </c>
      <c r="AI7" s="46">
        <f>SQRT(H7^2+J7^2)</f>
        <v>217.04646967873032</v>
      </c>
      <c r="AJ7" s="46"/>
      <c r="AK7" s="48">
        <f>(($C$8*($D$8^0.5))/AK$3^0.5+($C$9*$D$9^0.5)/AK$3^0.5)^0.5</f>
        <v>129.3521751257052</v>
      </c>
      <c r="AL7" s="48">
        <f t="shared" ref="AL7:AT7" si="12">(($C$8*($D$8^0.5))/AL$3^0.5+($C$9*$D$9^0.5)/AL$3^0.5)^0.5</f>
        <v>108.77178036847621</v>
      </c>
      <c r="AM7" s="48">
        <f t="shared" si="12"/>
        <v>94.570726409586158</v>
      </c>
      <c r="AN7" s="48">
        <f t="shared" si="12"/>
        <v>91.465800192616015</v>
      </c>
      <c r="AO7" s="48">
        <f t="shared" si="12"/>
        <v>86.503013042927648</v>
      </c>
      <c r="AP7" s="48">
        <f t="shared" si="12"/>
        <v>82.648680315825558</v>
      </c>
      <c r="AQ7" s="48">
        <f t="shared" si="12"/>
        <v>79.524184825760784</v>
      </c>
      <c r="AR7" s="48">
        <f t="shared" si="12"/>
        <v>76.913263500283321</v>
      </c>
      <c r="AS7" s="48">
        <f t="shared" si="12"/>
        <v>74.68151312908951</v>
      </c>
      <c r="AT7" s="48">
        <f t="shared" si="12"/>
        <v>72.74007357644318</v>
      </c>
      <c r="AV7" s="33" t="s">
        <v>145</v>
      </c>
      <c r="AW7" s="49">
        <f>0+AW$6*$AK18/SQRT(AW$4)</f>
        <v>556.55748940364583</v>
      </c>
      <c r="AX7" s="49">
        <f t="shared" ref="AX7:BF7" si="13">0+AX$6*$AK18/SQRT(AX$4)</f>
        <v>223.80875046576986</v>
      </c>
      <c r="AY7" s="49">
        <f t="shared" si="13"/>
        <v>166.4007809280474</v>
      </c>
      <c r="AZ7" s="49">
        <f t="shared" si="13"/>
        <v>138.71641163141246</v>
      </c>
      <c r="BA7" s="49">
        <f t="shared" si="13"/>
        <v>121.53424601097045</v>
      </c>
      <c r="BB7" s="49">
        <f t="shared" si="13"/>
        <v>109.51668324326214</v>
      </c>
      <c r="BC7" s="49">
        <f t="shared" si="13"/>
        <v>100.49591691079553</v>
      </c>
      <c r="BD7" s="49">
        <f t="shared" si="13"/>
        <v>93.399042213466061</v>
      </c>
      <c r="BE7" s="49">
        <f t="shared" si="13"/>
        <v>87.625082555839484</v>
      </c>
      <c r="BF7" s="49">
        <f t="shared" si="13"/>
        <v>82.807335899736799</v>
      </c>
      <c r="BH7" s="33" t="s">
        <v>146</v>
      </c>
      <c r="BI7" s="49">
        <f>0-AW$6*$AK18/SQRT(BI$4)</f>
        <v>-556.55748940364583</v>
      </c>
      <c r="BJ7" s="49">
        <f>0-AX$6*$AK18/SQRT(BJ$4)</f>
        <v>-223.80875046576986</v>
      </c>
      <c r="BK7" s="49">
        <f t="shared" ref="BK7:BQ15" si="14">0-AY$6*$AK18/SQRT(BK$4)</f>
        <v>-166.4007809280474</v>
      </c>
      <c r="BL7" s="49">
        <f t="shared" si="14"/>
        <v>-138.71641163141246</v>
      </c>
      <c r="BM7" s="49">
        <f t="shared" si="14"/>
        <v>-121.53424601097045</v>
      </c>
      <c r="BN7" s="49">
        <f t="shared" si="14"/>
        <v>-109.51668324326214</v>
      </c>
      <c r="BO7" s="49">
        <f t="shared" si="14"/>
        <v>-100.49591691079553</v>
      </c>
      <c r="BP7" s="49">
        <f t="shared" si="14"/>
        <v>-93.399042213466061</v>
      </c>
      <c r="BQ7" s="49">
        <f>0-BE$6*$AK18/SQRT(BQ$4)</f>
        <v>-87.625082555839484</v>
      </c>
      <c r="BR7" s="49">
        <f t="shared" ref="BR7:BR15" si="15">0-BF$6*$AK18/SQRT(BR$4)</f>
        <v>-82.807335899736799</v>
      </c>
    </row>
    <row r="8" spans="1:70" s="33" customFormat="1" x14ac:dyDescent="0.2">
      <c r="B8" s="33" t="s">
        <v>147</v>
      </c>
      <c r="C8" s="38">
        <v>47109.17</v>
      </c>
      <c r="D8" s="50">
        <v>5</v>
      </c>
      <c r="E8" s="51" t="s">
        <v>13</v>
      </c>
      <c r="F8" s="41">
        <v>0.02</v>
      </c>
      <c r="G8" s="33">
        <f t="shared" ref="G8:G15" si="16">$C$7</f>
        <v>2353</v>
      </c>
      <c r="H8" s="42">
        <f t="shared" si="10"/>
        <v>153.47503054243057</v>
      </c>
      <c r="I8" s="43">
        <f t="shared" ref="I8:I15" si="17">G8*(1+F8)</f>
        <v>2400.06</v>
      </c>
      <c r="J8" s="44">
        <f t="shared" ref="J8:J15" si="18">H8</f>
        <v>153.47503054243057</v>
      </c>
      <c r="K8" s="45">
        <f t="shared" ref="K8:K15" si="19">J8/I8</f>
        <v>6.3946330734411042E-2</v>
      </c>
      <c r="L8" s="46"/>
      <c r="M8" s="46"/>
      <c r="N8" s="46"/>
      <c r="O8" s="46"/>
      <c r="P8" s="46"/>
      <c r="Q8" s="46"/>
      <c r="R8" s="46"/>
      <c r="S8" s="46"/>
      <c r="T8" s="46"/>
      <c r="U8" s="46"/>
      <c r="V8" s="46"/>
      <c r="W8" s="46"/>
      <c r="X8" s="46"/>
      <c r="Y8" s="46"/>
      <c r="Z8" s="46"/>
      <c r="AA8" s="46"/>
      <c r="AB8" s="46"/>
      <c r="AC8" s="46"/>
      <c r="AD8" s="46"/>
      <c r="AE8" s="46"/>
      <c r="AF8" s="46"/>
      <c r="AG8" s="47">
        <f t="shared" ref="AG8:AG15" si="20">F8</f>
        <v>0.02</v>
      </c>
      <c r="AH8" s="46">
        <f t="shared" si="11"/>
        <v>47.06</v>
      </c>
      <c r="AI8" s="46">
        <f t="shared" ref="AI8:AI15" si="21">SQRT(H8^2+J8^2)</f>
        <v>217.04646967873032</v>
      </c>
      <c r="AJ8" s="46"/>
      <c r="AK8" s="48">
        <f t="shared" ref="AK8:AT15" si="22">(($C$8*($D$8^0.5))/AK$3^0.5+($C$9*$D$9^0.5)/AK$3^0.5)^0.5</f>
        <v>129.3521751257052</v>
      </c>
      <c r="AL8" s="48">
        <f t="shared" si="22"/>
        <v>108.77178036847621</v>
      </c>
      <c r="AM8" s="48">
        <f t="shared" si="22"/>
        <v>94.570726409586158</v>
      </c>
      <c r="AN8" s="48">
        <f t="shared" si="22"/>
        <v>91.465800192616015</v>
      </c>
      <c r="AO8" s="48">
        <f t="shared" si="22"/>
        <v>86.503013042927648</v>
      </c>
      <c r="AP8" s="48">
        <f t="shared" si="22"/>
        <v>82.648680315825558</v>
      </c>
      <c r="AQ8" s="48">
        <f t="shared" si="22"/>
        <v>79.524184825760784</v>
      </c>
      <c r="AR8" s="48">
        <f t="shared" si="22"/>
        <v>76.913263500283321</v>
      </c>
      <c r="AS8" s="48">
        <f t="shared" si="22"/>
        <v>74.68151312908951</v>
      </c>
      <c r="AT8" s="48">
        <f t="shared" si="22"/>
        <v>72.74007357644318</v>
      </c>
      <c r="AW8" s="49">
        <f t="shared" ref="AW8:BF15" si="23">0+AW$6*$AK19/SQRT(AW$4)</f>
        <v>556.55748940364583</v>
      </c>
      <c r="AX8" s="49">
        <f t="shared" si="23"/>
        <v>223.80875046576986</v>
      </c>
      <c r="AY8" s="49">
        <f t="shared" si="23"/>
        <v>166.4007809280474</v>
      </c>
      <c r="AZ8" s="49">
        <f t="shared" si="23"/>
        <v>138.71641163141246</v>
      </c>
      <c r="BA8" s="49">
        <f t="shared" si="23"/>
        <v>121.53424601097045</v>
      </c>
      <c r="BB8" s="49">
        <f t="shared" si="23"/>
        <v>109.51668324326214</v>
      </c>
      <c r="BC8" s="49">
        <f t="shared" si="23"/>
        <v>100.49591691079553</v>
      </c>
      <c r="BD8" s="49">
        <f t="shared" si="23"/>
        <v>93.399042213466061</v>
      </c>
      <c r="BE8" s="49">
        <f t="shared" si="23"/>
        <v>87.625082555839484</v>
      </c>
      <c r="BF8" s="49">
        <f t="shared" si="23"/>
        <v>82.807335899736799</v>
      </c>
      <c r="BI8" s="49">
        <f t="shared" ref="BI8:BJ15" si="24">0-AW$6*$AK19/SQRT(BI$4)</f>
        <v>-556.55748940364583</v>
      </c>
      <c r="BJ8" s="49">
        <f t="shared" si="24"/>
        <v>-223.80875046576986</v>
      </c>
      <c r="BK8" s="49">
        <f t="shared" si="14"/>
        <v>-166.4007809280474</v>
      </c>
      <c r="BL8" s="49">
        <f t="shared" si="14"/>
        <v>-138.71641163141246</v>
      </c>
      <c r="BM8" s="49">
        <f t="shared" si="14"/>
        <v>-121.53424601097045</v>
      </c>
      <c r="BN8" s="49">
        <f t="shared" si="14"/>
        <v>-109.51668324326214</v>
      </c>
      <c r="BO8" s="49">
        <f t="shared" si="14"/>
        <v>-100.49591691079553</v>
      </c>
      <c r="BP8" s="49">
        <f t="shared" si="14"/>
        <v>-93.399042213466061</v>
      </c>
      <c r="BQ8" s="49">
        <f t="shared" si="14"/>
        <v>-87.625082555839484</v>
      </c>
      <c r="BR8" s="49">
        <f t="shared" si="15"/>
        <v>-82.807335899736799</v>
      </c>
    </row>
    <row r="9" spans="1:70" s="33" customFormat="1" x14ac:dyDescent="0.2">
      <c r="B9" s="33" t="s">
        <v>148</v>
      </c>
      <c r="C9" s="52">
        <v>182.5793650799329</v>
      </c>
      <c r="D9" s="50">
        <v>7</v>
      </c>
      <c r="E9" s="51" t="s">
        <v>149</v>
      </c>
      <c r="F9" s="41">
        <v>0.04</v>
      </c>
      <c r="G9" s="33">
        <f t="shared" si="16"/>
        <v>2353</v>
      </c>
      <c r="H9" s="42">
        <f t="shared" si="10"/>
        <v>153.47503054243057</v>
      </c>
      <c r="I9" s="43">
        <f t="shared" si="17"/>
        <v>2447.12</v>
      </c>
      <c r="J9" s="44">
        <f t="shared" si="18"/>
        <v>153.47503054243057</v>
      </c>
      <c r="K9" s="45">
        <f t="shared" si="19"/>
        <v>6.2716593604903143E-2</v>
      </c>
      <c r="L9" s="46"/>
      <c r="M9" s="46"/>
      <c r="N9" s="46"/>
      <c r="O9" s="46"/>
      <c r="P9" s="46"/>
      <c r="Q9" s="46"/>
      <c r="R9" s="46"/>
      <c r="S9" s="46"/>
      <c r="T9" s="46"/>
      <c r="U9" s="46"/>
      <c r="V9" s="46"/>
      <c r="W9" s="46"/>
      <c r="X9" s="46"/>
      <c r="Y9" s="46"/>
      <c r="Z9" s="46"/>
      <c r="AA9" s="46"/>
      <c r="AB9" s="46"/>
      <c r="AC9" s="46"/>
      <c r="AD9" s="46"/>
      <c r="AE9" s="46"/>
      <c r="AF9" s="46"/>
      <c r="AG9" s="47">
        <f t="shared" si="20"/>
        <v>0.04</v>
      </c>
      <c r="AH9" s="46">
        <f t="shared" si="11"/>
        <v>94.12</v>
      </c>
      <c r="AI9" s="46">
        <f t="shared" si="21"/>
        <v>217.04646967873032</v>
      </c>
      <c r="AJ9" s="46"/>
      <c r="AK9" s="48">
        <f t="shared" si="22"/>
        <v>129.3521751257052</v>
      </c>
      <c r="AL9" s="48">
        <f t="shared" si="22"/>
        <v>108.77178036847621</v>
      </c>
      <c r="AM9" s="48">
        <f t="shared" si="22"/>
        <v>94.570726409586158</v>
      </c>
      <c r="AN9" s="48">
        <f t="shared" si="22"/>
        <v>91.465800192616015</v>
      </c>
      <c r="AO9" s="48">
        <f t="shared" si="22"/>
        <v>86.503013042927648</v>
      </c>
      <c r="AP9" s="48">
        <f t="shared" si="22"/>
        <v>82.648680315825558</v>
      </c>
      <c r="AQ9" s="48">
        <f t="shared" si="22"/>
        <v>79.524184825760784</v>
      </c>
      <c r="AR9" s="48">
        <f t="shared" si="22"/>
        <v>76.913263500283321</v>
      </c>
      <c r="AS9" s="48">
        <f t="shared" si="22"/>
        <v>74.68151312908951</v>
      </c>
      <c r="AT9" s="48">
        <f t="shared" si="22"/>
        <v>72.74007357644318</v>
      </c>
      <c r="AW9" s="49">
        <f t="shared" si="23"/>
        <v>556.55748940364583</v>
      </c>
      <c r="AX9" s="49">
        <f t="shared" si="23"/>
        <v>223.80875046576986</v>
      </c>
      <c r="AY9" s="49">
        <f t="shared" si="23"/>
        <v>166.4007809280474</v>
      </c>
      <c r="AZ9" s="49">
        <f t="shared" si="23"/>
        <v>138.71641163141246</v>
      </c>
      <c r="BA9" s="49">
        <f t="shared" si="23"/>
        <v>121.53424601097045</v>
      </c>
      <c r="BB9" s="49">
        <f t="shared" si="23"/>
        <v>109.51668324326214</v>
      </c>
      <c r="BC9" s="49">
        <f t="shared" si="23"/>
        <v>100.49591691079553</v>
      </c>
      <c r="BD9" s="49">
        <f t="shared" si="23"/>
        <v>93.399042213466061</v>
      </c>
      <c r="BE9" s="49">
        <f t="shared" si="23"/>
        <v>87.625082555839484</v>
      </c>
      <c r="BF9" s="49">
        <f t="shared" si="23"/>
        <v>82.807335899736799</v>
      </c>
      <c r="BI9" s="49">
        <f t="shared" si="24"/>
        <v>-556.55748940364583</v>
      </c>
      <c r="BJ9" s="49">
        <f t="shared" si="24"/>
        <v>-223.80875046576986</v>
      </c>
      <c r="BK9" s="49">
        <f t="shared" si="14"/>
        <v>-166.4007809280474</v>
      </c>
      <c r="BL9" s="49">
        <f t="shared" si="14"/>
        <v>-138.71641163141246</v>
      </c>
      <c r="BM9" s="49">
        <f t="shared" si="14"/>
        <v>-121.53424601097045</v>
      </c>
      <c r="BN9" s="49">
        <f t="shared" si="14"/>
        <v>-109.51668324326214</v>
      </c>
      <c r="BO9" s="49">
        <f t="shared" si="14"/>
        <v>-100.49591691079553</v>
      </c>
      <c r="BP9" s="49">
        <f t="shared" si="14"/>
        <v>-93.399042213466061</v>
      </c>
      <c r="BQ9" s="49">
        <f t="shared" si="14"/>
        <v>-87.625082555839484</v>
      </c>
      <c r="BR9" s="49">
        <f t="shared" si="15"/>
        <v>-82.807335899736799</v>
      </c>
    </row>
    <row r="10" spans="1:70" s="33" customFormat="1" x14ac:dyDescent="0.2">
      <c r="B10" s="33" t="s">
        <v>150</v>
      </c>
      <c r="C10" s="53">
        <f>(C8*(D8^0.5)/C14^0.5)^0.5</f>
        <v>153.47503054243057</v>
      </c>
      <c r="D10" s="34"/>
      <c r="F10" s="41">
        <v>0.06</v>
      </c>
      <c r="G10" s="33">
        <f t="shared" si="16"/>
        <v>2353</v>
      </c>
      <c r="H10" s="42">
        <f t="shared" si="10"/>
        <v>153.47503054243057</v>
      </c>
      <c r="I10" s="43">
        <f t="shared" si="17"/>
        <v>2494.1800000000003</v>
      </c>
      <c r="J10" s="44">
        <f t="shared" si="18"/>
        <v>153.47503054243057</v>
      </c>
      <c r="K10" s="45">
        <f t="shared" si="19"/>
        <v>6.1533261650093637E-2</v>
      </c>
      <c r="L10" s="46"/>
      <c r="M10" s="46"/>
      <c r="N10" s="46"/>
      <c r="O10" s="46"/>
      <c r="P10" s="46"/>
      <c r="Q10" s="46"/>
      <c r="R10" s="46"/>
      <c r="S10" s="46"/>
      <c r="T10" s="46"/>
      <c r="U10" s="46"/>
      <c r="V10" s="46"/>
      <c r="W10" s="46"/>
      <c r="X10" s="46"/>
      <c r="Y10" s="46"/>
      <c r="Z10" s="46"/>
      <c r="AA10" s="46"/>
      <c r="AB10" s="46"/>
      <c r="AC10" s="46"/>
      <c r="AD10" s="46"/>
      <c r="AE10" s="46"/>
      <c r="AF10" s="46"/>
      <c r="AG10" s="47">
        <f t="shared" si="20"/>
        <v>0.06</v>
      </c>
      <c r="AH10" s="46">
        <f t="shared" si="11"/>
        <v>141.18</v>
      </c>
      <c r="AI10" s="46">
        <f t="shared" si="21"/>
        <v>217.04646967873032</v>
      </c>
      <c r="AJ10" s="46"/>
      <c r="AK10" s="48">
        <f t="shared" si="22"/>
        <v>129.3521751257052</v>
      </c>
      <c r="AL10" s="48">
        <f t="shared" si="22"/>
        <v>108.77178036847621</v>
      </c>
      <c r="AM10" s="48">
        <f t="shared" si="22"/>
        <v>94.570726409586158</v>
      </c>
      <c r="AN10" s="48">
        <f t="shared" si="22"/>
        <v>91.465800192616015</v>
      </c>
      <c r="AO10" s="48">
        <f t="shared" si="22"/>
        <v>86.503013042927648</v>
      </c>
      <c r="AP10" s="48">
        <f t="shared" si="22"/>
        <v>82.648680315825558</v>
      </c>
      <c r="AQ10" s="48">
        <f t="shared" si="22"/>
        <v>79.524184825760784</v>
      </c>
      <c r="AR10" s="48">
        <f t="shared" si="22"/>
        <v>76.913263500283321</v>
      </c>
      <c r="AS10" s="48">
        <f t="shared" si="22"/>
        <v>74.68151312908951</v>
      </c>
      <c r="AT10" s="48">
        <f t="shared" si="22"/>
        <v>72.74007357644318</v>
      </c>
      <c r="AW10" s="49">
        <f t="shared" si="23"/>
        <v>556.55748940364583</v>
      </c>
      <c r="AX10" s="49">
        <f t="shared" si="23"/>
        <v>223.80875046576986</v>
      </c>
      <c r="AY10" s="49">
        <f t="shared" si="23"/>
        <v>166.4007809280474</v>
      </c>
      <c r="AZ10" s="49">
        <f t="shared" si="23"/>
        <v>138.71641163141246</v>
      </c>
      <c r="BA10" s="49">
        <f t="shared" si="23"/>
        <v>121.53424601097045</v>
      </c>
      <c r="BB10" s="49">
        <f t="shared" si="23"/>
        <v>109.51668324326214</v>
      </c>
      <c r="BC10" s="49">
        <f t="shared" si="23"/>
        <v>100.49591691079553</v>
      </c>
      <c r="BD10" s="49">
        <f t="shared" si="23"/>
        <v>93.399042213466061</v>
      </c>
      <c r="BE10" s="49">
        <f t="shared" si="23"/>
        <v>87.625082555839484</v>
      </c>
      <c r="BF10" s="49">
        <f t="shared" si="23"/>
        <v>82.807335899736799</v>
      </c>
      <c r="BI10" s="49">
        <f t="shared" si="24"/>
        <v>-556.55748940364583</v>
      </c>
      <c r="BJ10" s="49">
        <f t="shared" si="24"/>
        <v>-223.80875046576986</v>
      </c>
      <c r="BK10" s="49">
        <f t="shared" si="14"/>
        <v>-166.4007809280474</v>
      </c>
      <c r="BL10" s="49">
        <f t="shared" si="14"/>
        <v>-138.71641163141246</v>
      </c>
      <c r="BM10" s="49">
        <f t="shared" si="14"/>
        <v>-121.53424601097045</v>
      </c>
      <c r="BN10" s="49">
        <f t="shared" si="14"/>
        <v>-109.51668324326214</v>
      </c>
      <c r="BO10" s="49">
        <f t="shared" si="14"/>
        <v>-100.49591691079553</v>
      </c>
      <c r="BP10" s="49">
        <f t="shared" si="14"/>
        <v>-93.399042213466061</v>
      </c>
      <c r="BQ10" s="49">
        <f t="shared" si="14"/>
        <v>-87.625082555839484</v>
      </c>
      <c r="BR10" s="49">
        <f t="shared" si="15"/>
        <v>-82.807335899736799</v>
      </c>
    </row>
    <row r="11" spans="1:70" s="33" customFormat="1" x14ac:dyDescent="0.2">
      <c r="B11" s="33" t="s">
        <v>151</v>
      </c>
      <c r="C11" s="38">
        <v>0.95</v>
      </c>
      <c r="D11" s="34"/>
      <c r="F11" s="41">
        <v>0.08</v>
      </c>
      <c r="G11" s="33">
        <f t="shared" si="16"/>
        <v>2353</v>
      </c>
      <c r="H11" s="42">
        <f t="shared" si="10"/>
        <v>153.47503054243057</v>
      </c>
      <c r="I11" s="43">
        <f t="shared" si="17"/>
        <v>2541.2400000000002</v>
      </c>
      <c r="J11" s="44">
        <f t="shared" si="18"/>
        <v>153.47503054243057</v>
      </c>
      <c r="K11" s="45">
        <f t="shared" si="19"/>
        <v>6.0393756804721539E-2</v>
      </c>
      <c r="L11" s="46"/>
      <c r="M11" s="46"/>
      <c r="N11" s="46"/>
      <c r="O11" s="46"/>
      <c r="P11" s="46"/>
      <c r="Q11" s="46"/>
      <c r="R11" s="46"/>
      <c r="S11" s="46"/>
      <c r="T11" s="46"/>
      <c r="U11" s="46"/>
      <c r="V11" s="46"/>
      <c r="W11" s="46"/>
      <c r="X11" s="46"/>
      <c r="Y11" s="46"/>
      <c r="Z11" s="46"/>
      <c r="AA11" s="46"/>
      <c r="AB11" s="46"/>
      <c r="AC11" s="46"/>
      <c r="AD11" s="46"/>
      <c r="AE11" s="46"/>
      <c r="AF11" s="46"/>
      <c r="AG11" s="47">
        <f t="shared" si="20"/>
        <v>0.08</v>
      </c>
      <c r="AH11" s="46">
        <f t="shared" si="11"/>
        <v>188.24</v>
      </c>
      <c r="AI11" s="46">
        <f t="shared" si="21"/>
        <v>217.04646967873032</v>
      </c>
      <c r="AJ11" s="46"/>
      <c r="AK11" s="48">
        <f t="shared" si="22"/>
        <v>129.3521751257052</v>
      </c>
      <c r="AL11" s="48">
        <f t="shared" si="22"/>
        <v>108.77178036847621</v>
      </c>
      <c r="AM11" s="48">
        <f t="shared" si="22"/>
        <v>94.570726409586158</v>
      </c>
      <c r="AN11" s="48">
        <f t="shared" si="22"/>
        <v>91.465800192616015</v>
      </c>
      <c r="AO11" s="48">
        <f t="shared" si="22"/>
        <v>86.503013042927648</v>
      </c>
      <c r="AP11" s="48">
        <f t="shared" si="22"/>
        <v>82.648680315825558</v>
      </c>
      <c r="AQ11" s="48">
        <f t="shared" si="22"/>
        <v>79.524184825760784</v>
      </c>
      <c r="AR11" s="48">
        <f t="shared" si="22"/>
        <v>76.913263500283321</v>
      </c>
      <c r="AS11" s="48">
        <f t="shared" si="22"/>
        <v>74.68151312908951</v>
      </c>
      <c r="AT11" s="48">
        <f t="shared" si="22"/>
        <v>72.74007357644318</v>
      </c>
      <c r="AW11" s="49">
        <f t="shared" si="23"/>
        <v>556.55748940364583</v>
      </c>
      <c r="AX11" s="49">
        <f t="shared" si="23"/>
        <v>223.80875046576986</v>
      </c>
      <c r="AY11" s="49">
        <f t="shared" si="23"/>
        <v>166.4007809280474</v>
      </c>
      <c r="AZ11" s="49">
        <f t="shared" si="23"/>
        <v>138.71641163141246</v>
      </c>
      <c r="BA11" s="49">
        <f t="shared" si="23"/>
        <v>121.53424601097045</v>
      </c>
      <c r="BB11" s="49">
        <f t="shared" si="23"/>
        <v>109.51668324326214</v>
      </c>
      <c r="BC11" s="49">
        <f t="shared" si="23"/>
        <v>100.49591691079553</v>
      </c>
      <c r="BD11" s="49">
        <f t="shared" si="23"/>
        <v>93.399042213466061</v>
      </c>
      <c r="BE11" s="49">
        <f t="shared" si="23"/>
        <v>87.625082555839484</v>
      </c>
      <c r="BF11" s="49">
        <f t="shared" si="23"/>
        <v>82.807335899736799</v>
      </c>
      <c r="BI11" s="49">
        <f t="shared" si="24"/>
        <v>-556.55748940364583</v>
      </c>
      <c r="BJ11" s="49">
        <f t="shared" si="24"/>
        <v>-223.80875046576986</v>
      </c>
      <c r="BK11" s="49">
        <f t="shared" si="14"/>
        <v>-166.4007809280474</v>
      </c>
      <c r="BL11" s="49">
        <f t="shared" si="14"/>
        <v>-138.71641163141246</v>
      </c>
      <c r="BM11" s="49">
        <f t="shared" si="14"/>
        <v>-121.53424601097045</v>
      </c>
      <c r="BN11" s="49">
        <f t="shared" si="14"/>
        <v>-109.51668324326214</v>
      </c>
      <c r="BO11" s="49">
        <f t="shared" si="14"/>
        <v>-100.49591691079553</v>
      </c>
      <c r="BP11" s="49">
        <f t="shared" si="14"/>
        <v>-93.399042213466061</v>
      </c>
      <c r="BQ11" s="49">
        <f t="shared" si="14"/>
        <v>-87.625082555839484</v>
      </c>
      <c r="BR11" s="49">
        <f t="shared" si="15"/>
        <v>-82.807335899736799</v>
      </c>
    </row>
    <row r="12" spans="1:70" s="33" customFormat="1" x14ac:dyDescent="0.2">
      <c r="D12" s="34"/>
      <c r="F12" s="41">
        <v>0.1</v>
      </c>
      <c r="G12" s="33">
        <f t="shared" si="16"/>
        <v>2353</v>
      </c>
      <c r="H12" s="42">
        <f t="shared" si="10"/>
        <v>153.47503054243057</v>
      </c>
      <c r="I12" s="43">
        <f t="shared" si="17"/>
        <v>2588.3000000000002</v>
      </c>
      <c r="J12" s="44">
        <f t="shared" si="18"/>
        <v>153.47503054243057</v>
      </c>
      <c r="K12" s="45">
        <f t="shared" si="19"/>
        <v>5.9295688499181147E-2</v>
      </c>
      <c r="L12" s="46"/>
      <c r="M12" s="46"/>
      <c r="N12" s="46"/>
      <c r="O12" s="46"/>
      <c r="P12" s="46"/>
      <c r="Q12" s="46"/>
      <c r="R12" s="46"/>
      <c r="S12" s="46"/>
      <c r="T12" s="46"/>
      <c r="U12" s="46"/>
      <c r="V12" s="46"/>
      <c r="W12" s="46"/>
      <c r="X12" s="46"/>
      <c r="Y12" s="46"/>
      <c r="Z12" s="46"/>
      <c r="AA12" s="46"/>
      <c r="AB12" s="46"/>
      <c r="AC12" s="46"/>
      <c r="AD12" s="46"/>
      <c r="AE12" s="46"/>
      <c r="AF12" s="46"/>
      <c r="AG12" s="47">
        <f t="shared" si="20"/>
        <v>0.1</v>
      </c>
      <c r="AH12" s="46">
        <f t="shared" si="11"/>
        <v>235.3</v>
      </c>
      <c r="AI12" s="46">
        <f t="shared" si="21"/>
        <v>217.04646967873032</v>
      </c>
      <c r="AJ12" s="46"/>
      <c r="AK12" s="48">
        <f t="shared" si="22"/>
        <v>129.3521751257052</v>
      </c>
      <c r="AL12" s="48">
        <f t="shared" si="22"/>
        <v>108.77178036847621</v>
      </c>
      <c r="AM12" s="48">
        <f t="shared" si="22"/>
        <v>94.570726409586158</v>
      </c>
      <c r="AN12" s="48">
        <f t="shared" si="22"/>
        <v>91.465800192616015</v>
      </c>
      <c r="AO12" s="48">
        <f t="shared" si="22"/>
        <v>86.503013042927648</v>
      </c>
      <c r="AP12" s="48">
        <f t="shared" si="22"/>
        <v>82.648680315825558</v>
      </c>
      <c r="AQ12" s="48">
        <f t="shared" si="22"/>
        <v>79.524184825760784</v>
      </c>
      <c r="AR12" s="48">
        <f t="shared" si="22"/>
        <v>76.913263500283321</v>
      </c>
      <c r="AS12" s="48">
        <f t="shared" si="22"/>
        <v>74.68151312908951</v>
      </c>
      <c r="AT12" s="48">
        <f t="shared" si="22"/>
        <v>72.74007357644318</v>
      </c>
      <c r="AW12" s="49">
        <f t="shared" si="23"/>
        <v>556.55748940364583</v>
      </c>
      <c r="AX12" s="49">
        <f t="shared" si="23"/>
        <v>223.80875046576986</v>
      </c>
      <c r="AY12" s="49">
        <f t="shared" si="23"/>
        <v>166.4007809280474</v>
      </c>
      <c r="AZ12" s="49">
        <f t="shared" si="23"/>
        <v>138.71641163141246</v>
      </c>
      <c r="BA12" s="49">
        <f t="shared" si="23"/>
        <v>121.53424601097045</v>
      </c>
      <c r="BB12" s="49">
        <f t="shared" si="23"/>
        <v>109.51668324326214</v>
      </c>
      <c r="BC12" s="49">
        <f t="shared" si="23"/>
        <v>100.49591691079553</v>
      </c>
      <c r="BD12" s="49">
        <f t="shared" si="23"/>
        <v>93.399042213466061</v>
      </c>
      <c r="BE12" s="49">
        <f t="shared" si="23"/>
        <v>87.625082555839484</v>
      </c>
      <c r="BF12" s="49">
        <f t="shared" si="23"/>
        <v>82.807335899736799</v>
      </c>
      <c r="BI12" s="49">
        <f t="shared" si="24"/>
        <v>-556.55748940364583</v>
      </c>
      <c r="BJ12" s="49">
        <f t="shared" si="24"/>
        <v>-223.80875046576986</v>
      </c>
      <c r="BK12" s="49">
        <f t="shared" si="14"/>
        <v>-166.4007809280474</v>
      </c>
      <c r="BL12" s="49">
        <f t="shared" si="14"/>
        <v>-138.71641163141246</v>
      </c>
      <c r="BM12" s="49">
        <f t="shared" si="14"/>
        <v>-121.53424601097045</v>
      </c>
      <c r="BN12" s="49">
        <f t="shared" si="14"/>
        <v>-109.51668324326214</v>
      </c>
      <c r="BO12" s="49">
        <f t="shared" si="14"/>
        <v>-100.49591691079553</v>
      </c>
      <c r="BP12" s="49">
        <f t="shared" si="14"/>
        <v>-93.399042213466061</v>
      </c>
      <c r="BQ12" s="49">
        <f t="shared" si="14"/>
        <v>-87.625082555839484</v>
      </c>
      <c r="BR12" s="49">
        <f t="shared" si="15"/>
        <v>-82.807335899736799</v>
      </c>
    </row>
    <row r="13" spans="1:70" s="33" customFormat="1" x14ac:dyDescent="0.2">
      <c r="B13" s="33" t="s">
        <v>152</v>
      </c>
      <c r="F13" s="41">
        <v>0.12</v>
      </c>
      <c r="G13" s="33">
        <f t="shared" si="16"/>
        <v>2353</v>
      </c>
      <c r="H13" s="42">
        <f t="shared" si="10"/>
        <v>153.47503054243057</v>
      </c>
      <c r="I13" s="43">
        <f t="shared" si="17"/>
        <v>2635.36</v>
      </c>
      <c r="J13" s="44">
        <f t="shared" si="18"/>
        <v>153.47503054243057</v>
      </c>
      <c r="K13" s="45">
        <f t="shared" si="19"/>
        <v>5.823683691883863E-2</v>
      </c>
      <c r="L13" s="46"/>
      <c r="M13" s="46"/>
      <c r="N13" s="46"/>
      <c r="O13" s="46"/>
      <c r="P13" s="46"/>
      <c r="Q13" s="46"/>
      <c r="R13" s="46"/>
      <c r="S13" s="46"/>
      <c r="T13" s="46"/>
      <c r="U13" s="46"/>
      <c r="V13" s="46"/>
      <c r="W13" s="46"/>
      <c r="X13" s="46"/>
      <c r="Y13" s="46"/>
      <c r="Z13" s="46"/>
      <c r="AA13" s="46"/>
      <c r="AB13" s="46"/>
      <c r="AC13" s="46"/>
      <c r="AD13" s="46"/>
      <c r="AE13" s="46"/>
      <c r="AF13" s="46"/>
      <c r="AG13" s="47">
        <f t="shared" si="20"/>
        <v>0.12</v>
      </c>
      <c r="AH13" s="46">
        <f t="shared" si="11"/>
        <v>282.36</v>
      </c>
      <c r="AI13" s="46">
        <f t="shared" si="21"/>
        <v>217.04646967873032</v>
      </c>
      <c r="AJ13" s="46"/>
      <c r="AK13" s="48">
        <f t="shared" si="22"/>
        <v>129.3521751257052</v>
      </c>
      <c r="AL13" s="48">
        <f t="shared" si="22"/>
        <v>108.77178036847621</v>
      </c>
      <c r="AM13" s="48">
        <f t="shared" si="22"/>
        <v>94.570726409586158</v>
      </c>
      <c r="AN13" s="48">
        <f t="shared" si="22"/>
        <v>91.465800192616015</v>
      </c>
      <c r="AO13" s="48">
        <f t="shared" si="22"/>
        <v>86.503013042927648</v>
      </c>
      <c r="AP13" s="48">
        <f t="shared" si="22"/>
        <v>82.648680315825558</v>
      </c>
      <c r="AQ13" s="48">
        <f t="shared" si="22"/>
        <v>79.524184825760784</v>
      </c>
      <c r="AR13" s="48">
        <f t="shared" si="22"/>
        <v>76.913263500283321</v>
      </c>
      <c r="AS13" s="48">
        <f t="shared" si="22"/>
        <v>74.68151312908951</v>
      </c>
      <c r="AT13" s="48">
        <f t="shared" si="22"/>
        <v>72.74007357644318</v>
      </c>
      <c r="AW13" s="49">
        <f t="shared" si="23"/>
        <v>556.55748940364583</v>
      </c>
      <c r="AX13" s="49">
        <f t="shared" si="23"/>
        <v>223.80875046576986</v>
      </c>
      <c r="AY13" s="49">
        <f t="shared" si="23"/>
        <v>166.4007809280474</v>
      </c>
      <c r="AZ13" s="49">
        <f t="shared" si="23"/>
        <v>138.71641163141246</v>
      </c>
      <c r="BA13" s="49">
        <f t="shared" si="23"/>
        <v>121.53424601097045</v>
      </c>
      <c r="BB13" s="49">
        <f t="shared" si="23"/>
        <v>109.51668324326214</v>
      </c>
      <c r="BC13" s="49">
        <f t="shared" si="23"/>
        <v>100.49591691079553</v>
      </c>
      <c r="BD13" s="49">
        <f t="shared" si="23"/>
        <v>93.399042213466061</v>
      </c>
      <c r="BE13" s="49">
        <f t="shared" si="23"/>
        <v>87.625082555839484</v>
      </c>
      <c r="BF13" s="49">
        <f t="shared" si="23"/>
        <v>82.807335899736799</v>
      </c>
      <c r="BI13" s="49">
        <f t="shared" si="24"/>
        <v>-556.55748940364583</v>
      </c>
      <c r="BJ13" s="49">
        <f t="shared" si="24"/>
        <v>-223.80875046576986</v>
      </c>
      <c r="BK13" s="49">
        <f t="shared" si="14"/>
        <v>-166.4007809280474</v>
      </c>
      <c r="BL13" s="49">
        <f t="shared" si="14"/>
        <v>-138.71641163141246</v>
      </c>
      <c r="BM13" s="49">
        <f t="shared" si="14"/>
        <v>-121.53424601097045</v>
      </c>
      <c r="BN13" s="49">
        <f t="shared" si="14"/>
        <v>-109.51668324326214</v>
      </c>
      <c r="BO13" s="49">
        <f t="shared" si="14"/>
        <v>-100.49591691079553</v>
      </c>
      <c r="BP13" s="49">
        <f t="shared" si="14"/>
        <v>-93.399042213466061</v>
      </c>
      <c r="BQ13" s="49">
        <f t="shared" si="14"/>
        <v>-87.625082555839484</v>
      </c>
      <c r="BR13" s="49">
        <f t="shared" si="15"/>
        <v>-82.807335899736799</v>
      </c>
    </row>
    <row r="14" spans="1:70" s="33" customFormat="1" x14ac:dyDescent="0.2">
      <c r="B14" s="33" t="s">
        <v>14</v>
      </c>
      <c r="C14" s="38">
        <v>20</v>
      </c>
      <c r="D14" s="34"/>
      <c r="F14" s="41">
        <v>0.14000000000000001</v>
      </c>
      <c r="G14" s="33">
        <f t="shared" si="16"/>
        <v>2353</v>
      </c>
      <c r="H14" s="42">
        <f t="shared" si="10"/>
        <v>153.47503054243057</v>
      </c>
      <c r="I14" s="43">
        <f t="shared" si="17"/>
        <v>2682.42</v>
      </c>
      <c r="J14" s="44">
        <f t="shared" si="18"/>
        <v>153.47503054243057</v>
      </c>
      <c r="K14" s="45">
        <f t="shared" si="19"/>
        <v>5.7215138025525671E-2</v>
      </c>
      <c r="L14" s="46"/>
      <c r="M14" s="46"/>
      <c r="N14" s="46"/>
      <c r="O14" s="46"/>
      <c r="P14" s="46"/>
      <c r="Q14" s="46"/>
      <c r="R14" s="46"/>
      <c r="S14" s="46"/>
      <c r="T14" s="46"/>
      <c r="U14" s="46"/>
      <c r="V14" s="46"/>
      <c r="W14" s="46"/>
      <c r="X14" s="46"/>
      <c r="Y14" s="46"/>
      <c r="Z14" s="46"/>
      <c r="AA14" s="46"/>
      <c r="AB14" s="46"/>
      <c r="AC14" s="46"/>
      <c r="AD14" s="46"/>
      <c r="AE14" s="46"/>
      <c r="AF14" s="46"/>
      <c r="AG14" s="47">
        <f t="shared" si="20"/>
        <v>0.14000000000000001</v>
      </c>
      <c r="AH14" s="46">
        <f t="shared" si="11"/>
        <v>329.42</v>
      </c>
      <c r="AI14" s="46">
        <f t="shared" si="21"/>
        <v>217.04646967873032</v>
      </c>
      <c r="AJ14" s="46"/>
      <c r="AK14" s="48">
        <f t="shared" si="22"/>
        <v>129.3521751257052</v>
      </c>
      <c r="AL14" s="48">
        <f t="shared" si="22"/>
        <v>108.77178036847621</v>
      </c>
      <c r="AM14" s="48">
        <f t="shared" si="22"/>
        <v>94.570726409586158</v>
      </c>
      <c r="AN14" s="48">
        <f t="shared" si="22"/>
        <v>91.465800192616015</v>
      </c>
      <c r="AO14" s="48">
        <f t="shared" si="22"/>
        <v>86.503013042927648</v>
      </c>
      <c r="AP14" s="48">
        <f t="shared" si="22"/>
        <v>82.648680315825558</v>
      </c>
      <c r="AQ14" s="48">
        <f t="shared" si="22"/>
        <v>79.524184825760784</v>
      </c>
      <c r="AR14" s="48">
        <f t="shared" si="22"/>
        <v>76.913263500283321</v>
      </c>
      <c r="AS14" s="48">
        <f t="shared" si="22"/>
        <v>74.68151312908951</v>
      </c>
      <c r="AT14" s="48">
        <f t="shared" si="22"/>
        <v>72.74007357644318</v>
      </c>
      <c r="AW14" s="49">
        <f t="shared" si="23"/>
        <v>556.55748940364583</v>
      </c>
      <c r="AX14" s="49">
        <f t="shared" si="23"/>
        <v>223.80875046576986</v>
      </c>
      <c r="AY14" s="49">
        <f t="shared" si="23"/>
        <v>166.4007809280474</v>
      </c>
      <c r="AZ14" s="49">
        <f t="shared" si="23"/>
        <v>138.71641163141246</v>
      </c>
      <c r="BA14" s="49">
        <f t="shared" si="23"/>
        <v>121.53424601097045</v>
      </c>
      <c r="BB14" s="49">
        <f t="shared" si="23"/>
        <v>109.51668324326214</v>
      </c>
      <c r="BC14" s="49">
        <f t="shared" si="23"/>
        <v>100.49591691079553</v>
      </c>
      <c r="BD14" s="49">
        <f t="shared" si="23"/>
        <v>93.399042213466061</v>
      </c>
      <c r="BE14" s="49">
        <f t="shared" si="23"/>
        <v>87.625082555839484</v>
      </c>
      <c r="BF14" s="49">
        <f t="shared" si="23"/>
        <v>82.807335899736799</v>
      </c>
      <c r="BI14" s="49">
        <f t="shared" si="24"/>
        <v>-556.55748940364583</v>
      </c>
      <c r="BJ14" s="49">
        <f t="shared" si="24"/>
        <v>-223.80875046576986</v>
      </c>
      <c r="BK14" s="49">
        <f t="shared" si="14"/>
        <v>-166.4007809280474</v>
      </c>
      <c r="BL14" s="49">
        <f t="shared" si="14"/>
        <v>-138.71641163141246</v>
      </c>
      <c r="BM14" s="49">
        <f t="shared" si="14"/>
        <v>-121.53424601097045</v>
      </c>
      <c r="BN14" s="49">
        <f t="shared" si="14"/>
        <v>-109.51668324326214</v>
      </c>
      <c r="BO14" s="49">
        <f t="shared" si="14"/>
        <v>-100.49591691079553</v>
      </c>
      <c r="BP14" s="49">
        <f t="shared" si="14"/>
        <v>-93.399042213466061</v>
      </c>
      <c r="BQ14" s="49">
        <f t="shared" si="14"/>
        <v>-87.625082555839484</v>
      </c>
      <c r="BR14" s="49">
        <f t="shared" si="15"/>
        <v>-82.807335899736799</v>
      </c>
    </row>
    <row r="15" spans="1:70" s="33" customFormat="1" x14ac:dyDescent="0.2">
      <c r="D15" s="34"/>
      <c r="F15" s="41">
        <v>0.16</v>
      </c>
      <c r="G15" s="33">
        <f t="shared" si="16"/>
        <v>2353</v>
      </c>
      <c r="H15" s="42">
        <f t="shared" si="10"/>
        <v>153.47503054243057</v>
      </c>
      <c r="I15" s="43">
        <f t="shared" si="17"/>
        <v>2729.48</v>
      </c>
      <c r="J15" s="44">
        <f t="shared" si="18"/>
        <v>153.47503054243057</v>
      </c>
      <c r="K15" s="45">
        <f t="shared" si="19"/>
        <v>5.6228670128533852E-2</v>
      </c>
      <c r="L15" s="46"/>
      <c r="M15" s="46"/>
      <c r="N15" s="46"/>
      <c r="O15" s="46"/>
      <c r="P15" s="46"/>
      <c r="Q15" s="46"/>
      <c r="R15" s="46"/>
      <c r="S15" s="46"/>
      <c r="T15" s="46"/>
      <c r="U15" s="46"/>
      <c r="V15" s="46"/>
      <c r="W15" s="46"/>
      <c r="X15" s="46"/>
      <c r="Y15" s="46"/>
      <c r="Z15" s="46"/>
      <c r="AA15" s="46"/>
      <c r="AB15" s="46"/>
      <c r="AC15" s="46"/>
      <c r="AD15" s="46"/>
      <c r="AE15" s="46"/>
      <c r="AF15" s="46"/>
      <c r="AG15" s="47">
        <f t="shared" si="20"/>
        <v>0.16</v>
      </c>
      <c r="AH15" s="46">
        <f t="shared" si="11"/>
        <v>376.48</v>
      </c>
      <c r="AI15" s="46">
        <f t="shared" si="21"/>
        <v>217.04646967873032</v>
      </c>
      <c r="AJ15" s="46"/>
      <c r="AK15" s="48">
        <f t="shared" si="22"/>
        <v>129.3521751257052</v>
      </c>
      <c r="AL15" s="48">
        <f t="shared" si="22"/>
        <v>108.77178036847621</v>
      </c>
      <c r="AM15" s="48">
        <f t="shared" si="22"/>
        <v>94.570726409586158</v>
      </c>
      <c r="AN15" s="48">
        <f t="shared" si="22"/>
        <v>91.465800192616015</v>
      </c>
      <c r="AO15" s="48">
        <f t="shared" si="22"/>
        <v>86.503013042927648</v>
      </c>
      <c r="AP15" s="48">
        <f t="shared" si="22"/>
        <v>82.648680315825558</v>
      </c>
      <c r="AQ15" s="48">
        <f t="shared" si="22"/>
        <v>79.524184825760784</v>
      </c>
      <c r="AR15" s="48">
        <f t="shared" si="22"/>
        <v>76.913263500283321</v>
      </c>
      <c r="AS15" s="48">
        <f t="shared" si="22"/>
        <v>74.68151312908951</v>
      </c>
      <c r="AT15" s="48">
        <f t="shared" si="22"/>
        <v>72.74007357644318</v>
      </c>
      <c r="AW15" s="49">
        <f t="shared" si="23"/>
        <v>556.55748940364583</v>
      </c>
      <c r="AX15" s="49">
        <f t="shared" si="23"/>
        <v>223.80875046576986</v>
      </c>
      <c r="AY15" s="49">
        <f t="shared" si="23"/>
        <v>166.4007809280474</v>
      </c>
      <c r="AZ15" s="49">
        <f t="shared" si="23"/>
        <v>138.71641163141246</v>
      </c>
      <c r="BA15" s="49">
        <f t="shared" si="23"/>
        <v>121.53424601097045</v>
      </c>
      <c r="BB15" s="49">
        <f t="shared" si="23"/>
        <v>109.51668324326214</v>
      </c>
      <c r="BC15" s="49">
        <f t="shared" si="23"/>
        <v>100.49591691079553</v>
      </c>
      <c r="BD15" s="49">
        <f t="shared" si="23"/>
        <v>93.399042213466061</v>
      </c>
      <c r="BE15" s="49">
        <f t="shared" si="23"/>
        <v>87.625082555839484</v>
      </c>
      <c r="BF15" s="49">
        <f t="shared" si="23"/>
        <v>82.807335899736799</v>
      </c>
      <c r="BI15" s="49">
        <f t="shared" si="24"/>
        <v>-556.55748940364583</v>
      </c>
      <c r="BJ15" s="49">
        <f t="shared" si="24"/>
        <v>-223.80875046576986</v>
      </c>
      <c r="BK15" s="49">
        <f t="shared" si="14"/>
        <v>-166.4007809280474</v>
      </c>
      <c r="BL15" s="49">
        <f t="shared" si="14"/>
        <v>-138.71641163141246</v>
      </c>
      <c r="BM15" s="49">
        <f t="shared" si="14"/>
        <v>-121.53424601097045</v>
      </c>
      <c r="BN15" s="49">
        <f t="shared" si="14"/>
        <v>-109.51668324326214</v>
      </c>
      <c r="BO15" s="49">
        <f t="shared" si="14"/>
        <v>-100.49591691079553</v>
      </c>
      <c r="BP15" s="49">
        <f t="shared" si="14"/>
        <v>-93.399042213466061</v>
      </c>
      <c r="BQ15" s="49">
        <f t="shared" si="14"/>
        <v>-87.625082555839484</v>
      </c>
      <c r="BR15" s="49">
        <f t="shared" si="15"/>
        <v>-82.807335899736799</v>
      </c>
    </row>
    <row r="16" spans="1:70" s="33" customFormat="1" x14ac:dyDescent="0.2">
      <c r="B16" s="33" t="s">
        <v>153</v>
      </c>
      <c r="C16" s="69">
        <f>(C10/C7)*100</f>
        <v>6.5225257349099275</v>
      </c>
      <c r="D16" s="34"/>
      <c r="I16" s="46"/>
      <c r="J16" s="46"/>
      <c r="K16" s="46"/>
      <c r="L16" s="46"/>
      <c r="M16" s="46"/>
      <c r="N16" s="46"/>
      <c r="O16" s="46"/>
      <c r="P16" s="46"/>
      <c r="Q16" s="46"/>
      <c r="R16" s="46"/>
      <c r="S16" s="46"/>
      <c r="T16" s="46"/>
      <c r="U16" s="46"/>
      <c r="V16" s="46"/>
      <c r="W16" s="46"/>
      <c r="X16" s="46"/>
      <c r="Y16" s="46"/>
      <c r="Z16" s="46"/>
      <c r="AA16" s="46"/>
      <c r="AB16" s="46"/>
      <c r="AC16" s="46"/>
      <c r="AD16" s="46"/>
      <c r="AE16" s="46"/>
      <c r="AF16" s="46"/>
      <c r="AG16" s="37"/>
      <c r="AH16" s="37"/>
      <c r="AI16" s="37"/>
      <c r="AJ16" s="37"/>
      <c r="AK16" s="37"/>
      <c r="AL16" s="37"/>
      <c r="AM16" s="37"/>
      <c r="AN16" s="37"/>
      <c r="AO16" s="37"/>
      <c r="AP16" s="37"/>
      <c r="AQ16" s="37"/>
      <c r="AR16" s="37"/>
      <c r="AS16" s="37"/>
      <c r="AT16" s="37"/>
      <c r="AW16" s="54"/>
      <c r="AX16" s="54"/>
      <c r="AY16" s="54"/>
      <c r="AZ16" s="54"/>
      <c r="BA16" s="54"/>
      <c r="BB16" s="54"/>
      <c r="BC16" s="54"/>
      <c r="BD16" s="54"/>
      <c r="BE16" s="54"/>
      <c r="BF16" s="54"/>
      <c r="BI16" s="49"/>
      <c r="BJ16" s="49"/>
      <c r="BK16" s="49"/>
      <c r="BL16" s="49"/>
      <c r="BM16" s="49"/>
      <c r="BN16" s="49"/>
      <c r="BO16" s="49"/>
      <c r="BP16" s="49"/>
      <c r="BQ16" s="49"/>
      <c r="BR16" s="49"/>
    </row>
    <row r="17" spans="3:70" s="33" customFormat="1" x14ac:dyDescent="0.2">
      <c r="D17" s="34"/>
      <c r="F17" s="35" t="s">
        <v>154</v>
      </c>
      <c r="I17" s="46"/>
      <c r="J17" s="46"/>
      <c r="K17" s="46"/>
      <c r="L17" s="46"/>
      <c r="M17" s="46"/>
      <c r="N17" s="46"/>
      <c r="O17" s="46"/>
      <c r="P17" s="46"/>
      <c r="Q17" s="46"/>
      <c r="R17" s="46"/>
      <c r="S17" s="46"/>
      <c r="T17" s="46"/>
      <c r="U17" s="46"/>
      <c r="V17" s="46"/>
      <c r="W17" s="46"/>
      <c r="X17" s="46"/>
      <c r="Y17" s="46"/>
      <c r="Z17" s="46"/>
      <c r="AA17" s="46"/>
      <c r="AB17" s="46"/>
      <c r="AC17" s="46"/>
      <c r="AD17" s="46"/>
      <c r="AE17" s="46"/>
      <c r="AF17" s="46"/>
      <c r="AV17" s="33" t="s">
        <v>155</v>
      </c>
      <c r="AW17" s="49">
        <f>(AW7-$AH7)/($AK18/SQRT(AW$4))</f>
        <v>4.302652729749461</v>
      </c>
      <c r="AX17" s="49">
        <f t="shared" ref="AX17:BE25" si="25">(AX7-$AH7)/($AK18/SQRT(AX$4))</f>
        <v>2.4469118511449688</v>
      </c>
      <c r="AY17" s="49">
        <f t="shared" si="25"/>
        <v>2.2281388519862744</v>
      </c>
      <c r="AZ17" s="49">
        <f t="shared" si="25"/>
        <v>2.144786687917803</v>
      </c>
      <c r="BA17" s="49">
        <f t="shared" si="25"/>
        <v>2.1009220402410378</v>
      </c>
      <c r="BB17" s="49">
        <f t="shared" si="25"/>
        <v>2.0738730679040249</v>
      </c>
      <c r="BC17" s="49">
        <f t="shared" si="25"/>
        <v>2.0555294386428731</v>
      </c>
      <c r="BD17" s="49">
        <f t="shared" si="25"/>
        <v>2.0422724563012378</v>
      </c>
      <c r="BE17" s="49">
        <f>(BE7-$AH7)/($AK18/SQRT(BE$4))</f>
        <v>2.0322445093177191</v>
      </c>
      <c r="BF17" s="49">
        <f t="shared" ref="BF17:BF25" si="26">(BF7-$AH7)/($AK18/SQRT(BF$4))</f>
        <v>2.0243941639119702</v>
      </c>
      <c r="BH17" s="33" t="s">
        <v>155</v>
      </c>
      <c r="BI17" s="49">
        <f>(-$AH7+BI7)/($AK18/SQRT(BI$4))</f>
        <v>-4.302652729749461</v>
      </c>
      <c r="BJ17" s="49">
        <f t="shared" ref="BJ17:BQ25" si="27">(-$AH7+BJ7)/($AK18/SQRT(BJ$4))</f>
        <v>-2.4469118511449688</v>
      </c>
      <c r="BK17" s="49">
        <f t="shared" si="27"/>
        <v>-2.2281388519862744</v>
      </c>
      <c r="BL17" s="49">
        <f t="shared" si="27"/>
        <v>-2.144786687917803</v>
      </c>
      <c r="BM17" s="49">
        <f t="shared" si="27"/>
        <v>-2.1009220402410378</v>
      </c>
      <c r="BN17" s="49">
        <f t="shared" si="27"/>
        <v>-2.0738730679040249</v>
      </c>
      <c r="BO17" s="49">
        <f t="shared" si="27"/>
        <v>-2.0555294386428731</v>
      </c>
      <c r="BP17" s="49">
        <f t="shared" si="27"/>
        <v>-2.0422724563012378</v>
      </c>
      <c r="BQ17" s="49">
        <f>(-$AH7+BQ7)/($AK18/SQRT(BQ$4))</f>
        <v>-2.0322445093177191</v>
      </c>
      <c r="BR17" s="49">
        <f t="shared" ref="BR17:BR25" si="28">(-$AH7+BR7)/($AK18/SQRT(BR$4))</f>
        <v>-2.0243941639119702</v>
      </c>
    </row>
    <row r="18" spans="3:70" s="33" customFormat="1" x14ac:dyDescent="0.2">
      <c r="C18" s="55"/>
      <c r="D18" s="34"/>
      <c r="G18" s="188" t="s">
        <v>156</v>
      </c>
      <c r="H18" s="188"/>
      <c r="I18" s="188"/>
      <c r="J18" s="188"/>
      <c r="K18" s="188"/>
      <c r="L18" s="188"/>
      <c r="M18" s="188"/>
      <c r="N18" s="188"/>
      <c r="O18" s="188"/>
      <c r="P18" s="188"/>
      <c r="Q18" s="37"/>
      <c r="R18" s="37"/>
      <c r="S18" s="37"/>
      <c r="T18" s="37"/>
      <c r="U18" s="37"/>
      <c r="V18" s="37"/>
      <c r="W18" s="37"/>
      <c r="X18" s="37"/>
      <c r="Y18" s="37"/>
      <c r="Z18" s="37"/>
      <c r="AA18" s="37"/>
      <c r="AB18" s="37"/>
      <c r="AC18" s="37"/>
      <c r="AD18" s="37"/>
      <c r="AE18" s="37"/>
      <c r="AF18" s="37"/>
      <c r="AG18" s="47">
        <f>AG7</f>
        <v>0</v>
      </c>
      <c r="AH18" s="37"/>
      <c r="AI18" s="37"/>
      <c r="AJ18" s="37"/>
      <c r="AK18" s="56">
        <f>SQRT(AK7^2+AK7^2)</f>
        <v>182.931600385232</v>
      </c>
      <c r="AL18" s="56">
        <f t="shared" ref="AL18:AT18" si="29">SQRT(AL7^2+AL7^2)</f>
        <v>153.82652700056664</v>
      </c>
      <c r="AM18" s="56">
        <f t="shared" si="29"/>
        <v>133.74320389191217</v>
      </c>
      <c r="AN18" s="56">
        <f t="shared" si="29"/>
        <v>129.3521751257052</v>
      </c>
      <c r="AO18" s="56">
        <f t="shared" si="29"/>
        <v>122.33373423144502</v>
      </c>
      <c r="AP18" s="56">
        <f t="shared" si="29"/>
        <v>116.88288461487876</v>
      </c>
      <c r="AQ18" s="56">
        <f t="shared" si="29"/>
        <v>112.46418071725559</v>
      </c>
      <c r="AR18" s="56">
        <f t="shared" si="29"/>
        <v>108.77178036847623</v>
      </c>
      <c r="AS18" s="56">
        <f t="shared" si="29"/>
        <v>105.61560872570274</v>
      </c>
      <c r="AT18" s="56">
        <f t="shared" si="29"/>
        <v>102.86999857982275</v>
      </c>
      <c r="AW18" s="49">
        <f t="shared" ref="AW18:AW25" si="30">(AW8-$AH8)/($AK19/SQRT(AW$4))</f>
        <v>3.9388397520838994</v>
      </c>
      <c r="AX18" s="49">
        <f t="shared" si="25"/>
        <v>1.9324026039629916</v>
      </c>
      <c r="AY18" s="49">
        <f t="shared" si="25"/>
        <v>1.5979962902166003</v>
      </c>
      <c r="AZ18" s="49">
        <f t="shared" si="25"/>
        <v>1.41716073258668</v>
      </c>
      <c r="BA18" s="49">
        <f t="shared" si="25"/>
        <v>1.2874114910842294</v>
      </c>
      <c r="BB18" s="49">
        <f t="shared" si="25"/>
        <v>1.1827169108208262</v>
      </c>
      <c r="BC18" s="49">
        <f t="shared" si="25"/>
        <v>1.092970776001901</v>
      </c>
      <c r="BD18" s="49">
        <f t="shared" si="25"/>
        <v>1.0132539619372836</v>
      </c>
      <c r="BE18" s="49">
        <f t="shared" si="25"/>
        <v>0.94080557632103423</v>
      </c>
      <c r="BF18" s="49">
        <f t="shared" si="26"/>
        <v>0.87391651216082722</v>
      </c>
      <c r="BI18" s="49">
        <f t="shared" ref="BI18:BI25" si="31">(-$AH8+BI8)/($AK19/SQRT(BI$4))</f>
        <v>-4.6664657074150222</v>
      </c>
      <c r="BJ18" s="49">
        <f t="shared" si="27"/>
        <v>-2.9614210983269458</v>
      </c>
      <c r="BK18" s="49">
        <f t="shared" si="27"/>
        <v>-2.858281413755948</v>
      </c>
      <c r="BL18" s="49">
        <f t="shared" si="27"/>
        <v>-2.8724126432489263</v>
      </c>
      <c r="BM18" s="49">
        <f t="shared" si="27"/>
        <v>-2.9144325893978462</v>
      </c>
      <c r="BN18" s="49">
        <f t="shared" si="27"/>
        <v>-2.9650292249872239</v>
      </c>
      <c r="BO18" s="49">
        <f t="shared" si="27"/>
        <v>-3.0180881012838454</v>
      </c>
      <c r="BP18" s="49">
        <f t="shared" si="27"/>
        <v>-3.0712909506651922</v>
      </c>
      <c r="BQ18" s="49">
        <f t="shared" si="27"/>
        <v>-3.1236834423144035</v>
      </c>
      <c r="BR18" s="49">
        <f t="shared" si="28"/>
        <v>-3.1748718156631139</v>
      </c>
    </row>
    <row r="19" spans="3:70" s="33" customFormat="1" x14ac:dyDescent="0.2">
      <c r="D19" s="34"/>
      <c r="F19" s="34" t="s">
        <v>157</v>
      </c>
      <c r="G19" s="50">
        <v>2</v>
      </c>
      <c r="H19" s="50">
        <v>4</v>
      </c>
      <c r="I19" s="50">
        <v>6</v>
      </c>
      <c r="J19" s="50">
        <v>8</v>
      </c>
      <c r="K19" s="50">
        <v>10</v>
      </c>
      <c r="L19" s="50">
        <v>12</v>
      </c>
      <c r="M19" s="50">
        <v>14</v>
      </c>
      <c r="N19" s="50">
        <v>16</v>
      </c>
      <c r="O19" s="50">
        <v>18</v>
      </c>
      <c r="P19" s="50">
        <v>20</v>
      </c>
      <c r="AG19" s="47">
        <f t="shared" ref="AG19:AG26" si="32">AG8</f>
        <v>0.02</v>
      </c>
      <c r="AH19" s="37"/>
      <c r="AI19" s="37"/>
      <c r="AJ19" s="37"/>
      <c r="AK19" s="56">
        <f t="shared" ref="AK19:AT26" si="33">SQRT(AK8^2+AK8^2)</f>
        <v>182.931600385232</v>
      </c>
      <c r="AL19" s="56">
        <f t="shared" si="33"/>
        <v>153.82652700056664</v>
      </c>
      <c r="AM19" s="56">
        <f t="shared" si="33"/>
        <v>133.74320389191217</v>
      </c>
      <c r="AN19" s="56">
        <f t="shared" si="33"/>
        <v>129.3521751257052</v>
      </c>
      <c r="AO19" s="56">
        <f t="shared" si="33"/>
        <v>122.33373423144502</v>
      </c>
      <c r="AP19" s="56">
        <f t="shared" si="33"/>
        <v>116.88288461487876</v>
      </c>
      <c r="AQ19" s="56">
        <f t="shared" si="33"/>
        <v>112.46418071725559</v>
      </c>
      <c r="AR19" s="56">
        <f t="shared" si="33"/>
        <v>108.77178036847623</v>
      </c>
      <c r="AS19" s="56">
        <f t="shared" si="33"/>
        <v>105.61560872570274</v>
      </c>
      <c r="AT19" s="56">
        <f t="shared" si="33"/>
        <v>102.86999857982275</v>
      </c>
      <c r="AW19" s="49">
        <f t="shared" si="30"/>
        <v>3.5750267744183377</v>
      </c>
      <c r="AX19" s="49">
        <f t="shared" si="25"/>
        <v>1.4178933567810144</v>
      </c>
      <c r="AY19" s="49">
        <f t="shared" si="25"/>
        <v>0.96785372844692652</v>
      </c>
      <c r="AZ19" s="49">
        <f t="shared" si="25"/>
        <v>0.68953477725555667</v>
      </c>
      <c r="BA19" s="49">
        <f t="shared" si="25"/>
        <v>0.47390094192742066</v>
      </c>
      <c r="BB19" s="49">
        <f t="shared" si="25"/>
        <v>0.29156075373762769</v>
      </c>
      <c r="BC19" s="49">
        <f t="shared" si="25"/>
        <v>0.13041211336092859</v>
      </c>
      <c r="BD19" s="49">
        <f t="shared" si="25"/>
        <v>-1.5764532426670808E-2</v>
      </c>
      <c r="BE19" s="49">
        <f t="shared" si="25"/>
        <v>-0.1506333566756505</v>
      </c>
      <c r="BF19" s="49">
        <f t="shared" si="26"/>
        <v>-0.27656113959031603</v>
      </c>
      <c r="BI19" s="49">
        <f t="shared" si="31"/>
        <v>-5.0302786850805843</v>
      </c>
      <c r="BJ19" s="49">
        <f t="shared" si="27"/>
        <v>-3.4759303455089237</v>
      </c>
      <c r="BK19" s="49">
        <f t="shared" si="27"/>
        <v>-3.4884239755256221</v>
      </c>
      <c r="BL19" s="49">
        <f t="shared" si="27"/>
        <v>-3.6000385985800496</v>
      </c>
      <c r="BM19" s="49">
        <f t="shared" si="27"/>
        <v>-3.7279431385546551</v>
      </c>
      <c r="BN19" s="49">
        <f t="shared" si="27"/>
        <v>-3.8561853820704224</v>
      </c>
      <c r="BO19" s="49">
        <f t="shared" si="27"/>
        <v>-3.9806467639248178</v>
      </c>
      <c r="BP19" s="49">
        <f t="shared" si="27"/>
        <v>-4.1003094450291471</v>
      </c>
      <c r="BQ19" s="49">
        <f t="shared" si="27"/>
        <v>-4.215122375311088</v>
      </c>
      <c r="BR19" s="49">
        <f t="shared" si="28"/>
        <v>-4.3253494674142576</v>
      </c>
    </row>
    <row r="20" spans="3:70" s="33" customFormat="1" x14ac:dyDescent="0.2">
      <c r="D20" s="34"/>
      <c r="F20" s="57">
        <f t="shared" ref="F20:F26" si="34">F7</f>
        <v>0</v>
      </c>
      <c r="G20" s="58">
        <f>BI27+(1-AW27)</f>
        <v>5.0000000000000058E-2</v>
      </c>
      <c r="H20" s="58">
        <f t="shared" ref="H20:P28" si="35">BJ27+(1-AX27)</f>
        <v>5.0000000000000072E-2</v>
      </c>
      <c r="I20" s="58">
        <f t="shared" si="35"/>
        <v>5.0000000000000031E-2</v>
      </c>
      <c r="J20" s="58">
        <f t="shared" si="35"/>
        <v>5.0000000000000086E-2</v>
      </c>
      <c r="K20" s="58">
        <f t="shared" si="35"/>
        <v>5.0000000000000065E-2</v>
      </c>
      <c r="L20" s="58">
        <f t="shared" si="35"/>
        <v>5.0000000000000232E-2</v>
      </c>
      <c r="M20" s="58">
        <f t="shared" si="35"/>
        <v>4.9999999999999878E-2</v>
      </c>
      <c r="N20" s="58">
        <f t="shared" si="35"/>
        <v>4.999999999999985E-2</v>
      </c>
      <c r="O20" s="58">
        <f t="shared" si="35"/>
        <v>0.05</v>
      </c>
      <c r="P20" s="58">
        <f t="shared" si="35"/>
        <v>5.0000000000000044E-2</v>
      </c>
      <c r="Q20" s="37"/>
      <c r="R20" s="37"/>
      <c r="S20" s="37"/>
      <c r="T20" s="37"/>
      <c r="U20" s="37"/>
      <c r="V20" s="37"/>
      <c r="W20" s="37"/>
      <c r="X20" s="37"/>
      <c r="Y20" s="37"/>
      <c r="Z20" s="37"/>
      <c r="AA20" s="37"/>
      <c r="AB20" s="37"/>
      <c r="AC20" s="37"/>
      <c r="AD20" s="37"/>
      <c r="AE20" s="37"/>
      <c r="AF20" s="37"/>
      <c r="AG20" s="47">
        <f t="shared" si="32"/>
        <v>0.04</v>
      </c>
      <c r="AH20" s="37"/>
      <c r="AI20" s="37"/>
      <c r="AJ20" s="37"/>
      <c r="AK20" s="56">
        <f t="shared" si="33"/>
        <v>182.931600385232</v>
      </c>
      <c r="AL20" s="56">
        <f t="shared" si="33"/>
        <v>153.82652700056664</v>
      </c>
      <c r="AM20" s="56">
        <f t="shared" si="33"/>
        <v>133.74320389191217</v>
      </c>
      <c r="AN20" s="56">
        <f t="shared" si="33"/>
        <v>129.3521751257052</v>
      </c>
      <c r="AO20" s="56">
        <f t="shared" si="33"/>
        <v>122.33373423144502</v>
      </c>
      <c r="AP20" s="56">
        <f t="shared" si="33"/>
        <v>116.88288461487876</v>
      </c>
      <c r="AQ20" s="56">
        <f t="shared" si="33"/>
        <v>112.46418071725559</v>
      </c>
      <c r="AR20" s="56">
        <f t="shared" si="33"/>
        <v>108.77178036847623</v>
      </c>
      <c r="AS20" s="56">
        <f t="shared" si="33"/>
        <v>105.61560872570274</v>
      </c>
      <c r="AT20" s="56">
        <f t="shared" si="33"/>
        <v>102.86999857982275</v>
      </c>
      <c r="AW20" s="49">
        <f t="shared" si="30"/>
        <v>3.2112137967527761</v>
      </c>
      <c r="AX20" s="49">
        <f t="shared" si="25"/>
        <v>0.90338410959903725</v>
      </c>
      <c r="AY20" s="49">
        <f t="shared" si="25"/>
        <v>0.33771116667725271</v>
      </c>
      <c r="AZ20" s="49">
        <f t="shared" si="25"/>
        <v>-3.8091178075566515E-2</v>
      </c>
      <c r="BA20" s="49">
        <f t="shared" si="25"/>
        <v>-0.33960960722938799</v>
      </c>
      <c r="BB20" s="49">
        <f t="shared" si="25"/>
        <v>-0.59959540334557093</v>
      </c>
      <c r="BC20" s="49">
        <f t="shared" si="25"/>
        <v>-0.83214654928004372</v>
      </c>
      <c r="BD20" s="49">
        <f t="shared" si="25"/>
        <v>-1.0447830267906251</v>
      </c>
      <c r="BE20" s="49">
        <f t="shared" si="25"/>
        <v>-1.2420722896723353</v>
      </c>
      <c r="BF20" s="49">
        <f t="shared" si="26"/>
        <v>-1.4270387913414593</v>
      </c>
      <c r="BI20" s="49">
        <f t="shared" si="31"/>
        <v>-5.3940916627461464</v>
      </c>
      <c r="BJ20" s="49">
        <f t="shared" si="27"/>
        <v>-3.9904395926909002</v>
      </c>
      <c r="BK20" s="49">
        <f t="shared" si="27"/>
        <v>-4.1185665372952949</v>
      </c>
      <c r="BL20" s="49">
        <f t="shared" si="27"/>
        <v>-4.3276645539111724</v>
      </c>
      <c r="BM20" s="49">
        <f t="shared" si="27"/>
        <v>-4.5414536877114635</v>
      </c>
      <c r="BN20" s="49">
        <f t="shared" si="27"/>
        <v>-4.7473415391536209</v>
      </c>
      <c r="BO20" s="49">
        <f t="shared" si="27"/>
        <v>-4.9432054265657905</v>
      </c>
      <c r="BP20" s="49">
        <f t="shared" si="27"/>
        <v>-5.1293279393931011</v>
      </c>
      <c r="BQ20" s="49">
        <f t="shared" si="27"/>
        <v>-5.3065613083077725</v>
      </c>
      <c r="BR20" s="49">
        <f t="shared" si="28"/>
        <v>-5.4758271191654</v>
      </c>
    </row>
    <row r="21" spans="3:70" s="33" customFormat="1" x14ac:dyDescent="0.2">
      <c r="D21" s="34"/>
      <c r="F21" s="57">
        <f t="shared" si="34"/>
        <v>0.02</v>
      </c>
      <c r="G21" s="58">
        <f t="shared" ref="G21:G28" si="36">BI28+(1-AW28)</f>
        <v>5.0904549079670264E-2</v>
      </c>
      <c r="H21" s="58">
        <f t="shared" si="35"/>
        <v>6.3370962586873261E-2</v>
      </c>
      <c r="I21" s="58">
        <f t="shared" si="35"/>
        <v>7.9067222350746355E-2</v>
      </c>
      <c r="J21" s="58">
        <f t="shared" si="35"/>
        <v>9.5299426768656312E-2</v>
      </c>
      <c r="K21" s="58">
        <f t="shared" si="35"/>
        <v>0.1117556639295863</v>
      </c>
      <c r="L21" s="58">
        <f t="shared" si="35"/>
        <v>0.12834824909872675</v>
      </c>
      <c r="M21" s="58">
        <f t="shared" si="35"/>
        <v>0.14503140626703934</v>
      </c>
      <c r="N21" s="58">
        <f t="shared" si="35"/>
        <v>0.16177154661821869</v>
      </c>
      <c r="O21" s="58">
        <f t="shared" si="35"/>
        <v>0.17854015112126304</v>
      </c>
      <c r="P21" s="58">
        <f t="shared" si="35"/>
        <v>0.1953115873340095</v>
      </c>
      <c r="Q21" s="37"/>
      <c r="R21" s="37"/>
      <c r="S21" s="37"/>
      <c r="T21" s="37"/>
      <c r="U21" s="37"/>
      <c r="V21" s="37"/>
      <c r="W21" s="37"/>
      <c r="X21" s="37"/>
      <c r="Y21" s="37"/>
      <c r="Z21" s="37"/>
      <c r="AA21" s="37"/>
      <c r="AB21" s="37"/>
      <c r="AC21" s="37"/>
      <c r="AD21" s="37"/>
      <c r="AE21" s="37"/>
      <c r="AF21" s="37"/>
      <c r="AG21" s="47">
        <f t="shared" si="32"/>
        <v>0.06</v>
      </c>
      <c r="AH21" s="37"/>
      <c r="AI21" s="59"/>
      <c r="AJ21" s="37"/>
      <c r="AK21" s="56">
        <f t="shared" si="33"/>
        <v>182.931600385232</v>
      </c>
      <c r="AL21" s="56">
        <f t="shared" si="33"/>
        <v>153.82652700056664</v>
      </c>
      <c r="AM21" s="56">
        <f t="shared" si="33"/>
        <v>133.74320389191217</v>
      </c>
      <c r="AN21" s="56">
        <f t="shared" si="33"/>
        <v>129.3521751257052</v>
      </c>
      <c r="AO21" s="56">
        <f t="shared" si="33"/>
        <v>122.33373423144502</v>
      </c>
      <c r="AP21" s="56">
        <f t="shared" si="33"/>
        <v>116.88288461487876</v>
      </c>
      <c r="AQ21" s="56">
        <f t="shared" si="33"/>
        <v>112.46418071725559</v>
      </c>
      <c r="AR21" s="56">
        <f t="shared" si="33"/>
        <v>108.77178036847623</v>
      </c>
      <c r="AS21" s="56">
        <f t="shared" si="33"/>
        <v>105.61560872570274</v>
      </c>
      <c r="AT21" s="56">
        <f t="shared" si="33"/>
        <v>102.86999857982275</v>
      </c>
      <c r="AW21" s="49">
        <f t="shared" si="30"/>
        <v>2.8474008190872144</v>
      </c>
      <c r="AX21" s="49">
        <f t="shared" si="25"/>
        <v>0.38887486241706004</v>
      </c>
      <c r="AY21" s="49">
        <f t="shared" si="25"/>
        <v>-0.29243139509242111</v>
      </c>
      <c r="AZ21" s="49">
        <f t="shared" si="25"/>
        <v>-0.76571713340668979</v>
      </c>
      <c r="BA21" s="49">
        <f t="shared" si="25"/>
        <v>-1.1531201563861966</v>
      </c>
      <c r="BB21" s="49">
        <f t="shared" si="25"/>
        <v>-1.4907515604287696</v>
      </c>
      <c r="BC21" s="49">
        <f t="shared" si="25"/>
        <v>-1.7947052119210161</v>
      </c>
      <c r="BD21" s="49">
        <f t="shared" si="25"/>
        <v>-2.0738015211545795</v>
      </c>
      <c r="BE21" s="49">
        <f t="shared" si="25"/>
        <v>-2.3335112226690202</v>
      </c>
      <c r="BF21" s="49">
        <f t="shared" si="26"/>
        <v>-2.5775164430926023</v>
      </c>
      <c r="BI21" s="49">
        <f t="shared" si="31"/>
        <v>-5.7579046404117076</v>
      </c>
      <c r="BJ21" s="49">
        <f t="shared" si="27"/>
        <v>-4.5049488398728776</v>
      </c>
      <c r="BK21" s="49">
        <f t="shared" si="27"/>
        <v>-4.7487090990649703</v>
      </c>
      <c r="BL21" s="49">
        <f t="shared" si="27"/>
        <v>-5.0552905092422966</v>
      </c>
      <c r="BM21" s="49">
        <f t="shared" si="27"/>
        <v>-5.3549642368682724</v>
      </c>
      <c r="BN21" s="49">
        <f t="shared" si="27"/>
        <v>-5.6384976962368194</v>
      </c>
      <c r="BO21" s="49">
        <f t="shared" si="27"/>
        <v>-5.9057640892067624</v>
      </c>
      <c r="BP21" s="49">
        <f t="shared" si="27"/>
        <v>-6.158346433757055</v>
      </c>
      <c r="BQ21" s="49">
        <f t="shared" si="27"/>
        <v>-6.3980002413044579</v>
      </c>
      <c r="BR21" s="49">
        <f t="shared" si="28"/>
        <v>-6.6263047709165432</v>
      </c>
    </row>
    <row r="22" spans="3:70" s="33" customFormat="1" x14ac:dyDescent="0.2">
      <c r="D22" s="34"/>
      <c r="F22" s="57">
        <f t="shared" si="34"/>
        <v>0.04</v>
      </c>
      <c r="G22" s="58">
        <f t="shared" si="36"/>
        <v>5.3717353433011178E-2</v>
      </c>
      <c r="H22" s="58">
        <f t="shared" si="35"/>
        <v>0.10960617980605578</v>
      </c>
      <c r="I22" s="58">
        <f t="shared" si="35"/>
        <v>0.18089026934720076</v>
      </c>
      <c r="J22" s="58">
        <f t="shared" si="35"/>
        <v>0.2523274839407551</v>
      </c>
      <c r="K22" s="58">
        <f t="shared" si="35"/>
        <v>0.32140389735409158</v>
      </c>
      <c r="L22" s="58">
        <f t="shared" si="35"/>
        <v>0.38710493055344281</v>
      </c>
      <c r="M22" s="58">
        <f t="shared" si="35"/>
        <v>0.44886793053850305</v>
      </c>
      <c r="N22" s="58">
        <f t="shared" si="35"/>
        <v>0.50638150855966046</v>
      </c>
      <c r="O22" s="58">
        <f t="shared" si="35"/>
        <v>0.55950948915886201</v>
      </c>
      <c r="P22" s="58">
        <f t="shared" si="35"/>
        <v>0.60824524263844426</v>
      </c>
      <c r="Q22" s="37"/>
      <c r="R22" s="37"/>
      <c r="S22" s="37"/>
      <c r="T22" s="37"/>
      <c r="U22" s="37"/>
      <c r="V22" s="37"/>
      <c r="W22" s="37"/>
      <c r="X22" s="37"/>
      <c r="Y22" s="37"/>
      <c r="Z22" s="37"/>
      <c r="AA22" s="37"/>
      <c r="AB22" s="37"/>
      <c r="AC22" s="37"/>
      <c r="AD22" s="37"/>
      <c r="AE22" s="37"/>
      <c r="AF22" s="37"/>
      <c r="AG22" s="47">
        <f t="shared" si="32"/>
        <v>0.08</v>
      </c>
      <c r="AH22" s="37"/>
      <c r="AI22" s="37"/>
      <c r="AJ22" s="37"/>
      <c r="AK22" s="56">
        <f t="shared" si="33"/>
        <v>182.931600385232</v>
      </c>
      <c r="AL22" s="56">
        <f t="shared" si="33"/>
        <v>153.82652700056664</v>
      </c>
      <c r="AM22" s="56">
        <f t="shared" si="33"/>
        <v>133.74320389191217</v>
      </c>
      <c r="AN22" s="56">
        <f t="shared" si="33"/>
        <v>129.3521751257052</v>
      </c>
      <c r="AO22" s="56">
        <f t="shared" si="33"/>
        <v>122.33373423144502</v>
      </c>
      <c r="AP22" s="56">
        <f t="shared" si="33"/>
        <v>116.88288461487876</v>
      </c>
      <c r="AQ22" s="56">
        <f t="shared" si="33"/>
        <v>112.46418071725559</v>
      </c>
      <c r="AR22" s="56">
        <f t="shared" si="33"/>
        <v>108.77178036847623</v>
      </c>
      <c r="AS22" s="56">
        <f t="shared" si="33"/>
        <v>105.61560872570274</v>
      </c>
      <c r="AT22" s="56">
        <f t="shared" si="33"/>
        <v>102.86999857982275</v>
      </c>
      <c r="AW22" s="49">
        <f t="shared" si="30"/>
        <v>2.4835878414216532</v>
      </c>
      <c r="AX22" s="49">
        <f t="shared" si="25"/>
        <v>-0.12563438476491712</v>
      </c>
      <c r="AY22" s="49">
        <f t="shared" si="25"/>
        <v>-0.92257395686209498</v>
      </c>
      <c r="AZ22" s="49">
        <f t="shared" si="25"/>
        <v>-1.493343088737813</v>
      </c>
      <c r="BA22" s="49">
        <f t="shared" si="25"/>
        <v>-1.9666307055430052</v>
      </c>
      <c r="BB22" s="49">
        <f t="shared" si="25"/>
        <v>-2.3819077175119681</v>
      </c>
      <c r="BC22" s="49">
        <f t="shared" si="25"/>
        <v>-2.7572638745619882</v>
      </c>
      <c r="BD22" s="49">
        <f t="shared" si="25"/>
        <v>-3.1028200155185339</v>
      </c>
      <c r="BE22" s="49">
        <f t="shared" si="25"/>
        <v>-3.4249501556657052</v>
      </c>
      <c r="BF22" s="49">
        <f t="shared" si="26"/>
        <v>-3.7279940948437451</v>
      </c>
      <c r="BI22" s="49">
        <f t="shared" si="31"/>
        <v>-6.1217176180772688</v>
      </c>
      <c r="BJ22" s="49">
        <f t="shared" si="27"/>
        <v>-5.0194580870548542</v>
      </c>
      <c r="BK22" s="49">
        <f t="shared" si="27"/>
        <v>-5.3788516608346431</v>
      </c>
      <c r="BL22" s="49">
        <f t="shared" si="27"/>
        <v>-5.782916464573419</v>
      </c>
      <c r="BM22" s="49">
        <f t="shared" si="27"/>
        <v>-6.1684747860250804</v>
      </c>
      <c r="BN22" s="49">
        <f t="shared" si="27"/>
        <v>-6.5296538533200179</v>
      </c>
      <c r="BO22" s="49">
        <f t="shared" si="27"/>
        <v>-6.8683227518477352</v>
      </c>
      <c r="BP22" s="49">
        <f t="shared" si="27"/>
        <v>-7.1873649281210108</v>
      </c>
      <c r="BQ22" s="49">
        <f t="shared" si="27"/>
        <v>-7.4894391743011424</v>
      </c>
      <c r="BR22" s="49">
        <f t="shared" si="28"/>
        <v>-7.7767824226676865</v>
      </c>
    </row>
    <row r="23" spans="3:70" s="33" customFormat="1" x14ac:dyDescent="0.2">
      <c r="D23" s="34"/>
      <c r="F23" s="57">
        <f t="shared" si="34"/>
        <v>0.06</v>
      </c>
      <c r="G23" s="58">
        <f t="shared" si="36"/>
        <v>5.875604460116654E-2</v>
      </c>
      <c r="H23" s="58">
        <f t="shared" si="35"/>
        <v>0.20416592247795093</v>
      </c>
      <c r="I23" s="58">
        <f t="shared" si="35"/>
        <v>0.37232236440657218</v>
      </c>
      <c r="J23" s="58">
        <f t="shared" si="35"/>
        <v>0.51527125916992145</v>
      </c>
      <c r="K23" s="58">
        <f t="shared" si="35"/>
        <v>0.63108590494210548</v>
      </c>
      <c r="L23" s="58">
        <f t="shared" si="35"/>
        <v>0.72259787160824684</v>
      </c>
      <c r="M23" s="58">
        <f t="shared" si="35"/>
        <v>0.79356727569871888</v>
      </c>
      <c r="N23" s="58">
        <f t="shared" si="35"/>
        <v>0.84777349697414084</v>
      </c>
      <c r="O23" s="58">
        <f t="shared" si="35"/>
        <v>0.88864868341231651</v>
      </c>
      <c r="P23" s="58">
        <f t="shared" si="35"/>
        <v>0.91913419547856479</v>
      </c>
      <c r="Q23" s="37"/>
      <c r="R23" s="37"/>
      <c r="S23" s="37"/>
      <c r="T23" s="37"/>
      <c r="U23" s="37"/>
      <c r="V23" s="37"/>
      <c r="W23" s="37"/>
      <c r="X23" s="37"/>
      <c r="Y23" s="37"/>
      <c r="Z23" s="37"/>
      <c r="AA23" s="37"/>
      <c r="AB23" s="37"/>
      <c r="AC23" s="37"/>
      <c r="AD23" s="37"/>
      <c r="AE23" s="37"/>
      <c r="AF23" s="37"/>
      <c r="AG23" s="47">
        <f t="shared" si="32"/>
        <v>0.1</v>
      </c>
      <c r="AH23" s="37"/>
      <c r="AI23" s="37"/>
      <c r="AJ23" s="37"/>
      <c r="AK23" s="56">
        <f t="shared" si="33"/>
        <v>182.931600385232</v>
      </c>
      <c r="AL23" s="56">
        <f t="shared" si="33"/>
        <v>153.82652700056664</v>
      </c>
      <c r="AM23" s="56">
        <f t="shared" si="33"/>
        <v>133.74320389191217</v>
      </c>
      <c r="AN23" s="56">
        <f t="shared" si="33"/>
        <v>129.3521751257052</v>
      </c>
      <c r="AO23" s="56">
        <f t="shared" si="33"/>
        <v>122.33373423144502</v>
      </c>
      <c r="AP23" s="56">
        <f t="shared" si="33"/>
        <v>116.88288461487876</v>
      </c>
      <c r="AQ23" s="56">
        <f t="shared" si="33"/>
        <v>112.46418071725559</v>
      </c>
      <c r="AR23" s="56">
        <f t="shared" si="33"/>
        <v>108.77178036847623</v>
      </c>
      <c r="AS23" s="56">
        <f t="shared" si="33"/>
        <v>105.61560872570274</v>
      </c>
      <c r="AT23" s="56">
        <f t="shared" si="33"/>
        <v>102.86999857982275</v>
      </c>
      <c r="AW23" s="49">
        <f t="shared" si="30"/>
        <v>2.1197748637560916</v>
      </c>
      <c r="AX23" s="49">
        <f t="shared" si="25"/>
        <v>-0.64014363194689428</v>
      </c>
      <c r="AY23" s="49">
        <f t="shared" si="25"/>
        <v>-1.5527165186317688</v>
      </c>
      <c r="AZ23" s="49">
        <f t="shared" si="25"/>
        <v>-2.2209690440689362</v>
      </c>
      <c r="BA23" s="49">
        <f t="shared" si="25"/>
        <v>-2.7801412546998141</v>
      </c>
      <c r="BB23" s="49">
        <f t="shared" si="25"/>
        <v>-3.2730638745951666</v>
      </c>
      <c r="BC23" s="49">
        <f t="shared" si="25"/>
        <v>-3.7198225372029605</v>
      </c>
      <c r="BD23" s="49">
        <f t="shared" si="25"/>
        <v>-4.1318385098824884</v>
      </c>
      <c r="BE23" s="49">
        <f t="shared" si="25"/>
        <v>-4.5163890886623896</v>
      </c>
      <c r="BF23" s="49">
        <f t="shared" si="26"/>
        <v>-4.8784717465948884</v>
      </c>
      <c r="BI23" s="49">
        <f t="shared" si="31"/>
        <v>-6.4855305957428309</v>
      </c>
      <c r="BJ23" s="49">
        <f t="shared" si="27"/>
        <v>-5.5339673342368325</v>
      </c>
      <c r="BK23" s="49">
        <f t="shared" si="27"/>
        <v>-6.0089942226043176</v>
      </c>
      <c r="BL23" s="49">
        <f t="shared" si="27"/>
        <v>-6.5105424199045432</v>
      </c>
      <c r="BM23" s="49">
        <f t="shared" si="27"/>
        <v>-6.9819853351818892</v>
      </c>
      <c r="BN23" s="49">
        <f t="shared" si="27"/>
        <v>-7.4208100104032164</v>
      </c>
      <c r="BO23" s="49">
        <f t="shared" si="27"/>
        <v>-7.8308814144887071</v>
      </c>
      <c r="BP23" s="49">
        <f t="shared" si="27"/>
        <v>-8.216383422484963</v>
      </c>
      <c r="BQ23" s="49">
        <f t="shared" si="27"/>
        <v>-8.5808781072978277</v>
      </c>
      <c r="BR23" s="49">
        <f t="shared" si="28"/>
        <v>-8.9272600744188306</v>
      </c>
    </row>
    <row r="24" spans="3:70" s="33" customFormat="1" x14ac:dyDescent="0.2">
      <c r="D24" s="34"/>
      <c r="F24" s="57">
        <f t="shared" si="34"/>
        <v>0.08</v>
      </c>
      <c r="G24" s="58">
        <f t="shared" si="36"/>
        <v>6.6622821596388396E-2</v>
      </c>
      <c r="H24" s="58">
        <f t="shared" si="35"/>
        <v>0.35743832240908785</v>
      </c>
      <c r="I24" s="58">
        <f t="shared" si="35"/>
        <v>0.61242373109330495</v>
      </c>
      <c r="J24" s="58">
        <f t="shared" si="35"/>
        <v>0.7718073542435081</v>
      </c>
      <c r="K24" s="58">
        <f t="shared" si="35"/>
        <v>0.86804944543274065</v>
      </c>
      <c r="L24" s="58">
        <f t="shared" si="35"/>
        <v>0.92489255612650789</v>
      </c>
      <c r="M24" s="58">
        <f t="shared" si="35"/>
        <v>0.95783327255552653</v>
      </c>
      <c r="N24" s="58">
        <f t="shared" si="35"/>
        <v>0.97661124478327743</v>
      </c>
      <c r="O24" s="58">
        <f t="shared" si="35"/>
        <v>0.98716447895819304</v>
      </c>
      <c r="P24" s="58">
        <f t="shared" si="35"/>
        <v>0.99302239343972054</v>
      </c>
      <c r="Q24" s="37"/>
      <c r="R24" s="37"/>
      <c r="S24" s="37"/>
      <c r="T24" s="37"/>
      <c r="U24" s="37"/>
      <c r="V24" s="37"/>
      <c r="W24" s="37"/>
      <c r="X24" s="37"/>
      <c r="Y24" s="37"/>
      <c r="Z24" s="37"/>
      <c r="AA24" s="37"/>
      <c r="AB24" s="37"/>
      <c r="AC24" s="37"/>
      <c r="AD24" s="37"/>
      <c r="AE24" s="37"/>
      <c r="AF24" s="37"/>
      <c r="AG24" s="47">
        <f t="shared" si="32"/>
        <v>0.12</v>
      </c>
      <c r="AK24" s="56">
        <f t="shared" si="33"/>
        <v>182.931600385232</v>
      </c>
      <c r="AL24" s="56">
        <f t="shared" si="33"/>
        <v>153.82652700056664</v>
      </c>
      <c r="AM24" s="56">
        <f t="shared" si="33"/>
        <v>133.74320389191217</v>
      </c>
      <c r="AN24" s="56">
        <f t="shared" si="33"/>
        <v>129.3521751257052</v>
      </c>
      <c r="AO24" s="56">
        <f t="shared" si="33"/>
        <v>122.33373423144502</v>
      </c>
      <c r="AP24" s="56">
        <f t="shared" si="33"/>
        <v>116.88288461487876</v>
      </c>
      <c r="AQ24" s="56">
        <f t="shared" si="33"/>
        <v>112.46418071725559</v>
      </c>
      <c r="AR24" s="56">
        <f t="shared" si="33"/>
        <v>108.77178036847623</v>
      </c>
      <c r="AS24" s="56">
        <f t="shared" si="33"/>
        <v>105.61560872570274</v>
      </c>
      <c r="AT24" s="56">
        <f t="shared" si="33"/>
        <v>102.86999857982275</v>
      </c>
      <c r="AW24" s="49">
        <f t="shared" si="30"/>
        <v>1.7559618860905297</v>
      </c>
      <c r="AX24" s="49">
        <f t="shared" si="25"/>
        <v>-1.1546528791288715</v>
      </c>
      <c r="AY24" s="49">
        <f t="shared" si="25"/>
        <v>-2.1828590804014425</v>
      </c>
      <c r="AZ24" s="49">
        <f t="shared" si="25"/>
        <v>-2.9485949994000595</v>
      </c>
      <c r="BA24" s="49">
        <f t="shared" si="25"/>
        <v>-3.5936518038566225</v>
      </c>
      <c r="BB24" s="49">
        <f t="shared" si="25"/>
        <v>-4.1642200316783651</v>
      </c>
      <c r="BC24" s="49">
        <f t="shared" si="25"/>
        <v>-4.6823811998439329</v>
      </c>
      <c r="BD24" s="49">
        <f t="shared" si="25"/>
        <v>-5.1608570042464423</v>
      </c>
      <c r="BE24" s="49">
        <f t="shared" si="25"/>
        <v>-5.607828021659075</v>
      </c>
      <c r="BF24" s="49">
        <f t="shared" si="26"/>
        <v>-6.0289493983460316</v>
      </c>
      <c r="BI24" s="49">
        <f t="shared" si="31"/>
        <v>-6.8493435734083929</v>
      </c>
      <c r="BJ24" s="49">
        <f t="shared" si="27"/>
        <v>-6.0484765814188091</v>
      </c>
      <c r="BK24" s="49">
        <f t="shared" si="27"/>
        <v>-6.6391367843739904</v>
      </c>
      <c r="BL24" s="49">
        <f t="shared" si="27"/>
        <v>-7.2381683752356656</v>
      </c>
      <c r="BM24" s="49">
        <f t="shared" si="27"/>
        <v>-7.7954958843386981</v>
      </c>
      <c r="BN24" s="49">
        <f t="shared" si="27"/>
        <v>-8.3119661674864158</v>
      </c>
      <c r="BO24" s="49">
        <f t="shared" si="27"/>
        <v>-8.793440077129679</v>
      </c>
      <c r="BP24" s="49">
        <f t="shared" si="27"/>
        <v>-9.2454019168489197</v>
      </c>
      <c r="BQ24" s="49">
        <f t="shared" si="27"/>
        <v>-9.6723170402945122</v>
      </c>
      <c r="BR24" s="49">
        <f t="shared" si="28"/>
        <v>-10.077737726169973</v>
      </c>
    </row>
    <row r="25" spans="3:70" s="33" customFormat="1" x14ac:dyDescent="0.2">
      <c r="D25" s="34"/>
      <c r="F25" s="57">
        <f t="shared" si="34"/>
        <v>0.1</v>
      </c>
      <c r="G25" s="58">
        <f t="shared" si="36"/>
        <v>7.8334397676222828E-2</v>
      </c>
      <c r="H25" s="58">
        <f t="shared" si="35"/>
        <v>0.54914001682215985</v>
      </c>
      <c r="I25" s="58">
        <f t="shared" si="35"/>
        <v>0.81117967525537416</v>
      </c>
      <c r="J25" s="58">
        <f t="shared" si="35"/>
        <v>0.92125402680982338</v>
      </c>
      <c r="K25" s="58">
        <f t="shared" si="35"/>
        <v>0.96758494715989762</v>
      </c>
      <c r="L25" s="58">
        <f t="shared" si="35"/>
        <v>0.98685169589916377</v>
      </c>
      <c r="M25" s="58">
        <f t="shared" si="35"/>
        <v>0.99474071497838068</v>
      </c>
      <c r="N25" s="58">
        <f t="shared" si="35"/>
        <v>0.9979227626221282</v>
      </c>
      <c r="O25" s="58">
        <f t="shared" si="35"/>
        <v>0.99918881128955561</v>
      </c>
      <c r="P25" s="58">
        <f t="shared" si="35"/>
        <v>0.99968641806658365</v>
      </c>
      <c r="Q25" s="37"/>
      <c r="R25" s="37"/>
      <c r="S25" s="37"/>
      <c r="T25" s="37"/>
      <c r="U25" s="37"/>
      <c r="V25" s="37"/>
      <c r="W25" s="37"/>
      <c r="X25" s="37"/>
      <c r="Y25" s="37"/>
      <c r="Z25" s="37"/>
      <c r="AA25" s="37"/>
      <c r="AB25" s="37"/>
      <c r="AC25" s="37"/>
      <c r="AD25" s="37"/>
      <c r="AE25" s="37"/>
      <c r="AF25" s="37"/>
      <c r="AG25" s="47">
        <f>AG14</f>
        <v>0.14000000000000001</v>
      </c>
      <c r="AK25" s="56">
        <f t="shared" si="33"/>
        <v>182.931600385232</v>
      </c>
      <c r="AL25" s="56">
        <f t="shared" si="33"/>
        <v>153.82652700056664</v>
      </c>
      <c r="AM25" s="56">
        <f t="shared" si="33"/>
        <v>133.74320389191217</v>
      </c>
      <c r="AN25" s="56">
        <f t="shared" si="33"/>
        <v>129.3521751257052</v>
      </c>
      <c r="AO25" s="56">
        <f t="shared" si="33"/>
        <v>122.33373423144502</v>
      </c>
      <c r="AP25" s="56">
        <f t="shared" si="33"/>
        <v>116.88288461487876</v>
      </c>
      <c r="AQ25" s="56">
        <f t="shared" si="33"/>
        <v>112.46418071725559</v>
      </c>
      <c r="AR25" s="56">
        <f t="shared" si="33"/>
        <v>108.77178036847623</v>
      </c>
      <c r="AS25" s="56">
        <f t="shared" si="33"/>
        <v>105.61560872570274</v>
      </c>
      <c r="AT25" s="56">
        <f t="shared" si="33"/>
        <v>102.86999857982275</v>
      </c>
      <c r="AW25" s="49">
        <f t="shared" si="30"/>
        <v>1.3921489084249681</v>
      </c>
      <c r="AX25" s="49">
        <f t="shared" si="25"/>
        <v>-1.6691621263108487</v>
      </c>
      <c r="AY25" s="49">
        <f t="shared" si="25"/>
        <v>-2.8130016421711166</v>
      </c>
      <c r="AZ25" s="49">
        <f t="shared" si="25"/>
        <v>-3.6762209547311828</v>
      </c>
      <c r="BA25" s="49">
        <f t="shared" si="25"/>
        <v>-4.4071623530134314</v>
      </c>
      <c r="BB25" s="49">
        <f t="shared" si="25"/>
        <v>-5.0553761887615636</v>
      </c>
      <c r="BC25" s="49">
        <f t="shared" si="25"/>
        <v>-5.6449398624849056</v>
      </c>
      <c r="BD25" s="49">
        <f t="shared" si="25"/>
        <v>-6.1898754986103972</v>
      </c>
      <c r="BE25" s="49">
        <f t="shared" si="25"/>
        <v>-6.6992669546557595</v>
      </c>
      <c r="BF25" s="49">
        <f t="shared" si="26"/>
        <v>-7.1794270500971749</v>
      </c>
      <c r="BI25" s="49">
        <f t="shared" si="31"/>
        <v>-7.2131565510739541</v>
      </c>
      <c r="BJ25" s="49">
        <f t="shared" si="27"/>
        <v>-6.5629858286007865</v>
      </c>
      <c r="BK25" s="49">
        <f t="shared" si="27"/>
        <v>-7.2692793461436649</v>
      </c>
      <c r="BL25" s="49">
        <f t="shared" si="27"/>
        <v>-7.9657943305667898</v>
      </c>
      <c r="BM25" s="49">
        <f t="shared" si="27"/>
        <v>-8.609006433495507</v>
      </c>
      <c r="BN25" s="49">
        <f t="shared" si="27"/>
        <v>-9.2031223245696143</v>
      </c>
      <c r="BO25" s="49">
        <f t="shared" si="27"/>
        <v>-9.7559987397706518</v>
      </c>
      <c r="BP25" s="49">
        <f t="shared" si="27"/>
        <v>-10.274420411212873</v>
      </c>
      <c r="BQ25" s="49">
        <f t="shared" si="27"/>
        <v>-10.763755973291197</v>
      </c>
      <c r="BR25" s="49">
        <f t="shared" si="28"/>
        <v>-11.228215377921117</v>
      </c>
    </row>
    <row r="26" spans="3:70" s="33" customFormat="1" x14ac:dyDescent="0.2">
      <c r="D26" s="34"/>
      <c r="F26" s="57">
        <f t="shared" si="34"/>
        <v>0.12</v>
      </c>
      <c r="G26" s="58">
        <f t="shared" si="36"/>
        <v>9.5547578410067377E-2</v>
      </c>
      <c r="H26" s="58">
        <f t="shared" si="35"/>
        <v>0.72786765091004924</v>
      </c>
      <c r="I26" s="58">
        <f t="shared" si="35"/>
        <v>0.92429541530305415</v>
      </c>
      <c r="J26" s="58">
        <f t="shared" si="35"/>
        <v>0.97832696255126606</v>
      </c>
      <c r="K26" s="58">
        <f t="shared" si="35"/>
        <v>0.99382537703226137</v>
      </c>
      <c r="L26" s="58">
        <f t="shared" si="35"/>
        <v>0.99826154249796462</v>
      </c>
      <c r="M26" s="58">
        <f t="shared" si="35"/>
        <v>0.9995167307333549</v>
      </c>
      <c r="N26" s="58">
        <f t="shared" si="35"/>
        <v>0.99986726913015511</v>
      </c>
      <c r="O26" s="58">
        <f t="shared" si="35"/>
        <v>0.99996394551259882</v>
      </c>
      <c r="P26" s="58">
        <f t="shared" si="35"/>
        <v>0.9999903037067901</v>
      </c>
      <c r="AG26" s="47">
        <f t="shared" si="32"/>
        <v>0.16</v>
      </c>
      <c r="AK26" s="56">
        <f t="shared" si="33"/>
        <v>182.931600385232</v>
      </c>
      <c r="AL26" s="56">
        <f t="shared" si="33"/>
        <v>153.82652700056664</v>
      </c>
      <c r="AM26" s="56">
        <f t="shared" si="33"/>
        <v>133.74320389191217</v>
      </c>
      <c r="AN26" s="56">
        <f t="shared" si="33"/>
        <v>129.3521751257052</v>
      </c>
      <c r="AO26" s="56">
        <f t="shared" si="33"/>
        <v>122.33373423144502</v>
      </c>
      <c r="AP26" s="56">
        <f t="shared" si="33"/>
        <v>116.88288461487876</v>
      </c>
      <c r="AQ26" s="56">
        <f t="shared" si="33"/>
        <v>112.46418071725559</v>
      </c>
      <c r="AR26" s="56">
        <f t="shared" si="33"/>
        <v>108.77178036847623</v>
      </c>
      <c r="AS26" s="56">
        <f t="shared" si="33"/>
        <v>105.61560872570274</v>
      </c>
      <c r="AT26" s="56">
        <f t="shared" si="33"/>
        <v>102.86999857982275</v>
      </c>
      <c r="AW26" s="54"/>
      <c r="AX26" s="54"/>
      <c r="AY26" s="54"/>
      <c r="AZ26" s="54"/>
      <c r="BA26" s="54"/>
      <c r="BB26" s="54"/>
      <c r="BC26" s="54"/>
      <c r="BD26" s="54"/>
      <c r="BE26" s="54"/>
      <c r="BF26" s="54"/>
      <c r="BI26" s="54"/>
      <c r="BJ26" s="54"/>
      <c r="BK26" s="54"/>
      <c r="BL26" s="54"/>
      <c r="BM26" s="54"/>
      <c r="BN26" s="54"/>
      <c r="BO26" s="54"/>
      <c r="BP26" s="54"/>
      <c r="BQ26" s="54"/>
      <c r="BR26" s="54"/>
    </row>
    <row r="27" spans="3:70" s="33" customFormat="1" x14ac:dyDescent="0.2">
      <c r="D27" s="34"/>
      <c r="F27" s="57">
        <v>0.14000000000000001</v>
      </c>
      <c r="G27" s="58">
        <f t="shared" si="36"/>
        <v>0.12091813210267537</v>
      </c>
      <c r="H27" s="58">
        <f t="shared" si="35"/>
        <v>0.85439289134080898</v>
      </c>
      <c r="I27" s="58">
        <f t="shared" si="35"/>
        <v>0.97303697259270217</v>
      </c>
      <c r="J27" s="58">
        <f t="shared" si="35"/>
        <v>0.99471452141783601</v>
      </c>
      <c r="K27" s="58">
        <f t="shared" si="35"/>
        <v>0.99896202068556139</v>
      </c>
      <c r="L27" s="58">
        <f t="shared" si="35"/>
        <v>0.99979801109626176</v>
      </c>
      <c r="M27" s="58">
        <f t="shared" si="35"/>
        <v>0.99996113448282598</v>
      </c>
      <c r="N27" s="58">
        <f t="shared" si="35"/>
        <v>0.99999260470393947</v>
      </c>
      <c r="O27" s="58">
        <f t="shared" si="35"/>
        <v>0.99999860738555235</v>
      </c>
      <c r="P27" s="58">
        <f t="shared" si="35"/>
        <v>0.99999974023697602</v>
      </c>
      <c r="AV27" s="33" t="s">
        <v>158</v>
      </c>
      <c r="AW27" s="49">
        <f>_xlfn.T.DIST(AW17,AW$5,TRUE)</f>
        <v>0.97499999999999998</v>
      </c>
      <c r="AX27" s="49">
        <f t="shared" ref="AX27:BF27" si="37">_xlfn.T.DIST(AX17,AX$5,TRUE)</f>
        <v>0.97499999999999998</v>
      </c>
      <c r="AY27" s="49">
        <f t="shared" si="37"/>
        <v>0.97499999999999998</v>
      </c>
      <c r="AZ27" s="49">
        <f t="shared" si="37"/>
        <v>0.97499999999999998</v>
      </c>
      <c r="BA27" s="49">
        <f t="shared" si="37"/>
        <v>0.97499999999999998</v>
      </c>
      <c r="BB27" s="49">
        <f t="shared" si="37"/>
        <v>0.97499999999999987</v>
      </c>
      <c r="BC27" s="49">
        <f t="shared" si="37"/>
        <v>0.97500000000000009</v>
      </c>
      <c r="BD27" s="49">
        <f t="shared" si="37"/>
        <v>0.97500000000000009</v>
      </c>
      <c r="BE27" s="49">
        <f t="shared" si="37"/>
        <v>0.97499999999999998</v>
      </c>
      <c r="BF27" s="49">
        <f t="shared" si="37"/>
        <v>0.97499999999999998</v>
      </c>
      <c r="BH27" s="33" t="s">
        <v>158</v>
      </c>
      <c r="BI27" s="49">
        <f>_xlfn.T.DIST(BI17,BI$5,TRUE)</f>
        <v>2.5000000000000033E-2</v>
      </c>
      <c r="BJ27" s="49">
        <f t="shared" ref="BJ27:BR27" si="38">_xlfn.T.DIST(BJ17,BJ$5,TRUE)</f>
        <v>2.500000000000005E-2</v>
      </c>
      <c r="BK27" s="49">
        <f t="shared" si="38"/>
        <v>2.5000000000000005E-2</v>
      </c>
      <c r="BL27" s="49">
        <f t="shared" si="38"/>
        <v>2.500000000000006E-2</v>
      </c>
      <c r="BM27" s="49">
        <f t="shared" si="38"/>
        <v>2.5000000000000043E-2</v>
      </c>
      <c r="BN27" s="49">
        <f t="shared" si="38"/>
        <v>2.5000000000000099E-2</v>
      </c>
      <c r="BO27" s="49">
        <f t="shared" si="38"/>
        <v>2.4999999999999967E-2</v>
      </c>
      <c r="BP27" s="49">
        <f t="shared" si="38"/>
        <v>2.4999999999999942E-2</v>
      </c>
      <c r="BQ27" s="49">
        <f t="shared" si="38"/>
        <v>2.4999999999999984E-2</v>
      </c>
      <c r="BR27" s="49">
        <f t="shared" si="38"/>
        <v>2.5000000000000026E-2</v>
      </c>
    </row>
    <row r="28" spans="3:70" s="33" customFormat="1" x14ac:dyDescent="0.2">
      <c r="D28" s="34"/>
      <c r="F28" s="57">
        <v>0.16</v>
      </c>
      <c r="G28" s="58">
        <f t="shared" si="36"/>
        <v>0.15857866203777293</v>
      </c>
      <c r="H28" s="58">
        <f t="shared" si="35"/>
        <v>0.92723672876828223</v>
      </c>
      <c r="I28" s="58">
        <f t="shared" si="35"/>
        <v>0.99082347679980631</v>
      </c>
      <c r="J28" s="58">
        <f t="shared" si="35"/>
        <v>0.99875474231221339</v>
      </c>
      <c r="K28" s="58">
        <f>BM35+(1-BA35)</f>
        <v>0.99983002505563545</v>
      </c>
      <c r="L28" s="58">
        <f t="shared" si="35"/>
        <v>0.99997696394384394</v>
      </c>
      <c r="M28" s="58">
        <f t="shared" si="35"/>
        <v>0.9999969090761629</v>
      </c>
      <c r="N28" s="58">
        <f t="shared" si="35"/>
        <v>0.99999958948006229</v>
      </c>
      <c r="O28" s="58">
        <f t="shared" si="35"/>
        <v>0.99999994600054287</v>
      </c>
      <c r="P28" s="58">
        <f t="shared" si="35"/>
        <v>0.99999999295982767</v>
      </c>
      <c r="AW28" s="49">
        <f t="shared" ref="AW28:BF35" si="39">_xlfn.T.DIST(AW18,AW$5,TRUE)</f>
        <v>0.97058703531530099</v>
      </c>
      <c r="AX28" s="49">
        <f t="shared" si="39"/>
        <v>0.94924724634348867</v>
      </c>
      <c r="AY28" s="49">
        <f t="shared" si="39"/>
        <v>0.92943624087021681</v>
      </c>
      <c r="AZ28" s="49">
        <f t="shared" si="39"/>
        <v>0.9108475771944593</v>
      </c>
      <c r="BA28" s="49">
        <f t="shared" si="39"/>
        <v>0.89287048250255019</v>
      </c>
      <c r="BB28" s="49">
        <f t="shared" si="39"/>
        <v>0.87522694690109015</v>
      </c>
      <c r="BC28" s="49">
        <f t="shared" si="39"/>
        <v>0.85778476466593501</v>
      </c>
      <c r="BD28" s="49">
        <f t="shared" si="39"/>
        <v>0.84047914970451343</v>
      </c>
      <c r="BE28" s="49">
        <f t="shared" si="39"/>
        <v>0.82327940915162934</v>
      </c>
      <c r="BF28" s="49">
        <f t="shared" si="39"/>
        <v>0.80617330023305789</v>
      </c>
      <c r="BI28" s="49">
        <f t="shared" ref="BI28:BR35" si="40">_xlfn.T.DIST(BI18,BI$5,TRUE)</f>
        <v>2.1491584394971255E-2</v>
      </c>
      <c r="BJ28" s="49">
        <f t="shared" si="40"/>
        <v>1.2618208930361932E-2</v>
      </c>
      <c r="BK28" s="49">
        <f t="shared" si="40"/>
        <v>8.503463220963162E-3</v>
      </c>
      <c r="BL28" s="49">
        <f t="shared" si="40"/>
        <v>6.1470039631156131E-3</v>
      </c>
      <c r="BM28" s="49">
        <f t="shared" si="40"/>
        <v>4.6261464321364857E-3</v>
      </c>
      <c r="BN28" s="49">
        <f t="shared" si="40"/>
        <v>3.5751959998168979E-3</v>
      </c>
      <c r="BO28" s="49">
        <f t="shared" si="40"/>
        <v>2.8161709329743304E-3</v>
      </c>
      <c r="BP28" s="49">
        <f t="shared" si="40"/>
        <v>2.2506963227321283E-3</v>
      </c>
      <c r="BQ28" s="49">
        <f t="shared" si="40"/>
        <v>1.8195602728923793E-3</v>
      </c>
      <c r="BR28" s="49">
        <f t="shared" si="40"/>
        <v>1.4848875670673946E-3</v>
      </c>
    </row>
    <row r="29" spans="3:70" s="33" customFormat="1" x14ac:dyDescent="0.2">
      <c r="D29" s="34"/>
      <c r="F29" s="60"/>
      <c r="AW29" s="49">
        <f t="shared" si="39"/>
        <v>0.96494340439822812</v>
      </c>
      <c r="AX29" s="49">
        <f t="shared" si="39"/>
        <v>0.89699776191194469</v>
      </c>
      <c r="AY29" s="49">
        <f t="shared" si="39"/>
        <v>0.82202891689867341</v>
      </c>
      <c r="AZ29" s="49">
        <f t="shared" si="39"/>
        <v>0.7491216460805914</v>
      </c>
      <c r="BA29" s="49">
        <f t="shared" si="39"/>
        <v>0.67936599115130458</v>
      </c>
      <c r="BB29" s="49">
        <f t="shared" si="39"/>
        <v>0.61332304571202301</v>
      </c>
      <c r="BC29" s="49">
        <f t="shared" si="39"/>
        <v>0.55137791714579965</v>
      </c>
      <c r="BD29" s="49">
        <f t="shared" si="39"/>
        <v>0.49376331052766703</v>
      </c>
      <c r="BE29" s="49">
        <f t="shared" si="39"/>
        <v>0.44057754183944342</v>
      </c>
      <c r="BF29" s="49">
        <f t="shared" si="39"/>
        <v>0.39180792462641872</v>
      </c>
      <c r="BI29" s="49">
        <f t="shared" si="40"/>
        <v>1.86607578312393E-2</v>
      </c>
      <c r="BJ29" s="49">
        <f t="shared" si="40"/>
        <v>6.6039417180004658E-3</v>
      </c>
      <c r="BK29" s="49">
        <f t="shared" si="40"/>
        <v>2.9191862458741794E-3</v>
      </c>
      <c r="BL29" s="49">
        <f t="shared" si="40"/>
        <v>1.4491300213464928E-3</v>
      </c>
      <c r="BM29" s="49">
        <f t="shared" si="40"/>
        <v>7.698885053961565E-4</v>
      </c>
      <c r="BN29" s="49">
        <f t="shared" si="40"/>
        <v>4.2797626546578574E-4</v>
      </c>
      <c r="BO29" s="49">
        <f t="shared" si="40"/>
        <v>2.458476843026717E-4</v>
      </c>
      <c r="BP29" s="49">
        <f t="shared" si="40"/>
        <v>1.4481908732759242E-4</v>
      </c>
      <c r="BQ29" s="49">
        <f t="shared" si="40"/>
        <v>8.7030998305404582E-5</v>
      </c>
      <c r="BR29" s="49">
        <f t="shared" si="40"/>
        <v>5.3167264863089314E-5</v>
      </c>
    </row>
    <row r="30" spans="3:70" s="33" customFormat="1" x14ac:dyDescent="0.2">
      <c r="D30" s="34"/>
      <c r="AW30" s="49">
        <f t="shared" si="39"/>
        <v>0.95759027993826185</v>
      </c>
      <c r="AX30" s="49">
        <f t="shared" si="39"/>
        <v>0.79943256679792152</v>
      </c>
      <c r="AY30" s="49">
        <f t="shared" si="39"/>
        <v>0.6287185625218199</v>
      </c>
      <c r="AZ30" s="49">
        <f t="shared" si="39"/>
        <v>0.48507641175843841</v>
      </c>
      <c r="BA30" s="49">
        <f t="shared" si="39"/>
        <v>0.36904050068397781</v>
      </c>
      <c r="BB30" s="49">
        <f t="shared" si="39"/>
        <v>0.27745078129457146</v>
      </c>
      <c r="BC30" s="49">
        <f t="shared" si="39"/>
        <v>0.20645224338376311</v>
      </c>
      <c r="BD30" s="49">
        <f t="shared" si="39"/>
        <v>0.15223458729217798</v>
      </c>
      <c r="BE30" s="49">
        <f t="shared" si="39"/>
        <v>0.11135475105190683</v>
      </c>
      <c r="BF30" s="49">
        <f t="shared" si="39"/>
        <v>8.0867294367494139E-2</v>
      </c>
      <c r="BI30" s="49">
        <f t="shared" si="40"/>
        <v>1.6346324539428383E-2</v>
      </c>
      <c r="BJ30" s="49">
        <f t="shared" si="40"/>
        <v>3.5984892758724554E-3</v>
      </c>
      <c r="BK30" s="49">
        <f t="shared" si="40"/>
        <v>1.0409269283920732E-3</v>
      </c>
      <c r="BL30" s="49">
        <f t="shared" si="40"/>
        <v>3.4767092835982061E-4</v>
      </c>
      <c r="BM30" s="49">
        <f t="shared" si="40"/>
        <v>1.2640562608337393E-4</v>
      </c>
      <c r="BN30" s="49">
        <f t="shared" si="40"/>
        <v>4.8652902818338692E-5</v>
      </c>
      <c r="BO30" s="49">
        <f t="shared" si="40"/>
        <v>1.9519082481989613E-5</v>
      </c>
      <c r="BP30" s="49">
        <f t="shared" si="40"/>
        <v>8.0842663188750162E-6</v>
      </c>
      <c r="BQ30" s="49">
        <f t="shared" si="40"/>
        <v>3.4344642233325543E-6</v>
      </c>
      <c r="BR30" s="49">
        <f t="shared" si="40"/>
        <v>1.4898460589978795E-6</v>
      </c>
    </row>
    <row r="31" spans="3:70" s="33" customFormat="1" x14ac:dyDescent="0.2">
      <c r="D31" s="34"/>
      <c r="AW31" s="49">
        <f t="shared" si="39"/>
        <v>0.94780879868885148</v>
      </c>
      <c r="AX31" s="49">
        <f t="shared" si="39"/>
        <v>0.64460286275214718</v>
      </c>
      <c r="AY31" s="49">
        <f t="shared" si="39"/>
        <v>0.38796714725408898</v>
      </c>
      <c r="AZ31" s="49">
        <f t="shared" si="39"/>
        <v>0.22828044263026737</v>
      </c>
      <c r="BA31" s="49">
        <f t="shared" si="39"/>
        <v>0.13197222623611052</v>
      </c>
      <c r="BB31" s="49">
        <f t="shared" si="39"/>
        <v>7.5113143843512517E-2</v>
      </c>
      <c r="BC31" s="49">
        <f t="shared" si="39"/>
        <v>4.2168297600317678E-2</v>
      </c>
      <c r="BD31" s="49">
        <f t="shared" si="39"/>
        <v>2.3389203402104007E-2</v>
      </c>
      <c r="BE31" s="49">
        <f t="shared" si="39"/>
        <v>1.2835652657330944E-2</v>
      </c>
      <c r="BF31" s="49">
        <f t="shared" si="39"/>
        <v>6.9776461235080663E-3</v>
      </c>
      <c r="BI31" s="49">
        <f t="shared" si="40"/>
        <v>1.4431620285239874E-2</v>
      </c>
      <c r="BJ31" s="49">
        <f t="shared" si="40"/>
        <v>2.0411851612350128E-3</v>
      </c>
      <c r="BK31" s="49">
        <f t="shared" si="40"/>
        <v>3.9087834739396233E-4</v>
      </c>
      <c r="BL31" s="49">
        <f t="shared" si="40"/>
        <v>8.7796873775461759E-5</v>
      </c>
      <c r="BM31" s="49">
        <f t="shared" si="40"/>
        <v>2.167166885116716E-5</v>
      </c>
      <c r="BN31" s="49">
        <f t="shared" si="40"/>
        <v>5.6999700203991538E-6</v>
      </c>
      <c r="BO31" s="49">
        <f t="shared" si="40"/>
        <v>1.5701558442225928E-6</v>
      </c>
      <c r="BP31" s="49">
        <f t="shared" si="40"/>
        <v>4.4818538150961347E-7</v>
      </c>
      <c r="BQ31" s="49">
        <f t="shared" si="40"/>
        <v>1.3161552406379656E-7</v>
      </c>
      <c r="BR31" s="49">
        <f t="shared" si="40"/>
        <v>3.9563228602196487E-8</v>
      </c>
    </row>
    <row r="32" spans="3:70" s="33" customFormat="1" x14ac:dyDescent="0.2">
      <c r="D32" s="34"/>
      <c r="AW32" s="49">
        <f t="shared" si="39"/>
        <v>0.93449633767274642</v>
      </c>
      <c r="AX32" s="49">
        <f t="shared" si="39"/>
        <v>0.4520626576608453</v>
      </c>
      <c r="AY32" s="49">
        <f t="shared" si="39"/>
        <v>0.18897562346900643</v>
      </c>
      <c r="AZ32" s="49">
        <f t="shared" si="39"/>
        <v>7.8769687125108054E-2</v>
      </c>
      <c r="BA32" s="49">
        <f t="shared" si="39"/>
        <v>3.2419050857383377E-2</v>
      </c>
      <c r="BB32" s="49">
        <f t="shared" si="39"/>
        <v>1.3149024540858267E-2</v>
      </c>
      <c r="BC32" s="49">
        <f t="shared" si="39"/>
        <v>5.2594212950501217E-3</v>
      </c>
      <c r="BD32" s="49">
        <f t="shared" si="39"/>
        <v>2.0772641331182331E-3</v>
      </c>
      <c r="BE32" s="49">
        <f t="shared" si="39"/>
        <v>8.1119412206994616E-4</v>
      </c>
      <c r="BF32" s="49">
        <f t="shared" si="39"/>
        <v>3.135830550747323E-4</v>
      </c>
      <c r="BI32" s="49">
        <f t="shared" si="40"/>
        <v>1.2830735348969259E-2</v>
      </c>
      <c r="BJ32" s="49">
        <f t="shared" si="40"/>
        <v>1.2026744830051189E-3</v>
      </c>
      <c r="BK32" s="49">
        <f t="shared" si="40"/>
        <v>1.5529872438058384E-4</v>
      </c>
      <c r="BL32" s="49">
        <f t="shared" si="40"/>
        <v>2.3713934931399702E-5</v>
      </c>
      <c r="BM32" s="49">
        <f t="shared" si="40"/>
        <v>3.998017281063148E-6</v>
      </c>
      <c r="BN32" s="49">
        <f t="shared" si="40"/>
        <v>7.2044002209082664E-7</v>
      </c>
      <c r="BO32" s="49">
        <f t="shared" si="40"/>
        <v>1.3627343073814309E-7</v>
      </c>
      <c r="BP32" s="49">
        <f t="shared" si="40"/>
        <v>2.6755246426732075E-8</v>
      </c>
      <c r="BQ32" s="49">
        <f t="shared" si="40"/>
        <v>5.4116255754200044E-9</v>
      </c>
      <c r="BR32" s="49">
        <f t="shared" si="40"/>
        <v>1.1216584815205057E-9</v>
      </c>
    </row>
    <row r="33" spans="4:70" s="33" customFormat="1" x14ac:dyDescent="0.2">
      <c r="D33" s="34"/>
      <c r="AW33" s="49">
        <f t="shared" si="39"/>
        <v>0.91593181702314919</v>
      </c>
      <c r="AX33" s="49">
        <f t="shared" si="39"/>
        <v>0.27286622674982158</v>
      </c>
      <c r="AY33" s="49">
        <f t="shared" si="39"/>
        <v>7.5769851958605014E-2</v>
      </c>
      <c r="AZ33" s="49">
        <f t="shared" si="39"/>
        <v>2.1679925745022158E-2</v>
      </c>
      <c r="BA33" s="49">
        <f t="shared" si="39"/>
        <v>6.1754270050445176E-3</v>
      </c>
      <c r="BB33" s="49">
        <f t="shared" si="39"/>
        <v>1.7385579143796674E-3</v>
      </c>
      <c r="BC33" s="49">
        <f t="shared" si="39"/>
        <v>4.8328243831741879E-4</v>
      </c>
      <c r="BD33" s="49">
        <f t="shared" si="39"/>
        <v>1.3273266406796358E-4</v>
      </c>
      <c r="BE33" s="49">
        <f t="shared" si="39"/>
        <v>3.6054739271876169E-5</v>
      </c>
      <c r="BF33" s="49">
        <f t="shared" si="39"/>
        <v>9.6963294511542439E-6</v>
      </c>
      <c r="BI33" s="49">
        <f t="shared" si="40"/>
        <v>1.1479395433216558E-2</v>
      </c>
      <c r="BJ33" s="49">
        <f t="shared" si="40"/>
        <v>7.3387765987092881E-4</v>
      </c>
      <c r="BK33" s="49">
        <f t="shared" si="40"/>
        <v>6.5267261659111164E-5</v>
      </c>
      <c r="BL33" s="49">
        <f t="shared" si="40"/>
        <v>6.8882962883054789E-6</v>
      </c>
      <c r="BM33" s="49">
        <f t="shared" si="40"/>
        <v>8.0403730583227706E-7</v>
      </c>
      <c r="BN33" s="49">
        <f t="shared" si="40"/>
        <v>1.0041234434305882E-7</v>
      </c>
      <c r="BO33" s="49">
        <f t="shared" si="40"/>
        <v>1.317167236140951E-8</v>
      </c>
      <c r="BP33" s="49">
        <f t="shared" si="40"/>
        <v>1.7942231150260956E-9</v>
      </c>
      <c r="BQ33" s="49">
        <f t="shared" si="40"/>
        <v>2.5187073767700673E-10</v>
      </c>
      <c r="BR33" s="49">
        <f t="shared" si="40"/>
        <v>3.624125923171738E-11</v>
      </c>
    </row>
    <row r="34" spans="4:70" s="33" customFormat="1" x14ac:dyDescent="0.2">
      <c r="D34" s="34"/>
      <c r="AW34" s="49">
        <f t="shared" si="39"/>
        <v>0.88941067747667923</v>
      </c>
      <c r="AX34" s="49">
        <f t="shared" si="39"/>
        <v>0.14606941809970633</v>
      </c>
      <c r="AY34" s="49">
        <f t="shared" si="39"/>
        <v>2.6991964311723245E-2</v>
      </c>
      <c r="AZ34" s="49">
        <f t="shared" si="39"/>
        <v>5.2876296059299549E-3</v>
      </c>
      <c r="BA34" s="49">
        <f t="shared" si="39"/>
        <v>1.0381561487821673E-3</v>
      </c>
      <c r="BB34" s="49">
        <f t="shared" si="39"/>
        <v>2.0200445379515479E-4</v>
      </c>
      <c r="BC34" s="49">
        <f t="shared" si="39"/>
        <v>3.8866953056929569E-5</v>
      </c>
      <c r="BD34" s="49">
        <f t="shared" si="39"/>
        <v>7.3954337076335382E-6</v>
      </c>
      <c r="BE34" s="49">
        <f t="shared" si="39"/>
        <v>1.392628042359779E-6</v>
      </c>
      <c r="BF34" s="49">
        <f t="shared" si="39"/>
        <v>2.5976439988012341E-7</v>
      </c>
      <c r="BI34" s="49">
        <f t="shared" si="40"/>
        <v>1.0328809579354595E-2</v>
      </c>
      <c r="BJ34" s="49">
        <f t="shared" si="40"/>
        <v>4.6230944051530083E-4</v>
      </c>
      <c r="BK34" s="49">
        <f t="shared" si="40"/>
        <v>2.8936904425367412E-5</v>
      </c>
      <c r="BL34" s="49">
        <f t="shared" si="40"/>
        <v>2.1510237660323455E-6</v>
      </c>
      <c r="BM34" s="49">
        <f t="shared" si="40"/>
        <v>1.7683434362320902E-7</v>
      </c>
      <c r="BN34" s="49">
        <f t="shared" si="40"/>
        <v>1.5550056928433857E-8</v>
      </c>
      <c r="BO34" s="49">
        <f t="shared" si="40"/>
        <v>1.435882854896146E-9</v>
      </c>
      <c r="BP34" s="49">
        <f t="shared" si="40"/>
        <v>1.3764713733726693E-10</v>
      </c>
      <c r="BQ34" s="49">
        <f t="shared" si="40"/>
        <v>1.3594629410084712E-11</v>
      </c>
      <c r="BR34" s="49">
        <f t="shared" si="40"/>
        <v>1.3758992827819807E-12</v>
      </c>
    </row>
    <row r="35" spans="4:70" s="33" customFormat="1" x14ac:dyDescent="0.2">
      <c r="D35" s="34"/>
      <c r="AW35" s="49">
        <f t="shared" si="39"/>
        <v>0.8507627824429711</v>
      </c>
      <c r="AX35" s="49">
        <f t="shared" si="39"/>
        <v>7.3063012075802805E-2</v>
      </c>
      <c r="AY35" s="49">
        <f t="shared" si="39"/>
        <v>9.190006748146462E-3</v>
      </c>
      <c r="AZ35" s="49">
        <f t="shared" si="39"/>
        <v>1.2459774104886044E-3</v>
      </c>
      <c r="BA35" s="49">
        <f t="shared" si="39"/>
        <v>1.7001738669013299E-4</v>
      </c>
      <c r="BB35" s="49">
        <f t="shared" si="39"/>
        <v>2.3038730836606032E-5</v>
      </c>
      <c r="BC35" s="49">
        <f t="shared" si="39"/>
        <v>3.0911006930732482E-6</v>
      </c>
      <c r="BD35" s="49">
        <f t="shared" si="39"/>
        <v>4.1053206964692173E-7</v>
      </c>
      <c r="BE35" s="49">
        <f t="shared" si="39"/>
        <v>5.400031402454554E-8</v>
      </c>
      <c r="BF35" s="49">
        <f t="shared" si="39"/>
        <v>7.0402342395838256E-9</v>
      </c>
      <c r="BI35" s="49">
        <f t="shared" si="40"/>
        <v>9.3414444807440409E-3</v>
      </c>
      <c r="BJ35" s="49">
        <f t="shared" si="40"/>
        <v>2.9974084408504307E-4</v>
      </c>
      <c r="BK35" s="49">
        <f t="shared" si="40"/>
        <v>1.3483547952787597E-5</v>
      </c>
      <c r="BL35" s="49">
        <f t="shared" si="40"/>
        <v>7.1972270202290424E-7</v>
      </c>
      <c r="BM35" s="49">
        <f t="shared" si="40"/>
        <v>4.2442325536360173E-8</v>
      </c>
      <c r="BN35" s="49">
        <f t="shared" si="40"/>
        <v>2.6746805583923833E-9</v>
      </c>
      <c r="BO35" s="49">
        <f t="shared" si="40"/>
        <v>1.768559579312714E-10</v>
      </c>
      <c r="BP35" s="49">
        <f t="shared" si="40"/>
        <v>1.2131990100895082E-11</v>
      </c>
      <c r="BQ35" s="49">
        <f t="shared" si="40"/>
        <v>8.569203693258669E-13</v>
      </c>
      <c r="BR35" s="49">
        <f t="shared" si="40"/>
        <v>6.1993306152391311E-14</v>
      </c>
    </row>
    <row r="36" spans="4:70" s="33" customFormat="1" x14ac:dyDescent="0.2">
      <c r="D36" s="34"/>
      <c r="AW36" s="37"/>
      <c r="AX36" s="37"/>
      <c r="AY36" s="37"/>
      <c r="AZ36" s="37"/>
      <c r="BA36" s="37"/>
      <c r="BB36" s="37"/>
      <c r="BC36" s="37"/>
      <c r="BD36" s="37"/>
      <c r="BE36" s="37"/>
      <c r="BF36" s="37"/>
    </row>
    <row r="37" spans="4:70" s="33" customFormat="1" x14ac:dyDescent="0.2">
      <c r="D37" s="34"/>
    </row>
    <row r="38" spans="4:70" s="33" customFormat="1" x14ac:dyDescent="0.2">
      <c r="D38" s="34"/>
      <c r="AV38" s="60"/>
    </row>
    <row r="39" spans="4:70" s="33" customFormat="1" x14ac:dyDescent="0.2">
      <c r="D39" s="34"/>
      <c r="AV39" s="60"/>
    </row>
    <row r="40" spans="4:70" s="33" customFormat="1" x14ac:dyDescent="0.2">
      <c r="D40" s="34"/>
      <c r="AV40" s="60"/>
    </row>
    <row r="41" spans="4:70" s="33" customFormat="1" x14ac:dyDescent="0.2">
      <c r="D41" s="34"/>
    </row>
    <row r="42" spans="4:70" s="33" customFormat="1" x14ac:dyDescent="0.2">
      <c r="D42" s="34"/>
    </row>
    <row r="43" spans="4:70" s="33" customFormat="1" x14ac:dyDescent="0.2">
      <c r="D43" s="34"/>
    </row>
    <row r="44" spans="4:70" s="33" customFormat="1" x14ac:dyDescent="0.2">
      <c r="D44" s="34"/>
    </row>
    <row r="45" spans="4:70" s="33" customFormat="1" x14ac:dyDescent="0.2">
      <c r="D45" s="34"/>
    </row>
    <row r="46" spans="4:70" s="33" customFormat="1" x14ac:dyDescent="0.2">
      <c r="D46" s="34"/>
    </row>
    <row r="47" spans="4:70" s="33" customFormat="1" x14ac:dyDescent="0.2">
      <c r="D47" s="34"/>
    </row>
    <row r="48" spans="4:70" s="33" customFormat="1" x14ac:dyDescent="0.2">
      <c r="D48" s="34"/>
    </row>
    <row r="49" spans="4:12" s="33" customFormat="1" x14ac:dyDescent="0.2">
      <c r="D49" s="34"/>
    </row>
    <row r="50" spans="4:12" s="33" customFormat="1" x14ac:dyDescent="0.2">
      <c r="D50" s="34"/>
    </row>
    <row r="51" spans="4:12" s="33" customFormat="1" x14ac:dyDescent="0.2">
      <c r="D51" s="34"/>
    </row>
    <row r="52" spans="4:12" s="33" customFormat="1" x14ac:dyDescent="0.2">
      <c r="D52" s="34"/>
    </row>
    <row r="53" spans="4:12" s="33" customFormat="1" x14ac:dyDescent="0.2">
      <c r="D53" s="34"/>
    </row>
    <row r="54" spans="4:12" s="33" customFormat="1" x14ac:dyDescent="0.2">
      <c r="D54" s="34"/>
    </row>
    <row r="55" spans="4:12" s="33" customFormat="1" x14ac:dyDescent="0.2">
      <c r="D55" s="34"/>
    </row>
    <row r="56" spans="4:12" s="33" customFormat="1" x14ac:dyDescent="0.2">
      <c r="D56" s="34"/>
      <c r="J56" s="33">
        <v>10</v>
      </c>
      <c r="K56" s="33">
        <v>10</v>
      </c>
      <c r="L56" s="33">
        <v>10</v>
      </c>
    </row>
    <row r="57" spans="4:12" s="33" customFormat="1" x14ac:dyDescent="0.2">
      <c r="D57" s="34"/>
      <c r="G57" s="33">
        <v>0</v>
      </c>
      <c r="I57" s="33">
        <f>G57*100</f>
        <v>0</v>
      </c>
      <c r="J57" s="33">
        <v>5.0000000000000065E-2</v>
      </c>
      <c r="K57" s="33">
        <v>5.0000000000000065E-2</v>
      </c>
      <c r="L57" s="33">
        <v>5.0000000000000065E-2</v>
      </c>
    </row>
    <row r="58" spans="4:12" s="33" customFormat="1" x14ac:dyDescent="0.2">
      <c r="D58" s="34"/>
      <c r="G58" s="33">
        <v>0.02</v>
      </c>
      <c r="I58" s="33">
        <f t="shared" ref="I58:I65" si="41">G58*100</f>
        <v>2</v>
      </c>
      <c r="J58" s="33">
        <v>6.2566895267440095E-2</v>
      </c>
      <c r="K58" s="33">
        <v>0.10245909049421682</v>
      </c>
      <c r="L58" s="33">
        <v>0.17439246067496139</v>
      </c>
    </row>
    <row r="59" spans="4:12" s="33" customFormat="1" x14ac:dyDescent="0.2">
      <c r="D59" s="34"/>
      <c r="G59" s="33">
        <v>0.04</v>
      </c>
      <c r="I59" s="33">
        <f t="shared" si="41"/>
        <v>4</v>
      </c>
      <c r="J59" s="33">
        <v>0.10245909049421682</v>
      </c>
      <c r="K59" s="33">
        <v>0.28059600392086831</v>
      </c>
      <c r="L59" s="33">
        <v>0.56199929041054653</v>
      </c>
    </row>
    <row r="60" spans="4:12" s="33" customFormat="1" x14ac:dyDescent="0.2">
      <c r="D60" s="34"/>
      <c r="G60" s="33">
        <v>0.06</v>
      </c>
      <c r="I60" s="33">
        <f t="shared" si="41"/>
        <v>6</v>
      </c>
      <c r="J60" s="33">
        <v>0.17439246067496128</v>
      </c>
      <c r="K60" s="33">
        <v>0.56199929041054641</v>
      </c>
      <c r="L60" s="33">
        <v>0.89284146658975549</v>
      </c>
    </row>
    <row r="61" spans="4:12" s="33" customFormat="1" x14ac:dyDescent="0.2">
      <c r="D61" s="34"/>
      <c r="G61" s="33">
        <v>0.08</v>
      </c>
      <c r="I61" s="33">
        <f t="shared" si="41"/>
        <v>8</v>
      </c>
      <c r="J61" s="33">
        <v>0.28059600392086831</v>
      </c>
      <c r="K61" s="33">
        <v>0.81279057664842558</v>
      </c>
      <c r="L61" s="33">
        <v>0.98674536945600855</v>
      </c>
    </row>
    <row r="62" spans="4:12" s="33" customFormat="1" x14ac:dyDescent="0.2">
      <c r="D62" s="34"/>
      <c r="G62" s="33">
        <v>0.1</v>
      </c>
      <c r="I62" s="33">
        <f t="shared" si="41"/>
        <v>10</v>
      </c>
      <c r="J62" s="33">
        <v>0.4151225482060027</v>
      </c>
      <c r="K62" s="33">
        <v>0.94325475586958885</v>
      </c>
      <c r="L62" s="33">
        <v>0.99884564108671858</v>
      </c>
    </row>
    <row r="63" spans="4:12" s="33" customFormat="1" x14ac:dyDescent="0.2">
      <c r="D63" s="34"/>
      <c r="G63" s="33">
        <v>0.12</v>
      </c>
      <c r="I63" s="33">
        <f t="shared" si="41"/>
        <v>12</v>
      </c>
      <c r="J63" s="33">
        <v>0.56199929041054641</v>
      </c>
      <c r="K63" s="33">
        <v>0.98674536945600855</v>
      </c>
      <c r="L63" s="33">
        <v>0.99990581990996863</v>
      </c>
    </row>
    <row r="64" spans="4:12" s="33" customFormat="1" x14ac:dyDescent="0.2">
      <c r="D64" s="34"/>
      <c r="G64" s="33">
        <v>0.14000000000000001</v>
      </c>
      <c r="I64" s="33">
        <f t="shared" si="41"/>
        <v>14.000000000000002</v>
      </c>
      <c r="J64" s="33">
        <v>0.70022675675375201</v>
      </c>
      <c r="K64" s="33">
        <v>0.997346647343895</v>
      </c>
      <c r="L64" s="33">
        <v>0.99999157533093253</v>
      </c>
    </row>
    <row r="65" spans="4:12" s="33" customFormat="1" x14ac:dyDescent="0.2">
      <c r="D65" s="34"/>
      <c r="G65" s="33">
        <v>0.16</v>
      </c>
      <c r="I65" s="33">
        <f t="shared" si="41"/>
        <v>16</v>
      </c>
      <c r="J65" s="33">
        <v>0.81279057664842558</v>
      </c>
      <c r="K65" s="33">
        <v>0.99950083684125024</v>
      </c>
      <c r="L65" s="33">
        <v>0.99999911907783767</v>
      </c>
    </row>
    <row r="66" spans="4:12" s="33" customFormat="1" x14ac:dyDescent="0.2">
      <c r="D66" s="34"/>
    </row>
    <row r="67" spans="4:12" s="33" customFormat="1" x14ac:dyDescent="0.2">
      <c r="D67" s="34"/>
    </row>
    <row r="68" spans="4:12" s="33" customFormat="1" x14ac:dyDescent="0.2">
      <c r="D68" s="34"/>
    </row>
    <row r="69" spans="4:12" s="33" customFormat="1" x14ac:dyDescent="0.2">
      <c r="D69" s="34"/>
    </row>
    <row r="70" spans="4:12" s="33" customFormat="1" x14ac:dyDescent="0.2">
      <c r="D70" s="34"/>
    </row>
    <row r="71" spans="4:12" s="33" customFormat="1" x14ac:dyDescent="0.2">
      <c r="D71" s="34"/>
    </row>
    <row r="72" spans="4:12" s="33" customFormat="1" x14ac:dyDescent="0.2">
      <c r="D72" s="34"/>
    </row>
    <row r="73" spans="4:12" s="33" customFormat="1" x14ac:dyDescent="0.2">
      <c r="D73" s="34"/>
    </row>
  </sheetData>
  <mergeCells count="6">
    <mergeCell ref="AK6:AT6"/>
    <mergeCell ref="G18:P18"/>
    <mergeCell ref="A2:F3"/>
    <mergeCell ref="P2:Z4"/>
    <mergeCell ref="G4:H4"/>
    <mergeCell ref="I4:J4"/>
  </mergeCells>
  <conditionalFormatting sqref="G20:P28">
    <cfRule type="expression" dxfId="0" priority="1">
      <formula>IF(G20&gt;=$C$11,1,0)</formula>
    </cfRule>
  </conditionalFormatting>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6</vt:i4>
      </vt:variant>
      <vt:variant>
        <vt:lpstr>Charts</vt:lpstr>
      </vt:variant>
      <vt:variant>
        <vt:i4>1</vt:i4>
      </vt:variant>
    </vt:vector>
  </HeadingPairs>
  <TitlesOfParts>
    <vt:vector size="7" baseType="lpstr">
      <vt:lpstr>HOME</vt:lpstr>
      <vt:lpstr>Introduction</vt:lpstr>
      <vt:lpstr>ANOVA Table</vt:lpstr>
      <vt:lpstr>Possibilities Array</vt:lpstr>
      <vt:lpstr>EPGP Linked to ANOVA Table</vt:lpstr>
      <vt:lpstr>EPGP Independent Spreadsheet</vt:lpstr>
      <vt:lpstr>SD v Birds per Pen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2022-10-19T00:35:01Z</dcterms:created>
  <dcterms:modified xsi:type="dcterms:W3CDTF">2023-03-31T16:23:46Z</dcterms:modified>
</cp:coreProperties>
</file>